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Models\SATIMGE\AFOLU\"/>
    </mc:Choice>
  </mc:AlternateContent>
  <xr:revisionPtr revIDLastSave="0" documentId="8_{3A0ED1F6-8DC8-4181-B966-51DFF143F7A7}" xr6:coauthVersionLast="45" xr6:coauthVersionMax="45" xr10:uidLastSave="{00000000-0000-0000-0000-000000000000}"/>
  <bookViews>
    <workbookView xWindow="780" yWindow="78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E33" i="57"/>
  <c r="F33" i="57"/>
  <c r="G33" i="57"/>
  <c r="G35" i="57" s="1"/>
  <c r="H33" i="57"/>
  <c r="I33" i="57"/>
  <c r="J33" i="57"/>
  <c r="K33" i="57"/>
  <c r="K35" i="57" s="1"/>
  <c r="L33" i="57"/>
  <c r="M33" i="57"/>
  <c r="M35" i="57" s="1"/>
  <c r="N33" i="57"/>
  <c r="N35" i="57" s="1"/>
  <c r="O33" i="57"/>
  <c r="O35" i="57" s="1"/>
  <c r="P33" i="57"/>
  <c r="Q33" i="57"/>
  <c r="R33" i="57"/>
  <c r="S33" i="57"/>
  <c r="S35" i="57" s="1"/>
  <c r="T33" i="57"/>
  <c r="U33" i="57"/>
  <c r="V33" i="57"/>
  <c r="W33" i="57"/>
  <c r="W35" i="57" s="1"/>
  <c r="X33" i="57"/>
  <c r="Y33" i="57"/>
  <c r="Z33" i="57"/>
  <c r="AA33" i="57"/>
  <c r="AA35" i="57" s="1"/>
  <c r="AB33" i="57"/>
  <c r="AC33" i="57"/>
  <c r="AD33" i="57"/>
  <c r="C33" i="57"/>
  <c r="C35" i="57" s="1"/>
  <c r="D35" i="57"/>
  <c r="E35" i="57"/>
  <c r="F35" i="57"/>
  <c r="H35" i="57"/>
  <c r="I35" i="57"/>
  <c r="J35" i="57"/>
  <c r="L35" i="57"/>
  <c r="P35" i="57"/>
  <c r="Q35" i="57"/>
  <c r="R35" i="57"/>
  <c r="T35" i="57"/>
  <c r="U35" i="57"/>
  <c r="V35" i="57"/>
  <c r="X35" i="57"/>
  <c r="Y35" i="57"/>
  <c r="Z35" i="57"/>
  <c r="AB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AG79" i="45" l="1"/>
  <c r="AF79" i="45"/>
  <c r="AE79" i="45"/>
  <c r="AD79" i="45"/>
  <c r="AC79" i="45"/>
  <c r="AB79" i="45"/>
  <c r="AA79" i="45"/>
  <c r="Z79" i="45"/>
  <c r="Y79" i="45"/>
  <c r="X79" i="45"/>
  <c r="W79" i="45"/>
  <c r="V79" i="45"/>
  <c r="U79" i="45"/>
  <c r="T79" i="45"/>
  <c r="S79" i="45"/>
  <c r="R79" i="45"/>
  <c r="Q79" i="45"/>
  <c r="P79" i="45"/>
  <c r="O79" i="45"/>
  <c r="N79" i="45"/>
  <c r="M79" i="45"/>
  <c r="L79" i="45"/>
  <c r="K79" i="45"/>
  <c r="J79" i="45"/>
  <c r="I79" i="45"/>
  <c r="H79" i="45"/>
  <c r="G79" i="45"/>
  <c r="F79" i="45"/>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C8" i="59"/>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7" i="59"/>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23" i="50"/>
  <c r="U24"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O10" i="50" s="1"/>
  <c r="P9" i="50"/>
  <c r="P10" i="50" s="1"/>
  <c r="Q9" i="50"/>
  <c r="Q10" i="50" s="1"/>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W23" i="50" l="1"/>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F87" i="36" l="1"/>
  <c r="AR87" i="36"/>
  <c r="BD87" i="36"/>
  <c r="BP87" i="36"/>
  <c r="AP88" i="36"/>
  <c r="BB88" i="36"/>
  <c r="BN88" i="36"/>
  <c r="AN89" i="36"/>
  <c r="AZ89" i="36"/>
  <c r="BL89" i="36"/>
  <c r="AL90" i="36"/>
  <c r="AX90" i="36"/>
  <c r="BJ90" i="36"/>
  <c r="AJ91" i="36"/>
  <c r="AV91" i="36"/>
  <c r="BH91" i="36"/>
  <c r="AH92" i="36"/>
  <c r="AT92" i="36"/>
  <c r="BF92" i="36"/>
  <c r="AF95" i="36"/>
  <c r="AR95" i="36"/>
  <c r="BD95" i="36"/>
  <c r="BP95" i="36"/>
  <c r="AP96" i="36"/>
  <c r="BB96" i="36"/>
  <c r="BN96" i="36"/>
  <c r="AN97" i="36"/>
  <c r="AZ97" i="36"/>
  <c r="BL97" i="36"/>
  <c r="AL98" i="36"/>
  <c r="AX98" i="36"/>
  <c r="BJ98" i="36"/>
  <c r="AD91" i="36"/>
  <c r="BG87" i="36"/>
  <c r="AS88" i="36"/>
  <c r="BE88" i="36"/>
  <c r="AQ89" i="36"/>
  <c r="BO89" i="36"/>
  <c r="BM90" i="36"/>
  <c r="BK91" i="36"/>
  <c r="BI92" i="36"/>
  <c r="AU95" i="36"/>
  <c r="AS96" i="36"/>
  <c r="AQ97" i="36"/>
  <c r="AO98" i="36"/>
  <c r="BM98" i="36"/>
  <c r="BL95" i="36"/>
  <c r="BH97" i="36"/>
  <c r="AM88" i="36"/>
  <c r="AU90" i="36"/>
  <c r="AO95" i="36"/>
  <c r="BG98" i="36"/>
  <c r="AG87" i="36"/>
  <c r="AS87" i="36"/>
  <c r="BE87" i="36"/>
  <c r="AE88" i="36"/>
  <c r="AQ88" i="36"/>
  <c r="BC88" i="36"/>
  <c r="BO88" i="36"/>
  <c r="AO89" i="36"/>
  <c r="BA89" i="36"/>
  <c r="BM89" i="36"/>
  <c r="AM90" i="36"/>
  <c r="AY90" i="36"/>
  <c r="BK90" i="36"/>
  <c r="AK91" i="36"/>
  <c r="AW91" i="36"/>
  <c r="BI91" i="36"/>
  <c r="AI92" i="36"/>
  <c r="AU92" i="36"/>
  <c r="BG92" i="36"/>
  <c r="AG95" i="36"/>
  <c r="AS95" i="36"/>
  <c r="BE95" i="36"/>
  <c r="AE96" i="36"/>
  <c r="AQ96" i="36"/>
  <c r="BC96" i="36"/>
  <c r="BO96" i="36"/>
  <c r="AO97" i="36"/>
  <c r="BA97" i="36"/>
  <c r="BM97" i="36"/>
  <c r="AM98" i="36"/>
  <c r="AY98" i="36"/>
  <c r="BK98" i="36"/>
  <c r="AD90" i="36"/>
  <c r="AI87" i="36"/>
  <c r="BA90" i="36"/>
  <c r="AW92" i="36"/>
  <c r="BG95" i="36"/>
  <c r="AE97" i="36"/>
  <c r="BO97" i="36"/>
  <c r="AD88" i="36"/>
  <c r="AL96" i="36"/>
  <c r="AD97" i="36"/>
  <c r="AY88" i="36"/>
  <c r="AE92" i="36"/>
  <c r="AW97" i="36"/>
  <c r="AH87" i="36"/>
  <c r="AT87" i="36"/>
  <c r="BF87" i="36"/>
  <c r="AF88" i="36"/>
  <c r="AR88" i="36"/>
  <c r="BD88" i="36"/>
  <c r="BP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9" i="36"/>
  <c r="AU87" i="36"/>
  <c r="AG88" i="36"/>
  <c r="AE89" i="36"/>
  <c r="BC89" i="36"/>
  <c r="AO90" i="36"/>
  <c r="AM91" i="36"/>
  <c r="AY91" i="36"/>
  <c r="AK92" i="36"/>
  <c r="AI95" i="36"/>
  <c r="AG96" i="36"/>
  <c r="BE96" i="36"/>
  <c r="BC97" i="36"/>
  <c r="BA98" i="36"/>
  <c r="AN95" i="36"/>
  <c r="BF98" i="36"/>
  <c r="AK89" i="36"/>
  <c r="AS91" i="36"/>
  <c r="BA95" i="36"/>
  <c r="AK97" i="36"/>
  <c r="AJ87" i="36"/>
  <c r="AV87" i="36"/>
  <c r="BH87" i="36"/>
  <c r="AH88" i="36"/>
  <c r="AT88" i="36"/>
  <c r="BF88" i="36"/>
  <c r="AF89"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AD87" i="36"/>
  <c r="AQ98" i="36"/>
  <c r="BJ95" i="36"/>
  <c r="BF97" i="36"/>
  <c r="BP98" i="36"/>
  <c r="AL88" i="36"/>
  <c r="AJ89" i="36"/>
  <c r="AT90" i="36"/>
  <c r="AR91" i="36"/>
  <c r="BD91" i="36"/>
  <c r="BB92" i="36"/>
  <c r="BJ96" i="36"/>
  <c r="AH98" i="36"/>
  <c r="BM87" i="36"/>
  <c r="BG90" i="36"/>
  <c r="BM95" i="36"/>
  <c r="AD96" i="36"/>
  <c r="AK87" i="36"/>
  <c r="AW87" i="36"/>
  <c r="BI87" i="36"/>
  <c r="AI88" i="36"/>
  <c r="AU88" i="36"/>
  <c r="BG88" i="36"/>
  <c r="AG89" i="36"/>
  <c r="AS89" i="36"/>
  <c r="BE89" i="36"/>
  <c r="AE90" i="36"/>
  <c r="AQ90" i="36"/>
  <c r="BC90" i="36"/>
  <c r="BO90" i="36"/>
  <c r="AO91" i="36"/>
  <c r="BA91" i="36"/>
  <c r="BM91" i="36"/>
  <c r="AM92" i="36"/>
  <c r="AY92" i="36"/>
  <c r="BK92" i="36"/>
  <c r="AK95" i="36"/>
  <c r="AW95" i="36"/>
  <c r="BI95" i="36"/>
  <c r="AI96" i="36"/>
  <c r="AU96" i="36"/>
  <c r="BG96" i="36"/>
  <c r="AG97" i="36"/>
  <c r="AS97" i="36"/>
  <c r="BE97" i="36"/>
  <c r="AE98" i="36"/>
  <c r="BC98" i="36"/>
  <c r="BO98" i="36"/>
  <c r="AJ96" i="36"/>
  <c r="AF98" i="36"/>
  <c r="BD98" i="36"/>
  <c r="AZ87" i="36"/>
  <c r="AH90" i="36"/>
  <c r="BN92" i="36"/>
  <c r="AT98" i="36"/>
  <c r="BK88" i="36"/>
  <c r="AG91" i="36"/>
  <c r="AM96" i="36"/>
  <c r="AU98" i="36"/>
  <c r="AL87" i="36"/>
  <c r="AX87" i="36"/>
  <c r="BJ87" i="36"/>
  <c r="AJ88" i="36"/>
  <c r="AV88" i="36"/>
  <c r="BH88" i="36"/>
  <c r="AH89" i="36"/>
  <c r="AT89" i="36"/>
  <c r="BF89" i="36"/>
  <c r="AF90" i="36"/>
  <c r="AR90" i="36"/>
  <c r="BD90" i="36"/>
  <c r="BP90" i="36"/>
  <c r="AP91" i="36"/>
  <c r="BB91" i="36"/>
  <c r="BN91" i="36"/>
  <c r="AN92" i="36"/>
  <c r="AZ92" i="36"/>
  <c r="BL92" i="36"/>
  <c r="AL95" i="36"/>
  <c r="AX95" i="36"/>
  <c r="AV96" i="36"/>
  <c r="BH96" i="36"/>
  <c r="AH97" i="36"/>
  <c r="AT97" i="36"/>
  <c r="AR98" i="36"/>
  <c r="BL87" i="36"/>
  <c r="AX88" i="36"/>
  <c r="AV89" i="36"/>
  <c r="BF90" i="36"/>
  <c r="BP91" i="36"/>
  <c r="AZ95" i="36"/>
  <c r="AJ97" i="36"/>
  <c r="BA87" i="36"/>
  <c r="AW89" i="36"/>
  <c r="AI90" i="36"/>
  <c r="AQ92" i="36"/>
  <c r="BO92" i="36"/>
  <c r="BK96" i="36"/>
  <c r="AI98" i="36"/>
  <c r="AM87" i="36"/>
  <c r="AY87" i="36"/>
  <c r="BK87" i="36"/>
  <c r="AK88" i="36"/>
  <c r="AW88" i="36"/>
  <c r="BI88" i="36"/>
  <c r="AI89"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AN87" i="36"/>
  <c r="BJ88" i="36"/>
  <c r="BH89" i="36"/>
  <c r="AF91" i="36"/>
  <c r="AP92" i="36"/>
  <c r="AX96" i="36"/>
  <c r="AV97" i="36"/>
  <c r="AO87" i="36"/>
  <c r="BI89" i="36"/>
  <c r="BE91" i="36"/>
  <c r="BC92" i="36"/>
  <c r="AY96" i="36"/>
  <c r="BI97" i="36"/>
  <c r="AP87" i="36"/>
  <c r="BB87" i="36"/>
  <c r="BN87" i="36"/>
  <c r="AN88" i="36"/>
  <c r="AZ88" i="36"/>
  <c r="BL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AE87" i="36"/>
  <c r="AQ87" i="36"/>
  <c r="BC87" i="36"/>
  <c r="BO87" i="36"/>
  <c r="AO88" i="36"/>
  <c r="BA88" i="36"/>
  <c r="BM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M123" i="34" l="1"/>
  <c r="Y123" i="34"/>
  <c r="Q124" i="34"/>
  <c r="I125" i="34"/>
  <c r="U125" i="34"/>
  <c r="M126" i="34"/>
  <c r="Y126" i="34"/>
  <c r="Q127" i="34"/>
  <c r="I128" i="34"/>
  <c r="U128" i="34"/>
  <c r="M132" i="34"/>
  <c r="Y132" i="34"/>
  <c r="Q134" i="34"/>
  <c r="AC124" i="34"/>
  <c r="AB124" i="34"/>
  <c r="AB123" i="34"/>
  <c r="AA123" i="34"/>
  <c r="S124" i="34"/>
  <c r="W125" i="34"/>
  <c r="O126" i="34"/>
  <c r="S127" i="34"/>
  <c r="W128" i="34"/>
  <c r="AA132" i="34"/>
  <c r="AC126" i="34"/>
  <c r="AB126" i="34"/>
  <c r="N123" i="34"/>
  <c r="Z123" i="34"/>
  <c r="R124" i="34"/>
  <c r="J125" i="34"/>
  <c r="V125" i="34"/>
  <c r="N126" i="34"/>
  <c r="Z126" i="34"/>
  <c r="R127" i="34"/>
  <c r="J128" i="34"/>
  <c r="V128" i="34"/>
  <c r="N132" i="34"/>
  <c r="Z132" i="34"/>
  <c r="R134" i="34"/>
  <c r="AC125" i="34"/>
  <c r="O123" i="34"/>
  <c r="K125" i="34"/>
  <c r="AA126" i="34"/>
  <c r="K128" i="34"/>
  <c r="O132" i="34"/>
  <c r="S134" i="34"/>
  <c r="AC132" i="34"/>
  <c r="AB125" i="34"/>
  <c r="P123" i="34"/>
  <c r="H124" i="34"/>
  <c r="T124" i="34"/>
  <c r="L125" i="34"/>
  <c r="X125" i="34"/>
  <c r="P126" i="34"/>
  <c r="H127" i="34"/>
  <c r="T127" i="34"/>
  <c r="L128" i="34"/>
  <c r="X128" i="34"/>
  <c r="P132" i="34"/>
  <c r="H134" i="34"/>
  <c r="T134" i="34"/>
  <c r="AC127" i="34"/>
  <c r="AC134" i="34"/>
  <c r="W124" i="34"/>
  <c r="S126" i="34"/>
  <c r="O128" i="34"/>
  <c r="W134" i="34"/>
  <c r="U132" i="34"/>
  <c r="AA134" i="34"/>
  <c r="P124" i="34"/>
  <c r="H128" i="34"/>
  <c r="L132" i="34"/>
  <c r="Q123" i="34"/>
  <c r="I124" i="34"/>
  <c r="U124" i="34"/>
  <c r="M125" i="34"/>
  <c r="Y125" i="34"/>
  <c r="Q126" i="34"/>
  <c r="I127" i="34"/>
  <c r="U127" i="34"/>
  <c r="M128" i="34"/>
  <c r="Y128" i="34"/>
  <c r="Q132" i="34"/>
  <c r="I134" i="34"/>
  <c r="U134" i="34"/>
  <c r="AC128" i="34"/>
  <c r="AB134" i="34"/>
  <c r="S123" i="34"/>
  <c r="O125" i="34"/>
  <c r="K127" i="34"/>
  <c r="AA128" i="34"/>
  <c r="S132" i="34"/>
  <c r="I132" i="34"/>
  <c r="X123" i="34"/>
  <c r="T125" i="34"/>
  <c r="P127" i="34"/>
  <c r="R123" i="34"/>
  <c r="J124" i="34"/>
  <c r="V124" i="34"/>
  <c r="N125" i="34"/>
  <c r="Z125" i="34"/>
  <c r="R126" i="34"/>
  <c r="J127" i="34"/>
  <c r="V127" i="34"/>
  <c r="N128" i="34"/>
  <c r="Z128" i="34"/>
  <c r="R132" i="34"/>
  <c r="J134" i="34"/>
  <c r="V134" i="34"/>
  <c r="AB132" i="34"/>
  <c r="K124" i="34"/>
  <c r="AA125" i="34"/>
  <c r="W127" i="34"/>
  <c r="K134" i="34"/>
  <c r="Y134" i="34"/>
  <c r="AB128" i="34"/>
  <c r="H125" i="34"/>
  <c r="X126" i="34"/>
  <c r="P134" i="34"/>
  <c r="H123" i="34"/>
  <c r="T123" i="34"/>
  <c r="L124" i="34"/>
  <c r="X124" i="34"/>
  <c r="P125" i="34"/>
  <c r="H126" i="34"/>
  <c r="T126" i="34"/>
  <c r="L127" i="34"/>
  <c r="X127" i="34"/>
  <c r="P128" i="34"/>
  <c r="H132" i="34"/>
  <c r="T132" i="34"/>
  <c r="L134" i="34"/>
  <c r="X134" i="34"/>
  <c r="I123" i="34"/>
  <c r="U123" i="34"/>
  <c r="M124" i="34"/>
  <c r="Y124" i="34"/>
  <c r="Q125" i="34"/>
  <c r="I126" i="34"/>
  <c r="U126" i="34"/>
  <c r="M127" i="34"/>
  <c r="Y127" i="34"/>
  <c r="Q128" i="34"/>
  <c r="M134" i="34"/>
  <c r="L123" i="34"/>
  <c r="T128" i="34"/>
  <c r="X132" i="34"/>
  <c r="J123" i="34"/>
  <c r="V123" i="34"/>
  <c r="N124" i="34"/>
  <c r="Z124" i="34"/>
  <c r="R125" i="34"/>
  <c r="J126" i="34"/>
  <c r="V126" i="34"/>
  <c r="N127" i="34"/>
  <c r="Z127" i="34"/>
  <c r="R128" i="34"/>
  <c r="J132" i="34"/>
  <c r="V132" i="34"/>
  <c r="N134" i="34"/>
  <c r="Z134" i="34"/>
  <c r="AB127" i="34"/>
  <c r="K123" i="34"/>
  <c r="W123" i="34"/>
  <c r="O124" i="34"/>
  <c r="AA124" i="34"/>
  <c r="S125" i="34"/>
  <c r="K126" i="34"/>
  <c r="W126" i="34"/>
  <c r="O127" i="34"/>
  <c r="AA127" i="34"/>
  <c r="S128" i="34"/>
  <c r="K132" i="34"/>
  <c r="W132" i="34"/>
  <c r="O134" i="34"/>
  <c r="L126" i="34"/>
  <c r="AC123" i="34"/>
  <c r="AW134" i="34"/>
  <c r="AL132" i="34"/>
  <c r="BG127" i="34"/>
  <c r="BO123" i="34"/>
  <c r="BM132" i="34"/>
  <c r="AY126" i="34"/>
  <c r="AY134" i="34"/>
  <c r="AJ133" i="34"/>
  <c r="AR132" i="34"/>
  <c r="BF124" i="34"/>
  <c r="AE132" i="34"/>
  <c r="AI133" i="34"/>
  <c r="AH125" i="34"/>
  <c r="AE125" i="34"/>
  <c r="AD134" i="34"/>
  <c r="AU124" i="34"/>
  <c r="BG128" i="34"/>
  <c r="AJ124" i="34"/>
  <c r="AY125" i="34"/>
  <c r="BN126" i="34"/>
  <c r="AV128" i="34"/>
  <c r="AW124" i="34"/>
  <c r="AQ123" i="34"/>
  <c r="BK133" i="34"/>
  <c r="BO132" i="34"/>
  <c r="BC126" i="34"/>
  <c r="AN134" i="34"/>
  <c r="AP133" i="34"/>
  <c r="BO126" i="34"/>
  <c r="BB128" i="34"/>
  <c r="AM124" i="34"/>
  <c r="BF126" i="34"/>
  <c r="AY127" i="34"/>
  <c r="BP134" i="34"/>
  <c r="AQ126" i="34"/>
  <c r="AU134" i="34"/>
  <c r="BK127" i="34"/>
  <c r="AP124" i="34"/>
  <c r="AI132" i="34"/>
  <c r="AG126" i="34"/>
  <c r="AJ123" i="34"/>
  <c r="AY124" i="34"/>
  <c r="BN125" i="34"/>
  <c r="AV127" i="34"/>
  <c r="BK128" i="34"/>
  <c r="AN124" i="34"/>
  <c r="BC125" i="34"/>
  <c r="AK127" i="34"/>
  <c r="AZ128" i="34"/>
  <c r="AL123" i="34"/>
  <c r="BA124" i="34"/>
  <c r="AU123" i="34"/>
  <c r="BK132" i="34"/>
  <c r="AU126" i="34"/>
  <c r="BD125" i="34"/>
  <c r="AO134" i="34"/>
  <c r="AQ127" i="34"/>
  <c r="BL134" i="34"/>
  <c r="AW133" i="34"/>
  <c r="BE132" i="34"/>
  <c r="BM128" i="34"/>
  <c r="BP125" i="34"/>
  <c r="AQ134" i="34"/>
  <c r="AJ132" i="34"/>
  <c r="BC127" i="34"/>
  <c r="AG123" i="34"/>
  <c r="AH124" i="34"/>
  <c r="AD127" i="34"/>
  <c r="AI127" i="34"/>
  <c r="AN123" i="34"/>
  <c r="BO128" i="34"/>
  <c r="AR124" i="34"/>
  <c r="BG125" i="34"/>
  <c r="BD128" i="34"/>
  <c r="AP123" i="34"/>
  <c r="BE124" i="34"/>
  <c r="AY123" i="34"/>
  <c r="BG132" i="34"/>
  <c r="AM126" i="34"/>
  <c r="AP128" i="34"/>
  <c r="BE125" i="34"/>
  <c r="AQ125" i="34"/>
  <c r="AK134" i="34"/>
  <c r="BP126" i="34"/>
  <c r="AS133" i="34"/>
  <c r="BE128" i="34"/>
  <c r="BH125" i="34"/>
  <c r="AU127" i="34"/>
  <c r="AE134" i="34"/>
  <c r="AD126" i="34"/>
  <c r="AH127" i="34"/>
  <c r="AR123" i="34"/>
  <c r="BG124" i="34"/>
  <c r="AO126" i="34"/>
  <c r="BD127" i="34"/>
  <c r="AV124" i="34"/>
  <c r="BK125" i="34"/>
  <c r="AS127" i="34"/>
  <c r="AT123" i="34"/>
  <c r="BN134" i="34"/>
  <c r="AY133" i="34"/>
  <c r="BC132" i="34"/>
  <c r="BI128" i="34"/>
  <c r="BI125" i="34"/>
  <c r="BE134" i="34"/>
  <c r="BG134" i="34"/>
  <c r="AD132" i="34"/>
  <c r="BN133" i="34"/>
  <c r="BH126" i="34"/>
  <c r="BD134" i="34"/>
  <c r="AO133" i="34"/>
  <c r="AW132" i="34"/>
  <c r="AW128" i="34"/>
  <c r="AS125" i="34"/>
  <c r="AM127" i="34"/>
  <c r="AI134" i="34"/>
  <c r="AF127" i="34"/>
  <c r="AE133" i="34"/>
  <c r="AV123" i="34"/>
  <c r="BK124" i="34"/>
  <c r="AS126" i="34"/>
  <c r="BH127" i="34"/>
  <c r="AK123" i="34"/>
  <c r="AZ124" i="34"/>
  <c r="BO125" i="34"/>
  <c r="AW127" i="34"/>
  <c r="BL128" i="34"/>
  <c r="AX123" i="34"/>
  <c r="BM124" i="34"/>
  <c r="AU133" i="34"/>
  <c r="AY132" i="34"/>
  <c r="BA125" i="34"/>
  <c r="BM133" i="34"/>
  <c r="AF124" i="34"/>
  <c r="AL134" i="34"/>
  <c r="BJ133" i="34"/>
  <c r="BN132" i="34"/>
  <c r="AZ126" i="34"/>
  <c r="AK133" i="34"/>
  <c r="AS132" i="34"/>
  <c r="AO128" i="34"/>
  <c r="BJ124" i="34"/>
  <c r="BL133" i="34"/>
  <c r="BL126" i="34"/>
  <c r="AG125" i="34"/>
  <c r="AI123" i="34"/>
  <c r="AD128" i="34"/>
  <c r="AG134" i="34"/>
  <c r="AZ123" i="34"/>
  <c r="BO124" i="34"/>
  <c r="AW126" i="34"/>
  <c r="BL127" i="34"/>
  <c r="BD124" i="34"/>
  <c r="AL126" i="34"/>
  <c r="BA127" i="34"/>
  <c r="BB123" i="34"/>
  <c r="BF134" i="34"/>
  <c r="AU132" i="34"/>
  <c r="AS128" i="34"/>
  <c r="AK125" i="34"/>
  <c r="AF134" i="34"/>
  <c r="BF133" i="34"/>
  <c r="BJ132" i="34"/>
  <c r="AR126" i="34"/>
  <c r="BN127" i="34"/>
  <c r="BH133" i="34"/>
  <c r="BP132" i="34"/>
  <c r="BD126" i="34"/>
  <c r="AE126" i="34"/>
  <c r="AG124" i="34"/>
  <c r="AF123" i="34"/>
  <c r="BD123" i="34"/>
  <c r="BA126" i="34"/>
  <c r="BP127" i="34"/>
  <c r="AS123" i="34"/>
  <c r="BH124" i="34"/>
  <c r="AP126" i="34"/>
  <c r="BF123" i="34"/>
  <c r="BB134" i="34"/>
  <c r="AM133" i="34"/>
  <c r="AQ132" i="34"/>
  <c r="AK128" i="34"/>
  <c r="BB124" i="34"/>
  <c r="BF128" i="34"/>
  <c r="AX127" i="34"/>
  <c r="AZ133" i="34"/>
  <c r="AH134" i="34"/>
  <c r="BL123" i="34"/>
  <c r="BP124" i="34"/>
  <c r="AZ132" i="34"/>
  <c r="AY128" i="34"/>
  <c r="AL127" i="34"/>
  <c r="BB133" i="34"/>
  <c r="BF132" i="34"/>
  <c r="BN128" i="34"/>
  <c r="AJ126" i="34"/>
  <c r="AR134" i="34"/>
  <c r="AK132" i="34"/>
  <c r="BF127" i="34"/>
  <c r="BK123" i="34"/>
  <c r="BD133" i="34"/>
  <c r="BL132" i="34"/>
  <c r="AV126" i="34"/>
  <c r="AI126" i="34"/>
  <c r="AI125" i="34"/>
  <c r="AF133" i="34"/>
  <c r="AF132" i="34"/>
  <c r="AF125" i="34"/>
  <c r="AP125" i="34"/>
  <c r="BE126" i="34"/>
  <c r="AM128" i="34"/>
  <c r="BL124" i="34"/>
  <c r="AT126" i="34"/>
  <c r="BJ123" i="34"/>
  <c r="AR125" i="34"/>
  <c r="AX134" i="34"/>
  <c r="AM132" i="34"/>
  <c r="BJ127" i="34"/>
  <c r="AL124" i="34"/>
  <c r="AX133" i="34"/>
  <c r="BH132" i="34"/>
  <c r="AN126" i="34"/>
  <c r="AE127" i="34"/>
  <c r="AT125" i="34"/>
  <c r="AQ128" i="34"/>
  <c r="AX126" i="34"/>
  <c r="BN123" i="34"/>
  <c r="AT134" i="34"/>
  <c r="BB127" i="34"/>
  <c r="BC123" i="34"/>
  <c r="AT132" i="34"/>
  <c r="BI123" i="34"/>
  <c r="AO124" i="34"/>
  <c r="BO134" i="34"/>
  <c r="AH126" i="34"/>
  <c r="AV125" i="34"/>
  <c r="BN124" i="34"/>
  <c r="AI128" i="34"/>
  <c r="AN128" i="34"/>
  <c r="AT133" i="34"/>
  <c r="AX132" i="34"/>
  <c r="AX128" i="34"/>
  <c r="AW125" i="34"/>
  <c r="AJ134" i="34"/>
  <c r="AP127" i="34"/>
  <c r="BK134" i="34"/>
  <c r="AV133" i="34"/>
  <c r="BD132" i="34"/>
  <c r="BJ128" i="34"/>
  <c r="BM125" i="34"/>
  <c r="AE128" i="34"/>
  <c r="AG128" i="34"/>
  <c r="AH123" i="34"/>
  <c r="AH133" i="34"/>
  <c r="AH128" i="34"/>
  <c r="BP123" i="34"/>
  <c r="AX125" i="34"/>
  <c r="BM126" i="34"/>
  <c r="BE123" i="34"/>
  <c r="AM125" i="34"/>
  <c r="BB126" i="34"/>
  <c r="AJ128" i="34"/>
  <c r="AZ125" i="34"/>
  <c r="AP134" i="34"/>
  <c r="AT127" i="34"/>
  <c r="BB125" i="34"/>
  <c r="BA134" i="34"/>
  <c r="AP132" i="34"/>
  <c r="AX124" i="34"/>
  <c r="BI133" i="34"/>
  <c r="BG126" i="34"/>
  <c r="BC134" i="34"/>
  <c r="AN133" i="34"/>
  <c r="AT128" i="34"/>
  <c r="AO125" i="34"/>
  <c r="AH132" i="34"/>
  <c r="AQ124" i="34"/>
  <c r="BF125" i="34"/>
  <c r="AN127" i="34"/>
  <c r="BC128" i="34"/>
  <c r="BM123" i="34"/>
  <c r="AU125" i="34"/>
  <c r="BJ126" i="34"/>
  <c r="AR128" i="34"/>
  <c r="AS124" i="34"/>
  <c r="AM123" i="34"/>
  <c r="BO133" i="34"/>
  <c r="BK126" i="34"/>
  <c r="BB132" i="34"/>
  <c r="AR133" i="34"/>
  <c r="AJ127" i="34"/>
  <c r="BA132" i="34"/>
  <c r="BE133" i="34"/>
  <c r="AU128" i="34"/>
  <c r="AL125" i="34"/>
  <c r="BH123" i="34"/>
  <c r="BI134" i="34"/>
  <c r="W133" i="34"/>
  <c r="O133" i="34"/>
  <c r="AA133" i="34"/>
  <c r="BH134" i="34"/>
  <c r="M133" i="34"/>
  <c r="BI126" i="34"/>
  <c r="BM127" i="34"/>
  <c r="BC124" i="34"/>
  <c r="AO123" i="34"/>
  <c r="AG132" i="34"/>
  <c r="AF128" i="34"/>
  <c r="AC133" i="34"/>
  <c r="Z133" i="34"/>
  <c r="AE123" i="34"/>
  <c r="AI124" i="34"/>
  <c r="BM134" i="34"/>
  <c r="BG133" i="34"/>
  <c r="AZ134" i="34"/>
  <c r="BI132" i="34"/>
  <c r="L133" i="34"/>
  <c r="AB133" i="34"/>
  <c r="AF126" i="34"/>
  <c r="AR127" i="34"/>
  <c r="BG123" i="34"/>
  <c r="BO127" i="34"/>
  <c r="BH128" i="34"/>
  <c r="AV134" i="34"/>
  <c r="P133" i="34"/>
  <c r="BJ125" i="34"/>
  <c r="BP133" i="34"/>
  <c r="BL125" i="34"/>
  <c r="AK124" i="34"/>
  <c r="AD124" i="34"/>
  <c r="AL133" i="34"/>
  <c r="J133" i="34"/>
  <c r="AJ125" i="34"/>
  <c r="Y133" i="34"/>
  <c r="AS134" i="34"/>
  <c r="AL128" i="34"/>
  <c r="BE127" i="34"/>
  <c r="BA133" i="34"/>
  <c r="K133" i="34"/>
  <c r="T133" i="34"/>
  <c r="R48" i="45" s="1"/>
  <c r="BA128" i="34"/>
  <c r="AT124" i="34"/>
  <c r="AO132" i="34"/>
  <c r="BI127" i="34"/>
  <c r="I133" i="34"/>
  <c r="N133" i="34"/>
  <c r="AD133" i="34"/>
  <c r="BI124" i="34"/>
  <c r="BC133" i="34"/>
  <c r="AN132" i="34"/>
  <c r="AG133" i="34"/>
  <c r="AE124" i="34"/>
  <c r="S133" i="34"/>
  <c r="U133" i="34"/>
  <c r="BA123" i="34"/>
  <c r="AD125" i="34"/>
  <c r="AO127" i="34"/>
  <c r="AQ133" i="34"/>
  <c r="Q133" i="34"/>
  <c r="X133" i="34"/>
  <c r="AV132" i="34"/>
  <c r="AK126" i="34"/>
  <c r="AW123" i="34"/>
  <c r="BJ134" i="34"/>
  <c r="R133" i="34"/>
  <c r="AG127" i="34"/>
  <c r="AM134" i="34"/>
  <c r="BP128" i="34"/>
  <c r="AZ127" i="34"/>
  <c r="AN125" i="34"/>
  <c r="H133" i="34"/>
  <c r="V133" i="34"/>
  <c r="M129" i="34"/>
  <c r="Y129" i="34"/>
  <c r="Q130" i="34"/>
  <c r="I131" i="34"/>
  <c r="U131" i="34"/>
  <c r="AJ129" i="34"/>
  <c r="AV129" i="34"/>
  <c r="BH129" i="34"/>
  <c r="AF130" i="34"/>
  <c r="AR130" i="34"/>
  <c r="BD130" i="34"/>
  <c r="BP130" i="34"/>
  <c r="AA129" i="34"/>
  <c r="S130" i="34"/>
  <c r="W131" i="34"/>
  <c r="AX129" i="34"/>
  <c r="BJ129" i="34"/>
  <c r="AT130" i="34"/>
  <c r="BF130" i="34"/>
  <c r="BF129" i="34"/>
  <c r="X129" i="34"/>
  <c r="AU129" i="34"/>
  <c r="N129" i="34"/>
  <c r="Z129" i="34"/>
  <c r="R130" i="34"/>
  <c r="J131" i="34"/>
  <c r="V131" i="34"/>
  <c r="AK129" i="34"/>
  <c r="AW129" i="34"/>
  <c r="BI129" i="34"/>
  <c r="AG130" i="34"/>
  <c r="AS130" i="34"/>
  <c r="BE130" i="34"/>
  <c r="AC131" i="34"/>
  <c r="O129" i="34"/>
  <c r="K131" i="34"/>
  <c r="AL129" i="34"/>
  <c r="AH130" i="34"/>
  <c r="T131" i="34"/>
  <c r="P129" i="34"/>
  <c r="H130" i="34"/>
  <c r="T130" i="34"/>
  <c r="L131" i="34"/>
  <c r="X131" i="34"/>
  <c r="AM129" i="34"/>
  <c r="AY129" i="34"/>
  <c r="BK129" i="34"/>
  <c r="AI130" i="34"/>
  <c r="AU130" i="34"/>
  <c r="BG130" i="34"/>
  <c r="K130" i="34"/>
  <c r="AA131" i="34"/>
  <c r="BB129" i="34"/>
  <c r="AL130" i="34"/>
  <c r="AB131" i="34"/>
  <c r="AF129" i="34"/>
  <c r="AZ130" i="34"/>
  <c r="BB130" i="34"/>
  <c r="BG129" i="34"/>
  <c r="Q129" i="34"/>
  <c r="I130" i="34"/>
  <c r="U130" i="34"/>
  <c r="M131" i="34"/>
  <c r="Y131" i="34"/>
  <c r="AN129" i="34"/>
  <c r="AZ129" i="34"/>
  <c r="BL129" i="34"/>
  <c r="AJ130" i="34"/>
  <c r="AV130" i="34"/>
  <c r="BH130" i="34"/>
  <c r="W130" i="34"/>
  <c r="AD129" i="34"/>
  <c r="BN129" i="34"/>
  <c r="BJ130" i="34"/>
  <c r="BD129" i="34"/>
  <c r="BL130" i="34"/>
  <c r="AH129" i="34"/>
  <c r="H131" i="34"/>
  <c r="AI129" i="34"/>
  <c r="BO130" i="34"/>
  <c r="R129" i="34"/>
  <c r="J130" i="34"/>
  <c r="V130" i="34"/>
  <c r="N131" i="34"/>
  <c r="Z131" i="34"/>
  <c r="AC129" i="34"/>
  <c r="AO129" i="34"/>
  <c r="BA129" i="34"/>
  <c r="BM129" i="34"/>
  <c r="AK130" i="34"/>
  <c r="AW130" i="34"/>
  <c r="BI130" i="34"/>
  <c r="S129" i="34"/>
  <c r="O131" i="34"/>
  <c r="AP129" i="34"/>
  <c r="AX130" i="34"/>
  <c r="BP129" i="34"/>
  <c r="AT129" i="34"/>
  <c r="L129" i="34"/>
  <c r="AQ130" i="34"/>
  <c r="H129" i="34"/>
  <c r="T129" i="34"/>
  <c r="L130" i="34"/>
  <c r="X130" i="34"/>
  <c r="P131" i="34"/>
  <c r="AE129" i="34"/>
  <c r="AQ129" i="34"/>
  <c r="BC129" i="34"/>
  <c r="BO129" i="34"/>
  <c r="AM130" i="34"/>
  <c r="AY130" i="34"/>
  <c r="BK130" i="34"/>
  <c r="AB130" i="34"/>
  <c r="I129" i="34"/>
  <c r="U129" i="34"/>
  <c r="M130" i="34"/>
  <c r="Y130" i="34"/>
  <c r="Q131" i="34"/>
  <c r="AR129" i="34"/>
  <c r="AN130" i="34"/>
  <c r="AB129" i="34"/>
  <c r="AD130" i="34"/>
  <c r="BN130" i="34"/>
  <c r="AE130" i="34"/>
  <c r="J129" i="34"/>
  <c r="V129" i="34"/>
  <c r="N130" i="34"/>
  <c r="Z130" i="34"/>
  <c r="R131" i="34"/>
  <c r="AG129" i="34"/>
  <c r="AS129" i="34"/>
  <c r="BE129" i="34"/>
  <c r="AC130" i="34"/>
  <c r="AO130" i="34"/>
  <c r="BA130" i="34"/>
  <c r="BM130" i="34"/>
  <c r="K129" i="34"/>
  <c r="W129" i="34"/>
  <c r="O130" i="34"/>
  <c r="AA130" i="34"/>
  <c r="S131" i="34"/>
  <c r="AP130" i="34"/>
  <c r="P130" i="34"/>
  <c r="BC130" i="34"/>
  <c r="AS131" i="34"/>
  <c r="BK131" i="34"/>
  <c r="AV131" i="34"/>
  <c r="AN131" i="34"/>
  <c r="AP131" i="34"/>
  <c r="BJ131" i="34"/>
  <c r="AJ131" i="34"/>
  <c r="BE131" i="34"/>
  <c r="BM131" i="34"/>
  <c r="AI131" i="34"/>
  <c r="BC131" i="34"/>
  <c r="BH131" i="34"/>
  <c r="AD131" i="34"/>
  <c r="AO131" i="34"/>
  <c r="AW131" i="34"/>
  <c r="AH131" i="34"/>
  <c r="AM131" i="34"/>
  <c r="AK131" i="34"/>
  <c r="AU131" i="34"/>
  <c r="AR131" i="34"/>
  <c r="AQ131" i="34"/>
  <c r="BN131" i="34"/>
  <c r="BD131" i="34"/>
  <c r="AE131" i="34"/>
  <c r="BP131" i="34"/>
  <c r="BI131" i="34"/>
  <c r="AY131" i="34"/>
  <c r="BL131" i="34"/>
  <c r="AX131" i="34"/>
  <c r="AG131" i="34"/>
  <c r="BG131" i="34"/>
  <c r="BA131" i="34"/>
  <c r="BF131" i="34"/>
  <c r="BB131" i="34"/>
  <c r="AF131" i="34"/>
  <c r="AZ131" i="34"/>
  <c r="AL131" i="34"/>
  <c r="BO131" i="34"/>
  <c r="AT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BN48" i="45" l="1"/>
  <c r="BB48" i="45"/>
  <c r="AS48" i="45"/>
  <c r="BM48" i="45"/>
  <c r="AU48" i="45"/>
  <c r="I48" i="45"/>
  <c r="AD48" i="45"/>
  <c r="AI48" i="45"/>
  <c r="AR48" i="45"/>
  <c r="AN48" i="45"/>
  <c r="K48" i="45"/>
  <c r="BA48" i="45"/>
  <c r="AG48" i="45"/>
  <c r="AJ48" i="45"/>
  <c r="N48" i="45"/>
  <c r="AF48" i="45"/>
  <c r="T48" i="45"/>
  <c r="V48" i="45"/>
  <c r="Y48" i="45"/>
  <c r="AZ48" i="45"/>
  <c r="BG48" i="45"/>
  <c r="F48" i="45"/>
  <c r="O48" i="45"/>
  <c r="AC48" i="45"/>
  <c r="M48" i="45"/>
  <c r="BL48" i="45"/>
  <c r="AT48" i="45"/>
  <c r="AO48" i="45"/>
  <c r="L48" i="45"/>
  <c r="W48" i="45"/>
  <c r="X48" i="45"/>
  <c r="U48" i="45"/>
  <c r="AK48" i="45"/>
  <c r="BH48" i="45"/>
  <c r="BD48" i="45"/>
  <c r="AL48" i="45"/>
  <c r="G48" i="45"/>
  <c r="BE48" i="45"/>
  <c r="AA48" i="45"/>
  <c r="H48" i="45"/>
  <c r="BF48" i="45"/>
  <c r="BI48" i="45"/>
  <c r="BJ48" i="45"/>
  <c r="AV48" i="45"/>
  <c r="AP48" i="45"/>
  <c r="AY48" i="45"/>
  <c r="BC48" i="45"/>
  <c r="AQ48" i="45"/>
  <c r="S48" i="45"/>
  <c r="Z48" i="45"/>
  <c r="AM48" i="45"/>
  <c r="AE48" i="45"/>
  <c r="P48" i="45"/>
  <c r="Q48" i="45"/>
  <c r="J48" i="45"/>
  <c r="BK48" i="45"/>
  <c r="AX48" i="45"/>
  <c r="AW48" i="45"/>
  <c r="AH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51" i="50"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H51" i="50"/>
  <c r="AJ61" i="57"/>
  <c r="AK61" i="57"/>
  <c r="L5" i="47"/>
  <c r="K4" i="50" s="1"/>
  <c r="K4" i="57" s="1"/>
  <c r="AO51" i="50" l="1"/>
  <c r="AI9" i="50"/>
  <c r="AN10" i="36" s="1"/>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I8" i="36"/>
  <c r="AI9" i="36"/>
  <c r="AD8" i="36"/>
  <c r="AU42" i="36"/>
  <c r="AT83" i="36"/>
  <c r="G5" i="47"/>
  <c r="F4" i="50" s="1"/>
  <c r="F4" i="57" s="1"/>
  <c r="AJ9" i="36" l="1"/>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W10" i="50"/>
  <c r="AX10" i="50"/>
  <c r="BJ10" i="50"/>
  <c r="AQ6" i="50"/>
  <c r="E29" i="45"/>
  <c r="E30" i="45" s="1"/>
  <c r="E31" i="45" s="1"/>
  <c r="E32" i="45" s="1"/>
  <c r="E33" i="45" s="1"/>
  <c r="AJ10" i="50" l="1"/>
  <c r="AO8" i="36" s="1"/>
  <c r="BP42" i="36"/>
  <c r="BP83" i="36" s="1"/>
  <c r="BO83" i="36"/>
  <c r="AY10" i="50"/>
  <c r="BD8" i="36" s="1"/>
  <c r="BH10" i="50"/>
  <c r="BM9" i="36" s="1"/>
  <c r="AS10" i="50"/>
  <c r="AX8" i="36" s="1"/>
  <c r="BC9" i="36"/>
  <c r="BC8" i="36"/>
  <c r="BO8" i="36"/>
  <c r="BO9" i="36"/>
  <c r="BB10" i="50"/>
  <c r="BB8" i="36"/>
  <c r="BB9" i="36"/>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AO9" i="36" l="1"/>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D67" i="45" l="1"/>
  <c r="C41" i="62"/>
  <c r="D66" i="45"/>
  <c r="C40" i="62"/>
  <c r="E168" i="33"/>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L40" i="45" s="1"/>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W37" i="45" s="1"/>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124" i="39"/>
  <c r="T119" i="39"/>
  <c r="T25" i="39"/>
  <c r="H68" i="46" s="1"/>
  <c r="G125" i="39"/>
  <c r="G126" i="39"/>
  <c r="T126" i="39" s="1"/>
  <c r="G127" i="39"/>
  <c r="T127" i="39" s="1"/>
  <c r="G128" i="39"/>
  <c r="T128" i="39" s="1"/>
  <c r="G129" i="39"/>
  <c r="T129" i="39" s="1"/>
  <c r="G130" i="39"/>
  <c r="T130" i="39" s="1"/>
  <c r="G131" i="39"/>
  <c r="G132" i="39"/>
  <c r="T132" i="39" s="1"/>
  <c r="G133" i="39"/>
  <c r="T133" i="39" s="1"/>
  <c r="G124" i="39"/>
  <c r="G115" i="39"/>
  <c r="T115" i="39" s="1"/>
  <c r="G116" i="39"/>
  <c r="T116" i="39" s="1"/>
  <c r="G117" i="39"/>
  <c r="T117" i="39" s="1"/>
  <c r="G118" i="39"/>
  <c r="T118" i="39" s="1"/>
  <c r="G119" i="39"/>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P68" i="36" s="1"/>
  <c r="H38" i="33"/>
  <c r="W38" i="34" s="1"/>
  <c r="H75" i="46"/>
  <c r="H48" i="33"/>
  <c r="AI48" i="34" s="1"/>
  <c r="X81" i="36"/>
  <c r="H52" i="33"/>
  <c r="H79" i="46"/>
  <c r="AB81" i="36"/>
  <c r="AB186" i="34"/>
  <c r="K170" i="34"/>
  <c r="Z170" i="34"/>
  <c r="Q65" i="36"/>
  <c r="Q106" i="34" s="1"/>
  <c r="P80" i="36"/>
  <c r="P121" i="34" s="1"/>
  <c r="H81" i="36"/>
  <c r="AC65" i="36"/>
  <c r="X170" i="34"/>
  <c r="X65" i="36"/>
  <c r="Q186" i="34"/>
  <c r="AC186" i="34"/>
  <c r="R171" i="34"/>
  <c r="W80" i="36"/>
  <c r="H187" i="34"/>
  <c r="AB187" i="34"/>
  <c r="AB80" i="36"/>
  <c r="AB121" i="34" s="1"/>
  <c r="K186" i="34"/>
  <c r="Z186" i="34"/>
  <c r="Q81" i="36"/>
  <c r="P170" i="34"/>
  <c r="H65" i="36"/>
  <c r="AC187" i="34"/>
  <c r="X64" i="36"/>
  <c r="X187" i="34"/>
  <c r="Q64" i="36"/>
  <c r="AC64" i="36"/>
  <c r="AC105" i="34" s="1"/>
  <c r="R81" i="36"/>
  <c r="W186" i="34"/>
  <c r="AC81" i="36"/>
  <c r="AC122" i="34" s="1"/>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AA122" i="34" s="1"/>
  <c r="I80" i="36"/>
  <c r="J64" i="36"/>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V121" i="34" s="1"/>
  <c r="AA65" i="36"/>
  <c r="AA106" i="34" s="1"/>
  <c r="I186" i="34"/>
  <c r="J80" i="36"/>
  <c r="J121" i="34" s="1"/>
  <c r="L187" i="34"/>
  <c r="H64" i="36"/>
  <c r="S81" i="36"/>
  <c r="U81" i="36"/>
  <c r="U122" i="34" s="1"/>
  <c r="AA170" i="34"/>
  <c r="W187" i="34"/>
  <c r="Z171" i="34"/>
  <c r="R65" i="36"/>
  <c r="R106" i="34" s="1"/>
  <c r="H66" i="46"/>
  <c r="I159" i="34" s="1"/>
  <c r="H47" i="33"/>
  <c r="Y171" i="34"/>
  <c r="O187" i="34"/>
  <c r="M65" i="36"/>
  <c r="N187" i="34"/>
  <c r="V186" i="34"/>
  <c r="AA187" i="34"/>
  <c r="I170" i="34"/>
  <c r="J186" i="34"/>
  <c r="L81" i="36"/>
  <c r="H170" i="34"/>
  <c r="S171" i="34"/>
  <c r="U171" i="34"/>
  <c r="AA80" i="36"/>
  <c r="W65" i="36"/>
  <c r="W106" i="34" s="1"/>
  <c r="Z65" i="36"/>
  <c r="T171" i="34"/>
  <c r="L186" i="34"/>
  <c r="U80" i="36"/>
  <c r="U121" i="34" s="1"/>
  <c r="V65" i="36"/>
  <c r="V170" i="34"/>
  <c r="AA171" i="34"/>
  <c r="I64" i="36"/>
  <c r="I105" i="34" s="1"/>
  <c r="J170" i="34"/>
  <c r="L65" i="36"/>
  <c r="L106" i="34" s="1"/>
  <c r="H80" i="36"/>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O105" i="34" s="1"/>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M50" i="34" s="1"/>
  <c r="T187" i="34"/>
  <c r="L80" i="36"/>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N186" i="34"/>
  <c r="T170" i="34"/>
  <c r="Y64" i="36"/>
  <c r="Y105" i="34" s="1"/>
  <c r="J81" i="36"/>
  <c r="S170" i="34"/>
  <c r="O186" i="34"/>
  <c r="C8" i="36"/>
  <c r="A53" i="57"/>
  <c r="H53" i="33"/>
  <c r="AB171" i="34"/>
  <c r="AB170" i="34"/>
  <c r="K80" i="36"/>
  <c r="Z64" i="36"/>
  <c r="Z105" i="34" s="1"/>
  <c r="P81" i="36"/>
  <c r="I171" i="34"/>
  <c r="M80" i="36"/>
  <c r="R170" i="34"/>
  <c r="K81" i="36"/>
  <c r="N170" i="34"/>
  <c r="T80" i="36"/>
  <c r="Y186" i="34"/>
  <c r="S80" i="36"/>
  <c r="S121" i="34" s="1"/>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P39" i="34"/>
  <c r="T39" i="34"/>
  <c r="X39" i="34"/>
  <c r="AB39" i="34"/>
  <c r="AF39" i="34"/>
  <c r="M39" i="34"/>
  <c r="Q39" i="34"/>
  <c r="U39" i="34"/>
  <c r="Y39" i="34"/>
  <c r="AC39" i="34"/>
  <c r="AG39" i="34"/>
  <c r="J39" i="34"/>
  <c r="N39" i="34"/>
  <c r="R39" i="34"/>
  <c r="V39" i="34"/>
  <c r="Z39" i="34"/>
  <c r="AD39" i="34"/>
  <c r="AH39" i="34"/>
  <c r="K39" i="34"/>
  <c r="O39" i="34"/>
  <c r="S39" i="34"/>
  <c r="W39" i="34"/>
  <c r="AA39" i="34"/>
  <c r="AE39" i="34"/>
  <c r="I39" i="34"/>
  <c r="H39" i="34"/>
  <c r="L47" i="34"/>
  <c r="P47" i="34"/>
  <c r="T47" i="34"/>
  <c r="X47" i="34"/>
  <c r="AB47" i="34"/>
  <c r="AF47" i="34"/>
  <c r="M47" i="34"/>
  <c r="Q47" i="34"/>
  <c r="U47" i="34"/>
  <c r="Y47" i="34"/>
  <c r="AC47" i="34"/>
  <c r="AG47" i="34"/>
  <c r="J47" i="34"/>
  <c r="N47" i="34"/>
  <c r="R47" i="34"/>
  <c r="V47" i="34"/>
  <c r="Z47" i="34"/>
  <c r="AD47" i="34"/>
  <c r="AH47" i="34"/>
  <c r="K47" i="34"/>
  <c r="O47" i="34"/>
  <c r="S47" i="34"/>
  <c r="W47" i="34"/>
  <c r="AA47" i="34"/>
  <c r="AE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P50" i="34"/>
  <c r="V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Q122" i="34"/>
  <c r="H106" i="34"/>
  <c r="L122" i="34"/>
  <c r="K106" i="34"/>
  <c r="X105" i="34"/>
  <c r="Q105" i="34"/>
  <c r="AA121" i="34"/>
  <c r="J122" i="34"/>
  <c r="R122" i="34"/>
  <c r="Z106" i="34"/>
  <c r="Y106" i="34"/>
  <c r="I122" i="34"/>
  <c r="H122" i="34"/>
  <c r="R121" i="34"/>
  <c r="X106" i="34"/>
  <c r="O122" i="34"/>
  <c r="M122" i="34"/>
  <c r="K121" i="34"/>
  <c r="N122" i="34"/>
  <c r="V106" i="34"/>
  <c r="P122" i="34"/>
  <c r="P105" i="34"/>
  <c r="M121" i="34"/>
  <c r="K122" i="34"/>
  <c r="X121" i="34"/>
  <c r="H121" i="34"/>
  <c r="T121" i="34"/>
  <c r="U106" i="34"/>
  <c r="AB122" i="34"/>
  <c r="L121" i="34"/>
  <c r="M105" i="34"/>
  <c r="AC106" i="34"/>
  <c r="N121" i="34"/>
  <c r="S122" i="34"/>
  <c r="T106" i="34"/>
  <c r="AB106" i="34"/>
  <c r="O106" i="34"/>
  <c r="AB105" i="34"/>
  <c r="K105" i="34"/>
  <c r="N106" i="34"/>
  <c r="Z121" i="34"/>
  <c r="I121" i="34"/>
  <c r="J105" i="34"/>
  <c r="X122" i="34"/>
  <c r="T105" i="34"/>
  <c r="Q121" i="34"/>
  <c r="J106" i="34"/>
  <c r="W122" i="34"/>
  <c r="W105" i="34"/>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S158" i="34"/>
  <c r="H175" i="34"/>
  <c r="AB159" i="34"/>
  <c r="R158" i="34"/>
  <c r="P53" i="36"/>
  <c r="AC174" i="34"/>
  <c r="Q53" i="36"/>
  <c r="Y53" i="36"/>
  <c r="AC69" i="36"/>
  <c r="V52" i="36"/>
  <c r="N158" i="34"/>
  <c r="T158" i="34"/>
  <c r="I174" i="34"/>
  <c r="J174" i="34"/>
  <c r="N159"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B52" i="36" l="1"/>
  <c r="V53" i="36"/>
  <c r="K53" i="36"/>
  <c r="L53" i="36"/>
  <c r="Z68" i="36"/>
  <c r="AC159" i="34"/>
  <c r="K68" i="36"/>
  <c r="L68" i="36"/>
  <c r="W68" i="36"/>
  <c r="O52" i="36"/>
  <c r="M52" i="36"/>
  <c r="X69" i="36"/>
  <c r="X110" i="34" s="1"/>
  <c r="AG159" i="34"/>
  <c r="I69" i="36"/>
  <c r="AQ28" i="34"/>
  <c r="H50" i="34"/>
  <c r="AB50" i="34"/>
  <c r="AF29" i="34"/>
  <c r="AB68" i="36"/>
  <c r="V69" i="36"/>
  <c r="K69" i="36"/>
  <c r="L69" i="36"/>
  <c r="Z52" i="36"/>
  <c r="AC53" i="36"/>
  <c r="AC94" i="34" s="1"/>
  <c r="Y175" i="34"/>
  <c r="Q159" i="34"/>
  <c r="AC158" i="34"/>
  <c r="P159" i="34"/>
  <c r="R174" i="34"/>
  <c r="Z53" i="36"/>
  <c r="AG175" i="34"/>
  <c r="I53" i="36"/>
  <c r="BB28" i="34"/>
  <c r="I50" i="34"/>
  <c r="X50" i="34"/>
  <c r="N175" i="34"/>
  <c r="J158" i="34"/>
  <c r="I158" i="34"/>
  <c r="T174" i="34"/>
  <c r="N174" i="34"/>
  <c r="V174" i="34"/>
  <c r="AC175" i="34"/>
  <c r="Y159" i="34"/>
  <c r="Q175" i="34"/>
  <c r="AC52" i="36"/>
  <c r="P175" i="34"/>
  <c r="R52" i="36"/>
  <c r="AB175" i="34"/>
  <c r="H159" i="34"/>
  <c r="S174" i="34"/>
  <c r="Z50" i="34"/>
  <c r="T50" i="34"/>
  <c r="I23" i="34"/>
  <c r="V158" i="34"/>
  <c r="R68" i="36"/>
  <c r="R50" i="34"/>
  <c r="L50" i="34"/>
  <c r="I52" i="36"/>
  <c r="U69" i="36"/>
  <c r="P69" i="36"/>
  <c r="P110" i="34" s="1"/>
  <c r="AB69" i="36"/>
  <c r="H53" i="36"/>
  <c r="S52" i="36"/>
  <c r="N69" i="36"/>
  <c r="I68" i="36"/>
  <c r="T68" i="36"/>
  <c r="N68" i="36"/>
  <c r="V68" i="36"/>
  <c r="M159" i="34"/>
  <c r="S159" i="34"/>
  <c r="U158" i="34"/>
  <c r="Y158" i="34"/>
  <c r="AA175" i="34"/>
  <c r="AB53" i="36"/>
  <c r="H69" i="36"/>
  <c r="S68" i="36"/>
  <c r="N50" i="34"/>
  <c r="AA50" i="34"/>
  <c r="N52" i="36"/>
  <c r="AC68" i="36"/>
  <c r="J68" i="36"/>
  <c r="O53" i="36"/>
  <c r="X158" i="34"/>
  <c r="H158" i="34"/>
  <c r="AE175" i="34"/>
  <c r="R175" i="34"/>
  <c r="AA174" i="34"/>
  <c r="AH175" i="34"/>
  <c r="O159" i="34"/>
  <c r="M53" i="36"/>
  <c r="S175" i="34"/>
  <c r="U174" i="34"/>
  <c r="Y52" i="36"/>
  <c r="AA159" i="34"/>
  <c r="AD175" i="34"/>
  <c r="Q174" i="34"/>
  <c r="AI175" i="34"/>
  <c r="J50" i="34"/>
  <c r="W50" i="34"/>
  <c r="J52" i="36"/>
  <c r="O175" i="34"/>
  <c r="Y69" i="36"/>
  <c r="X52" i="36"/>
  <c r="R159" i="34"/>
  <c r="M175" i="34"/>
  <c r="AA53" i="36"/>
  <c r="AC50" i="34"/>
  <c r="S50" i="34"/>
  <c r="X174" i="34"/>
  <c r="H174" i="34"/>
  <c r="AF175" i="34"/>
  <c r="R53" i="36"/>
  <c r="AA52" i="36"/>
  <c r="W53" i="36"/>
  <c r="O69" i="36"/>
  <c r="M69" i="36"/>
  <c r="S69" i="36"/>
  <c r="U52" i="36"/>
  <c r="Y68" i="36"/>
  <c r="AA69" i="36"/>
  <c r="AA110" i="34" s="1"/>
  <c r="J175" i="34"/>
  <c r="Q52" i="36"/>
  <c r="P174" i="34"/>
  <c r="T69" i="36"/>
  <c r="Y50" i="34"/>
  <c r="O50" i="34"/>
  <c r="N53" i="36"/>
  <c r="AE159" i="34"/>
  <c r="AH159" i="34"/>
  <c r="Y174" i="34"/>
  <c r="Q158" i="34"/>
  <c r="D8" i="45"/>
  <c r="C9" i="62"/>
  <c r="X68" i="36"/>
  <c r="H68" i="36"/>
  <c r="AF159" i="34"/>
  <c r="R69" i="36"/>
  <c r="AA68" i="36"/>
  <c r="W159" i="34"/>
  <c r="K174" i="34"/>
  <c r="L158" i="34"/>
  <c r="W174" i="34"/>
  <c r="O68" i="36"/>
  <c r="M174" i="34"/>
  <c r="X159" i="34"/>
  <c r="J159" i="34"/>
  <c r="Q68" i="36"/>
  <c r="P158" i="34"/>
  <c r="Z159" i="34"/>
  <c r="I28" i="34"/>
  <c r="U50" i="34"/>
  <c r="K50" i="34"/>
  <c r="T52" i="36"/>
  <c r="S53" i="36"/>
  <c r="AB174" i="34"/>
  <c r="V175" i="34"/>
  <c r="K159" i="34"/>
  <c r="L175" i="34"/>
  <c r="Z174" i="34"/>
  <c r="W175" i="34"/>
  <c r="K158" i="34"/>
  <c r="L174" i="34"/>
  <c r="W158" i="34"/>
  <c r="O158" i="34"/>
  <c r="M158" i="34"/>
  <c r="X175" i="34"/>
  <c r="J69" i="36"/>
  <c r="I175" i="34"/>
  <c r="P52" i="36"/>
  <c r="U175" i="34"/>
  <c r="U28" i="34"/>
  <c r="Q50" i="34"/>
  <c r="Q69" i="36"/>
  <c r="H52" i="36"/>
  <c r="AA158" i="34"/>
  <c r="U68" i="36"/>
  <c r="AD159" i="34"/>
  <c r="AI159" i="34"/>
  <c r="AB158" i="34"/>
  <c r="V159" i="34"/>
  <c r="K175" i="34"/>
  <c r="L159" i="34"/>
  <c r="Z158" i="34"/>
  <c r="W69" i="36"/>
  <c r="K52" i="36"/>
  <c r="L52" i="36"/>
  <c r="W52" i="36"/>
  <c r="O174" i="34"/>
  <c r="M68" i="36"/>
  <c r="X53" i="36"/>
  <c r="J53" i="36"/>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Y109" i="34"/>
  <c r="J110" i="34"/>
  <c r="H94" i="34"/>
  <c r="I110" i="34"/>
  <c r="T41" i="45"/>
  <c r="T63" i="45" s="1"/>
  <c r="X41" i="45"/>
  <c r="X63" i="45" s="1"/>
  <c r="F42" i="45"/>
  <c r="F64" i="45" s="1"/>
  <c r="D38" i="34"/>
  <c r="D6" i="34"/>
  <c r="X93" i="34"/>
  <c r="H93" i="34"/>
  <c r="V93"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G88" i="39"/>
  <c r="G89" i="39"/>
  <c r="G90" i="39"/>
  <c r="H90" i="39" s="1"/>
  <c r="G91" i="39"/>
  <c r="G92" i="39"/>
  <c r="H92" i="39" s="1"/>
  <c r="G93" i="39"/>
  <c r="G94" i="39"/>
  <c r="G95" i="39"/>
  <c r="G96" i="39"/>
  <c r="H96" i="39" s="1"/>
  <c r="G97" i="39"/>
  <c r="G98" i="39"/>
  <c r="G99" i="39"/>
  <c r="G100" i="39"/>
  <c r="H100" i="39" s="1"/>
  <c r="G101" i="39"/>
  <c r="G102" i="39"/>
  <c r="H102" i="39" s="1"/>
  <c r="G85" i="39"/>
  <c r="H57" i="39"/>
  <c r="G37" i="39"/>
  <c r="G38" i="39"/>
  <c r="G39" i="39"/>
  <c r="G40" i="39"/>
  <c r="G41" i="39"/>
  <c r="H41" i="39" s="1"/>
  <c r="G42" i="39"/>
  <c r="G43" i="39"/>
  <c r="G44" i="39"/>
  <c r="G45" i="39"/>
  <c r="H45" i="39" s="1"/>
  <c r="G46" i="39"/>
  <c r="G47" i="39"/>
  <c r="G48" i="39"/>
  <c r="G49" i="39"/>
  <c r="H49" i="39" s="1"/>
  <c r="G50" i="39"/>
  <c r="G51" i="39"/>
  <c r="H51" i="39" s="1"/>
  <c r="G52" i="39"/>
  <c r="G53" i="39"/>
  <c r="H53" i="39" s="1"/>
  <c r="G54" i="39"/>
  <c r="G55" i="39"/>
  <c r="H55" i="39" s="1"/>
  <c r="G56" i="39"/>
  <c r="G57" i="39"/>
  <c r="G58" i="39"/>
  <c r="G59" i="39"/>
  <c r="H59" i="39" s="1"/>
  <c r="G36" i="39"/>
  <c r="H36" i="39" s="1"/>
  <c r="D13" i="36"/>
  <c r="D71" i="46" s="1"/>
  <c r="C12" i="36"/>
  <c r="D11" i="36"/>
  <c r="D69" i="46" s="1"/>
  <c r="G9" i="39"/>
  <c r="H9" i="39" s="1"/>
  <c r="G10" i="39"/>
  <c r="H10" i="39" s="1"/>
  <c r="G8" i="39"/>
  <c r="G6" i="39"/>
  <c r="H6" i="39" s="1"/>
  <c r="G7" i="39"/>
  <c r="G5" i="39"/>
  <c r="H133" i="39"/>
  <c r="H130" i="39"/>
  <c r="H129" i="39"/>
  <c r="H124" i="39"/>
  <c r="H121" i="39"/>
  <c r="H120" i="39"/>
  <c r="H117" i="39"/>
  <c r="H114" i="39"/>
  <c r="H132" i="39"/>
  <c r="H131" i="39"/>
  <c r="H126" i="39"/>
  <c r="H127" i="39"/>
  <c r="H128" i="39"/>
  <c r="H125" i="39"/>
  <c r="H123" i="39"/>
  <c r="H122" i="39"/>
  <c r="H116" i="39"/>
  <c r="H118" i="39"/>
  <c r="H119" i="39"/>
  <c r="H115" i="39"/>
  <c r="H112" i="39"/>
  <c r="H15" i="33" s="1"/>
  <c r="H110" i="39"/>
  <c r="H14" i="33" s="1"/>
  <c r="H99" i="39"/>
  <c r="H95" i="39"/>
  <c r="H87" i="39"/>
  <c r="G104" i="39"/>
  <c r="G105" i="39"/>
  <c r="H105" i="39" s="1"/>
  <c r="G106" i="39"/>
  <c r="G107" i="39"/>
  <c r="G108" i="39"/>
  <c r="G103" i="39"/>
  <c r="H71" i="39"/>
  <c r="H67" i="39"/>
  <c r="H63" i="39"/>
  <c r="G61" i="39"/>
  <c r="G62" i="39"/>
  <c r="H62" i="39" s="1"/>
  <c r="G63" i="39"/>
  <c r="G64" i="39"/>
  <c r="G65" i="39"/>
  <c r="G66" i="39"/>
  <c r="H66" i="39" s="1"/>
  <c r="G67" i="39"/>
  <c r="G68" i="39"/>
  <c r="G69" i="39"/>
  <c r="G70" i="39"/>
  <c r="H70" i="39" s="1"/>
  <c r="G71" i="39"/>
  <c r="G72" i="39"/>
  <c r="G73" i="39"/>
  <c r="G74" i="39"/>
  <c r="H74" i="39" s="1"/>
  <c r="G75" i="39"/>
  <c r="H75" i="39" s="1"/>
  <c r="G76" i="39"/>
  <c r="G77" i="39"/>
  <c r="G78" i="39"/>
  <c r="G79" i="39"/>
  <c r="G80" i="39"/>
  <c r="G81" i="39"/>
  <c r="G82" i="39"/>
  <c r="G83" i="39"/>
  <c r="H83" i="39" s="1"/>
  <c r="G60" i="39"/>
  <c r="H28" i="39"/>
  <c r="H32" i="39"/>
  <c r="H25" i="39"/>
  <c r="H9" i="33" s="1"/>
  <c r="H26" i="39"/>
  <c r="H23" i="39"/>
  <c r="H24" i="39"/>
  <c r="H15" i="39"/>
  <c r="H16" i="39"/>
  <c r="H19" i="39"/>
  <c r="H20" i="39"/>
  <c r="H7"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H17" i="33"/>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27" i="33" s="1"/>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12" i="45"/>
  <c r="D4" i="45"/>
  <c r="D58" i="45" s="1"/>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D15" i="36"/>
  <c r="D73" i="46" s="1"/>
  <c r="C15" i="36"/>
  <c r="C13" i="36"/>
  <c r="A59" i="57" s="1"/>
  <c r="D12" i="36"/>
  <c r="C11" i="36"/>
  <c r="A57" i="57" s="1"/>
  <c r="D10" i="36"/>
  <c r="D68" i="46" s="1"/>
  <c r="D9" i="36"/>
  <c r="D67" i="46" s="1"/>
  <c r="D8" i="36"/>
  <c r="F6" i="36"/>
  <c r="F5" i="34"/>
  <c r="D6" i="36"/>
  <c r="D64" i="46" s="1"/>
  <c r="D5" i="36"/>
  <c r="D63" i="46" s="1"/>
  <c r="E5" i="36"/>
  <c r="E6" i="36" s="1"/>
  <c r="C5" i="36"/>
  <c r="G5" i="34"/>
  <c r="A62" i="57" l="1"/>
  <c r="D66" i="46"/>
  <c r="D84" i="46" s="1"/>
  <c r="A54" i="57"/>
  <c r="D70" i="46"/>
  <c r="E70" i="46" s="1"/>
  <c r="A58" i="57"/>
  <c r="A51" i="57"/>
  <c r="A61" i="57"/>
  <c r="D91" i="46"/>
  <c r="E73" i="46"/>
  <c r="D81" i="46"/>
  <c r="E63" i="46"/>
  <c r="E66"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D88" i="46" l="1"/>
  <c r="A60" i="57"/>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AD45" i="36" s="1"/>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Y56" i="50" s="1"/>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BC2" i="36" l="1"/>
  <c r="AJ2" i="36"/>
  <c r="AM2" i="36"/>
  <c r="AV2" i="36"/>
  <c r="BB2" i="36"/>
  <c r="BP2" i="36"/>
  <c r="BG2" i="36"/>
  <c r="AT2" i="36"/>
  <c r="BO2" i="36"/>
  <c r="AE2" i="36"/>
  <c r="BI2" i="36"/>
  <c r="AW2" i="36"/>
  <c r="AH2" i="36"/>
  <c r="AL2" i="36"/>
  <c r="AD2" i="36"/>
  <c r="BH2" i="36"/>
  <c r="AZ2" i="36"/>
  <c r="AK2" i="36"/>
  <c r="AG2" i="36"/>
  <c r="AF2" i="36"/>
  <c r="BK2" i="36"/>
  <c r="BF2" i="36"/>
  <c r="AU2" i="36"/>
  <c r="AP2" i="36"/>
  <c r="AQ2" i="36"/>
  <c r="AS2" i="36"/>
  <c r="BA2" i="36"/>
  <c r="AX2" i="36"/>
  <c r="AY2" i="36"/>
  <c r="AO2" i="36"/>
  <c r="AI2" i="36"/>
  <c r="BJ2" i="36"/>
  <c r="AN2" i="36"/>
  <c r="BE2" i="36"/>
  <c r="BD2" i="36"/>
  <c r="BM2" i="36"/>
  <c r="BN2" i="36"/>
  <c r="BL2" i="36"/>
  <c r="AR2" i="36"/>
  <c r="AD82" i="36"/>
  <c r="AD85" i="36" s="1"/>
  <c r="BE58" i="50"/>
  <c r="BE59" i="50" s="1"/>
  <c r="BE60" i="50" s="1"/>
  <c r="BE61" i="50" s="1"/>
  <c r="BK58" i="50"/>
  <c r="BK59" i="50" s="1"/>
  <c r="BK60" i="50" s="1"/>
  <c r="BK61" i="50" s="1"/>
  <c r="BJ58" i="50"/>
  <c r="BJ59" i="50" s="1"/>
  <c r="BJ60" i="50" s="1"/>
  <c r="BP41"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Y58" i="50"/>
  <c r="Y59" i="50" s="1"/>
  <c r="Y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AV41" i="36"/>
  <c r="BH41" i="36"/>
  <c r="AF41" i="36"/>
  <c r="BH61" i="50"/>
  <c r="BM41" i="36"/>
  <c r="BJ41" i="36"/>
  <c r="AQ41" i="36"/>
  <c r="BJ61" i="50"/>
  <c r="AU41" i="36"/>
  <c r="BA41" i="36"/>
  <c r="AU61" i="50"/>
  <c r="AH41" i="36"/>
  <c r="AB61" i="50"/>
  <c r="BF41" i="36"/>
  <c r="AZ61" i="50"/>
  <c r="Y61" i="50"/>
  <c r="AE41" i="36"/>
  <c r="AS41" i="36"/>
  <c r="AM61" i="50"/>
  <c r="AR61" i="50"/>
  <c r="AX41" i="36"/>
  <c r="BL41" i="36"/>
  <c r="BF61" i="50"/>
  <c r="BE41" i="36"/>
  <c r="AY61" i="50"/>
  <c r="AG41" i="36"/>
  <c r="AA61" i="50"/>
  <c r="AJ61" i="50"/>
  <c r="AP41" i="36"/>
  <c r="AC61" i="50"/>
  <c r="AI41" i="36"/>
  <c r="AW61" i="50"/>
  <c r="BC41" i="36"/>
  <c r="AF61" i="50"/>
  <c r="AL41" i="36"/>
  <c r="AJ41" i="36"/>
  <c r="AD61" i="50"/>
  <c r="AZ41" i="36"/>
  <c r="AT61" i="50"/>
  <c r="AV61" i="50"/>
  <c r="BB41" i="36"/>
  <c r="AT41" i="36"/>
  <c r="AN61" i="50"/>
  <c r="AK41" i="36"/>
  <c r="AE61" i="50"/>
  <c r="BI61" i="50"/>
  <c r="BO41" i="36"/>
  <c r="AG61" i="50"/>
  <c r="AM41" i="36"/>
  <c r="BD41" i="36"/>
  <c r="AX61" i="50"/>
  <c r="BA61" i="50"/>
  <c r="BG41" i="36"/>
  <c r="AR41" i="36"/>
  <c r="AL61" i="50"/>
  <c r="AW41" i="36"/>
  <c r="AQ61" i="50"/>
  <c r="AS61" i="50"/>
  <c r="AY41" i="36"/>
  <c r="AN41" i="36"/>
  <c r="AH61" i="50"/>
  <c r="AO41" i="36"/>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2" i="36"/>
  <c r="AO85" i="36" s="1"/>
  <c r="AP82" i="36"/>
  <c r="AP85" i="36" s="1"/>
  <c r="AE82" i="36"/>
  <c r="AE85" i="36" s="1"/>
  <c r="BG82" i="36"/>
  <c r="BG85" i="36" s="1"/>
  <c r="AS82" i="36"/>
  <c r="AS85" i="36" s="1"/>
  <c r="AF82" i="36"/>
  <c r="AF85" i="36" s="1"/>
  <c r="AV82" i="36"/>
  <c r="AV85" i="36" s="1"/>
  <c r="AX82" i="36"/>
  <c r="AX85" i="36" s="1"/>
  <c r="BH82" i="36"/>
  <c r="BH85" i="36" s="1"/>
  <c r="AG82" i="36"/>
  <c r="AG85" i="36" s="1"/>
  <c r="AQ82" i="36"/>
  <c r="AQ85" i="36" s="1"/>
  <c r="AN82" i="36"/>
  <c r="AN85" i="36" s="1"/>
  <c r="AU82" i="36"/>
  <c r="AU85" i="36" s="1"/>
  <c r="BC82" i="36"/>
  <c r="BC85" i="36" s="1"/>
  <c r="BA82" i="36"/>
  <c r="BA85" i="36" s="1"/>
  <c r="AZ82" i="36"/>
  <c r="AZ85" i="36" s="1"/>
  <c r="AY82" i="36"/>
  <c r="AY85" i="36" s="1"/>
  <c r="AM82" i="36"/>
  <c r="AM85" i="36" s="1"/>
  <c r="BF82" i="36"/>
  <c r="BF85" i="36" s="1"/>
  <c r="AT82" i="36"/>
  <c r="AT85" i="36" s="1"/>
  <c r="AJ82" i="36"/>
  <c r="AJ85" i="36" s="1"/>
  <c r="BE82" i="36"/>
  <c r="BE85" i="36" s="1"/>
  <c r="BJ45" i="36"/>
  <c r="BI82" i="36"/>
  <c r="BI85" i="36" s="1"/>
  <c r="BB82" i="36"/>
  <c r="BB85" i="36" s="1"/>
  <c r="BD82" i="36"/>
  <c r="BD85" i="36" s="1"/>
  <c r="AI82" i="36"/>
  <c r="AI85" i="36" s="1"/>
  <c r="AK82" i="36"/>
  <c r="AK85" i="36" s="1"/>
  <c r="AR82" i="36"/>
  <c r="AR85" i="36" s="1"/>
  <c r="AL82" i="36"/>
  <c r="AL85" i="36" s="1"/>
  <c r="AH82" i="36"/>
  <c r="AH85" i="36" s="1"/>
  <c r="AW82" i="36"/>
  <c r="AW85" i="36" s="1"/>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2" i="36"/>
  <c r="BJ85" i="36" s="1"/>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2" i="36"/>
  <c r="BK85" i="36" s="1"/>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2" i="36"/>
  <c r="BL85" i="36" s="1"/>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2" i="36"/>
  <c r="BM85" i="36" s="1"/>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2" i="36"/>
  <c r="BN85" i="36" s="1"/>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2" i="36" s="1"/>
  <c r="BP85" i="36" s="1"/>
  <c r="BO82" i="36"/>
  <c r="BO85" i="36" s="1"/>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K39" i="45" s="1"/>
  <c r="AM35" i="62" s="1"/>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N39" i="45" s="1"/>
  <c r="AP35" i="62" s="1"/>
  <c r="BP68" i="34"/>
  <c r="BF73" i="34"/>
  <c r="BF57" i="34"/>
  <c r="AR80" i="34"/>
  <c r="AR64" i="34"/>
  <c r="AK83" i="34"/>
  <c r="AK67" i="34"/>
  <c r="AI32" i="45" s="1"/>
  <c r="K29" i="62" s="1"/>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AY39" i="45" s="1"/>
  <c r="AA35" i="62" s="1"/>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BE39" i="45" s="1"/>
  <c r="AG35" i="62" s="1"/>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M59" i="34"/>
  <c r="AM75" i="34"/>
  <c r="AX75" i="34"/>
  <c r="AX59" i="34"/>
  <c r="AM68" i="34"/>
  <c r="AM84" i="34"/>
  <c r="AR71" i="34"/>
  <c r="AR55" i="34"/>
  <c r="BJ71" i="34"/>
  <c r="BJ55" i="34"/>
  <c r="BD81" i="34"/>
  <c r="BD65" i="34"/>
  <c r="BD62" i="34"/>
  <c r="BD78" i="34"/>
  <c r="AZ84" i="34"/>
  <c r="AZ68" i="34"/>
  <c r="AX32" i="45" s="1"/>
  <c r="Z29" i="62" s="1"/>
  <c r="AP74" i="34"/>
  <c r="AP58" i="34"/>
  <c r="BJ78" i="34"/>
  <c r="BJ62" i="34"/>
  <c r="AP62" i="34"/>
  <c r="AP78" i="34"/>
  <c r="AJ83" i="34"/>
  <c r="AJ67" i="34"/>
  <c r="AP85" i="34"/>
  <c r="AN40" i="45" s="1"/>
  <c r="P36" i="62" s="1"/>
  <c r="AP69" i="34"/>
  <c r="AN33" i="45" s="1"/>
  <c r="P30" i="62" s="1"/>
  <c r="BP80" i="34"/>
  <c r="BP64" i="34"/>
  <c r="BO80" i="34"/>
  <c r="BO64" i="34"/>
  <c r="BE84" i="34"/>
  <c r="BE68" i="34"/>
  <c r="BC32" i="45" s="1"/>
  <c r="AE29" i="62" s="1"/>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T32" i="45" l="1"/>
  <c r="V29" i="62" s="1"/>
  <c r="AO32" i="45"/>
  <c r="Q29" i="62" s="1"/>
  <c r="AL30" i="45"/>
  <c r="N27" i="62" s="1"/>
  <c r="BD30" i="45"/>
  <c r="AF27" i="62" s="1"/>
  <c r="AU28" i="45"/>
  <c r="AJ30" i="45"/>
  <c r="L27" i="62" s="1"/>
  <c r="AU30" i="45"/>
  <c r="W27" i="62" s="1"/>
  <c r="BF32" i="45"/>
  <c r="AH29" i="62" s="1"/>
  <c r="AV32" i="45"/>
  <c r="X29" i="62" s="1"/>
  <c r="BH30" i="45"/>
  <c r="AJ27" i="62" s="1"/>
  <c r="AW35" i="45"/>
  <c r="AH30" i="45"/>
  <c r="J27" i="62" s="1"/>
  <c r="BL30" i="45"/>
  <c r="AN27" i="62" s="1"/>
  <c r="AU35" i="45"/>
  <c r="BJ32" i="45"/>
  <c r="AL29" i="62" s="1"/>
  <c r="BD37" i="45"/>
  <c r="AF33" i="62" s="1"/>
  <c r="AP30" i="45"/>
  <c r="R27" i="62" s="1"/>
  <c r="AU37" i="45"/>
  <c r="W33" i="62" s="1"/>
  <c r="AI37" i="45"/>
  <c r="K33" i="62" s="1"/>
  <c r="AZ35" i="45"/>
  <c r="AS39" i="45"/>
  <c r="U35" i="62" s="1"/>
  <c r="AM39" i="45"/>
  <c r="O35" i="62" s="1"/>
  <c r="AJ37" i="45"/>
  <c r="L33" i="62" s="1"/>
  <c r="AM32" i="45"/>
  <c r="O29" i="62" s="1"/>
  <c r="AH36" i="45"/>
  <c r="J32" i="62" s="1"/>
  <c r="AL37" i="45"/>
  <c r="N33" i="62" s="1"/>
  <c r="AR30" i="45"/>
  <c r="T27" i="62" s="1"/>
  <c r="AW28" i="45"/>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Y25" i="62"/>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B31" i="62"/>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W31" i="62"/>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W25" i="62"/>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H72" i="45" s="1"/>
  <c r="AH73" i="45" s="1"/>
  <c r="AC25" i="62"/>
  <c r="AE31" i="62"/>
  <c r="M31" i="62"/>
  <c r="AD72" i="45"/>
  <c r="AD73" i="45" s="1"/>
  <c r="AD80" i="45" s="1"/>
  <c r="AL77" i="34" l="1"/>
  <c r="AJ36" i="45" s="1"/>
  <c r="AL61" i="34"/>
  <c r="AJ29" i="45" s="1"/>
  <c r="AK77" i="34"/>
  <c r="AI36" i="45" s="1"/>
  <c r="AK61" i="34"/>
  <c r="AI29" i="45" s="1"/>
  <c r="K32" i="62" l="1"/>
  <c r="AI34" i="45"/>
  <c r="AI62" i="45" s="1"/>
  <c r="L32" i="62"/>
  <c r="AJ34" i="45"/>
  <c r="AJ62" i="45" s="1"/>
  <c r="AM61" i="34"/>
  <c r="AK29" i="45" s="1"/>
  <c r="AM77" i="34"/>
  <c r="AK36" i="45" s="1"/>
  <c r="K26" i="62"/>
  <c r="AI27" i="45"/>
  <c r="AI61" i="45" s="1"/>
  <c r="AI72" i="45" s="1"/>
  <c r="AI73" i="45" s="1"/>
  <c r="L26" i="62"/>
  <c r="AJ27" i="45"/>
  <c r="AJ61" i="45" s="1"/>
  <c r="AJ72" i="45" s="1"/>
  <c r="AJ73" i="45" s="1"/>
  <c r="M32" i="62" l="1"/>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<sst xmlns="http://schemas.openxmlformats.org/spreadsheetml/2006/main" count="2550" uniqueCount="981">
  <si>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</si>
  <si>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</si>
  <si>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</si>
  <si>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</si>
  <si>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</si>
  <si>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</si>
  <si>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</si>
  <si>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</si>
  <si>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</si>
  <si>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</si>
  <si>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</si>
  <si>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</si>
  <si>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</si>
  <si>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</si>
  <si>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</si>
  <si>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</si>
  <si>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</si>
  <si>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</si>
  <si>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</si>
  <si>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</si>
  <si>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</si>
  <si>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</si>
  <si>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</si>
  <si>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</si>
  <si>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</si>
  <si>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</si>
  <si>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</si>
  <si>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</si>
  <si>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</si>
  <si>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</si>
  <si>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</si>
  <si>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</si>
  <si>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</si>
  <si>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</si>
  <si>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</si>
  <si>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</si>
  <si>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</si>
  <si>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</si>
  <si>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</si>
  <si>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</si>
  <si>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</si>
  <si>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</si>
  <si>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</si>
  <si>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</si>
  <si>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</si>
  <si>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</si>
  <si>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</si>
  <si>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</si>
  <si>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</si>
  <si>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</si>
  <si>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</si>
  <si>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</si>
  <si>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</si>
  <si>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</si>
  <si>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</si>
  <si>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</si>
  <si>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</si>
  <si>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</si>
  <si>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</si>
  <si>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</si>
  <si>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</si>
  <si>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</si>
  <si>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</si>
  <si>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</si>
  <si>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</si>
  <si>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</si>
  <si>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</si>
  <si>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</si>
  <si>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</si>
  <si>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</si>
  <si>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</si>
  <si>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</si>
  <si>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</si>
  <si>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</si>
  <si>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</si>
  <si>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</si>
  <si>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</si>
  <si>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</si>
  <si>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</si>
  <si>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</si>
  <si>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</si>
  <si>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</si>
  <si>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</si>
  <si>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</si>
  <si>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</si>
  <si>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</si>
  <si>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</si>
  <si>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</si>
  <si>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</si>
  <si>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</si>
  <si>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</si>
  <si>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</si>
  <si>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</si>
  <si>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</si>
  <si>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</si>
  <si>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</si>
  <si>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</si>
  <si>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</si>
  <si>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</si>
  <si>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</si>
  <si>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</si>
  <si>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</si>
  <si>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</si>
  <si>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</si>
  <si>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</si>
  <si>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</si>
  <si>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</si>
  <si>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</si>
  <si>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</si>
  <si>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</si>
  <si>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</si>
  <si>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</si>
  <si>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</si>
  <si>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</si>
  <si>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</si>
  <si>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</si>
  <si>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</si>
  <si>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</si>
  <si>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</si>
  <si>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</si>
  <si>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</si>
  <si>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</si>
  <si>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</si>
  <si>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</si>
  <si>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</si>
  <si>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</si>
  <si>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</si>
  <si>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</si>
  <si>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</si>
  <si>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</si>
  <si>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</si>
  <si>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</si>
  <si>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</si>
  <si>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</si>
  <si>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</si>
  <si>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</si>
  <si>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</si>
  <si>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</si>
  <si>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</si>
  <si>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</si>
  <si>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</si>
  <si>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</si>
  <si>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</si>
  <si>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</si>
  <si>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</si>
  <si>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</si>
  <si>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</si>
  <si>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</si>
  <si>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</si>
  <si>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</si>
  <si>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</si>
  <si>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</si>
  <si>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</si>
  <si>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</si>
  <si>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</si>
  <si>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</si>
  <si>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</si>
  <si>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</si>
  <si>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</si>
  <si>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</si>
  <si>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</si>
  <si>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</si>
  <si>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</si>
  <si>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</si>
  <si>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</si>
  <si>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</si>
  <si>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</si>
  <si>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</si>
  <si>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</si>
  <si>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</si>
  <si>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</si>
  <si>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</si>
  <si>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</si>
  <si>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</si>
  <si>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</si>
  <si>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</si>
  <si>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</si>
  <si>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</si>
  <si>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</si>
  <si>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</si>
  <si>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</si>
  <si>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</si>
  <si>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</si>
  <si>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</si>
  <si>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</si>
  <si>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</si>
  <si>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</si>
  <si>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</si>
  <si>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</si>
  <si>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</si>
  <si>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</si>
  <si>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</si>
  <si>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</si>
  <si>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</si>
  <si>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</si>
  <si>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</si>
  <si>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</si>
  <si>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</si>
  <si>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</si>
  <si>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</si>
  <si>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</si>
  <si>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</si>
  <si>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</si>
  <si>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</si>
  <si>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</si>
  <si>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</si>
  <si>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</si>
  <si>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</si>
  <si>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</si>
  <si>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</si>
  <si>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</si>
  <si>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</si>
  <si>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</si>
  <si>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</si>
  <si>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</si>
  <si>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</si>
  <si>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</si>
  <si>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</si>
  <si>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</si>
  <si>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</si>
  <si>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</si>
  <si>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</si>
  <si>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</si>
  <si>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</si>
  <si>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</si>
  <si>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</si>
  <si>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</si>
  <si>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</si>
  <si>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</si>
  <si>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</si>
  <si>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</si>
  <si>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</si>
  <si>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</si>
  <si>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</si>
  <si>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</si>
  <si>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</si>
  <si>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</si>
  <si>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</si>
  <si>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</si>
  <si>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</si>
  <si>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</si>
  <si>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</si>
  <si>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</si>
  <si>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</si>
  <si>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</si>
  <si>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</si>
  <si>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</si>
  <si>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</si>
  <si>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</si>
  <si>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</si>
  <si>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</si>
  <si>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</si>
  <si>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</si>
  <si>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</si>
  <si>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</si>
  <si>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</si>
  <si>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</si>
  <si>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</si>
  <si>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</si>
  <si>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</si>
  <si>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</si>
  <si>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</si>
  <si>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</si>
  <si>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</si>
  <si>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</si>
  <si>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</si>
  <si>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</si>
  <si>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</si>
  <si>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</si>
  <si>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</si>
  <si>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</si>
  <si>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</si>
  <si>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</si>
  <si>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</si>
  <si>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</si>
  <si>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</si>
  <si>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</si>
  <si>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</si>
  <si>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</si>
  <si>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</si>
  <si>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</si>
  <si>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</si>
  <si>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</si>
  <si>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</si>
  <si>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</si>
  <si>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</si>
  <si>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</si>
  <si>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</si>
  <si>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</si>
  <si>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</si>
  <si>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</si>
  <si>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</si>
  <si>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</si>
  <si>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</si>
  <si>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</si>
  <si>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</si>
  <si>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</si>
  <si>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</si>
  <si>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</si>
  <si>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</si>
  <si>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</si>
  <si>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</si>
  <si>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</si>
  <si>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</si>
  <si>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</si>
  <si>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</si>
  <si>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</si>
  <si>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</si>
  <si>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</si>
  <si>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</si>
  <si>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</si>
  <si>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</si>
  <si>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</si>
  <si>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</si>
  <si>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</si>
  <si>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</si>
  <si>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</si>
  <si>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</si>
  <si>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</si>
  <si>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</si>
  <si>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</si>
  <si>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</si>
  <si>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</si>
  <si>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</si>
  <si>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</si>
  <si>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</si>
  <si>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</si>
  <si>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</si>
  <si>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</si>
  <si>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</si>
  <si>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</si>
  <si>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</si>
  <si>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</si>
  <si>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</si>
  <si>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</si>
  <si>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</si>
  <si>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</si>
  <si>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</si>
  <si>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</si>
  <si>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</si>
  <si>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</si>
  <si>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</si>
  <si>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</si>
  <si>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</si>
  <si>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</si>
  <si>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</si>
  <si>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</si>
  <si>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</si>
  <si>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</si>
  <si>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</si>
  <si>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</si>
  <si>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</si>
  <si>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</si>
  <si>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</si>
  <si>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</si>
  <si>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</si>
  <si>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</si>
  <si>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</si>
  <si>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</si>
  <si>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</si>
  <si>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</si>
  <si>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</si>
  <si>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</si>
  <si>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</si>
  <si>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</si>
  <si>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</si>
  <si>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</si>
  <si>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</si>
  <si>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</si>
  <si>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</si>
  <si>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</si>
  <si>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</si>
  <si>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</si>
  <si>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</si>
  <si>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</si>
  <si>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</si>
  <si>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</si>
  <si>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</si>
  <si>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</si>
  <si>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</si>
  <si>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</si>
  <si>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</si>
  <si>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</si>
  <si>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</si>
  <si>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</si>
  <si>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</si>
  <si>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</si>
  <si>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</si>
  <si>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</si>
  <si>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</si>
  <si>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</si>
  <si>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</si>
  <si>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</si>
  <si>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</si>
  <si>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</si>
  <si>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</si>
  <si>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</si>
  <si>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</si>
  <si>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</si>
  <si>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</si>
  <si>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</si>
  <si>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</si>
  <si>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</si>
  <si>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</si>
  <si>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</si>
  <si>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</si>
  <si>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</si>
  <si>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</si>
  <si>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</si>
  <si>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</si>
  <si>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</si>
  <si>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</si>
  <si>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</si>
  <si>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</si>
  <si>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</si>
  <si>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</si>
  <si>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</si>
  <si>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</si>
  <si>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</si>
  <si>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</si>
  <si>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</si>
  <si>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</si>
  <si>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</si>
  <si>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</si>
  <si>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</si>
  <si>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</si>
  <si>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</si>
  <si>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</si>
  <si>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</si>
  <si>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</si>
  <si>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</si>
  <si>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</si>
  <si>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</si>
  <si>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</si>
  <si>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</si>
  <si>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</si>
  <si>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</si>
  <si>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</si>
  <si>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</si>
  <si>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</si>
  <si>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</si>
  <si>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</si>
  <si>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</si>
  <si>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</si>
  <si>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</si>
  <si>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</si>
  <si>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</si>
  <si>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</si>
  <si>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</si>
  <si>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</si>
  <si>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</si>
  <si>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</si>
  <si>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</si>
  <si>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</si>
  <si>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</si>
  <si>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</si>
  <si>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</si>
  <si>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</si>
  <si>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</si>
  <si>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</si>
  <si>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</si>
  <si>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</si>
  <si>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</si>
  <si>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</si>
  <si>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</si>
  <si>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</si>
  <si>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</si>
  <si>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</si>
  <si>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</si>
  <si>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</si>
  <si>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</si>
  <si>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</si>
  <si>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</si>
  <si>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</si>
  <si>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</si>
  <si>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</si>
  <si>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</si>
  <si>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</si>
  <si>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</si>
  <si>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</si>
  <si>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</si>
  <si>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</si>
  <si>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</si>
  <si>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</si>
  <si>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</si>
  <si>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</si>
  <si>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</si>
  <si>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</si>
  <si>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</si>
  <si>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</si>
  <si>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</si>
  <si>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</si>
  <si>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</si>
  <si>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</si>
  <si>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</si>
  <si>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</si>
  <si>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</si>
  <si>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</si>
  <si>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</si>
  <si>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</si>
  <si>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</si>
  <si>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</si>
  <si>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</si>
  <si>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</si>
  <si>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</si>
  <si>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</si>
  <si>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</si>
  <si>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</si>
  <si>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</si>
  <si>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</si>
  <si>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</si>
  <si>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</si>
  <si>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</si>
  <si>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</si>
  <si>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</si>
  <si>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</si>
  <si>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</si>
  <si>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</si>
  <si>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</si>
  <si>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</si>
  <si>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</si>
  <si>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</si>
  <si>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</si>
  <si>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</si>
  <si>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</si>
  <si>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</si>
  <si>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</si>
  <si>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</si>
  <si>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</si>
  <si>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</si>
  <si>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</si>
  <si>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</si>
  <si>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</si>
  <si>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</si>
  <si>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</si>
  <si>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</si>
  <si>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</si>
  <si>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</si>
  <si>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</si>
  <si>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</si>
  <si>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</si>
  <si>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</si>
  <si>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</si>
  <si>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</si>
  <si>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</si>
  <si>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</si>
  <si>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</si>
  <si>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</si>
  <si>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</si>
  <si>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</si>
  <si>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</si>
  <si>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</si>
  <si>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</si>
  <si>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</si>
  <si>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</si>
  <si>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</si>
  <si>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</si>
  <si>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</si>
  <si>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</si>
  <si>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</si>
  <si>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</si>
  <si>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</si>
  <si>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</si>
  <si>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</si>
  <si>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</si>
  <si>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</si>
  <si>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</si>
  <si>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</si>
  <si>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</si>
  <si>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</si>
  <si>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</si>
  <si>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</si>
  <si>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</si>
  <si>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</si>
  <si>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</si>
  <si>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</si>
  <si>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</si>
  <si>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</si>
  <si>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</si>
  <si>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</si>
  <si>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</si>
  <si>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</si>
  <si>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</si>
  <si>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</si>
  <si>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</si>
  <si>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</si>
  <si>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</si>
  <si>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</si>
  <si>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</si>
  <si>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</si>
  <si>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</si>
  <si>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</si>
  <si>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</si>
  <si>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</si>
  <si>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</si>
  <si>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</si>
  <si>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</si>
  <si>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</si>
  <si>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</si>
  <si>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</si>
  <si>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</si>
  <si>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</si>
  <si>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</si>
  <si>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</si>
  <si>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</si>
  <si>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</si>
  <si>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</si>
  <si>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</si>
  <si>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</si>
  <si>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</si>
  <si>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</si>
  <si>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</si>
  <si>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</si>
  <si>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</si>
  <si>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</si>
  <si>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</si>
  <si>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</si>
  <si>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</si>
  <si>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</si>
  <si>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</si>
  <si>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</si>
  <si>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</si>
  <si>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</si>
  <si>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</si>
  <si>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</si>
  <si>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</si>
  <si>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</si>
  <si>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</si>
  <si>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</si>
  <si>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</si>
  <si>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</si>
  <si>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</si>
  <si>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</si>
  <si>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</si>
  <si>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</si>
  <si>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</si>
  <si>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</si>
  <si>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</si>
  <si>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</si>
  <si>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</si>
  <si>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</si>
  <si>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</si>
  <si>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</si>
  <si>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</si>
  <si>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</si>
  <si>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</si>
  <si>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</si>
  <si>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</si>
  <si>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</si>
  <si>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</si>
  <si>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</si>
  <si>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</si>
  <si>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</si>
  <si>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</si>
  <si>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</si>
  <si>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</si>
  <si>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</si>
  <si>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</si>
  <si>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</si>
  <si>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</si>
  <si>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</si>
  <si>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</si>
  <si>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</si>
  <si>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</si>
  <si>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</si>
  <si>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</si>
  <si>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</si>
  <si>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</si>
  <si>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</si>
  <si>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</si>
  <si>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</si>
  <si>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</si>
  <si>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</si>
  <si>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</si>
  <si>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</si>
  <si>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</si>
  <si>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</si>
  <si>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</si>
  <si>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</si>
  <si>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</si>
  <si>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</si>
  <si>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</si>
  <si>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</si>
  <si>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</si>
  <si>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</si>
  <si>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</si>
  <si>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</si>
  <si>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</si>
  <si>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</si>
  <si>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</si>
  <si>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</si>
  <si>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</si>
  <si>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</si>
  <si>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</si>
  <si>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</si>
  <si>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</si>
  <si>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</si>
  <si>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</si>
  <si>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</si>
  <si>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</si>
  <si>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</si>
  <si>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</si>
  <si>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</si>
  <si>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</si>
  <si>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</si>
  <si>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</si>
  <si>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</si>
  <si>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</si>
  <si>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</si>
  <si>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</si>
  <si>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</si>
  <si>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</si>
  <si>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</si>
  <si>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</si>
  <si>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</si>
  <si>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</si>
  <si>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</si>
  <si>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</si>
  <si>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</si>
  <si>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</si>
  <si>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</si>
  <si>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</si>
  <si>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</si>
  <si>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</si>
  <si>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</si>
  <si>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</si>
  <si>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</si>
  <si>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</si>
  <si>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</si>
  <si>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</si>
  <si>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</si>
  <si>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</si>
  <si>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</si>
  <si>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</si>
  <si>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</si>
  <si>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</si>
  <si>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</si>
  <si>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</si>
  <si>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</si>
  <si>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</si>
  <si>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</si>
  <si>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</si>
  <si>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</si>
  <si>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</si>
  <si>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</si>
  <si>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</si>
  <si>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</si>
  <si>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</si>
  <si>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</si>
  <si>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</si>
  <si>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</si>
  <si>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</si>
  <si>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</si>
  <si>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</si>
  <si>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</si>
  <si>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</si>
  <si>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</si>
  <si>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</si>
  <si>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</si>
  <si>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</si>
  <si>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</si>
  <si>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</si>
  <si>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</si>
  <si>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</si>
  <si>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</si>
  <si>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</si>
  <si>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</si>
  <si>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</si>
  <si>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</si>
  <si>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</si>
  <si>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</si>
  <si>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</si>
  <si>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</si>
  <si>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</si>
  <si>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</si>
  <si>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</si>
  <si>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</si>
  <si>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</si>
  <si>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</si>
  <si>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</si>
  <si>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</si>
  <si>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</si>
  <si>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</si>
  <si>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</si>
  <si>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</si>
  <si>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</si>
  <si>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</si>
  <si>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</si>
  <si>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</si>
  <si>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</si>
  <si>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</si>
  <si>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</si>
  <si>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</si>
  <si>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</si>
  <si>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</si>
  <si>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</si>
  <si>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</si>
  <si>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</si>
  <si>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</si>
  <si>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</si>
  <si>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</si>
  <si>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</si>
  <si>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</si>
  <si>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</si>
  <si>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</si>
  <si>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</si>
  <si>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</si>
  <si>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</si>
  <si>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</si>
  <si>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</si>
  <si>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</si>
  <si>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</si>
  <si>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</si>
  <si>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</si>
  <si>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</si>
  <si>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</si>
  <si>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</si>
  <si>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</si>
  <si>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</si>
  <si>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</si>
  <si>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</si>
  <si>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</si>
  <si>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</si>
  <si>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</si>
  <si>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</si>
  <si>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</si>
  <si>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</si>
  <si>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</si>
  <si>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</si>
  <si>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</si>
  <si>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</si>
  <si>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</si>
  <si>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</si>
  <si>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</si>
  <si>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</si>
  <si>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</si>
  <si>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</si>
  <si>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</si>
  <si>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</si>
  <si>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</si>
  <si>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</si>
  <si>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</si>
  <si>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</si>
  <si>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</si>
  <si>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</si>
  <si>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</si>
  <si>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</si>
  <si>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</si>
  <si>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</si>
  <si>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</si>
  <si>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</si>
  <si>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</si>
  <si>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</si>
  <si>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</si>
  <si>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</si>
  <si>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</si>
  <si>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</si>
  <si>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</si>
  <si>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</si>
  <si>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</si>
  <si>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</si>
  <si>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</si>
  <si>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</si>
  <si>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</si>
  <si>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</si>
  <si>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</si>
  <si>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</si>
  <si>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</si>
  <si>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</si>
  <si>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</si>
  <si>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</si>
  <si>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</si>
  <si>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</si>
  <si>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</si>
  <si>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</si>
  <si>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</si>
  <si>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</si>
  <si>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</si>
  <si>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</si>
  <si>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</si>
  <si>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</si>
  <si>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</si>
  <si>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</si>
  <si>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</si>
  <si>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</si>
  <si>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</si>
  <si>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</si>
  <si>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</si>
  <si>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</si>
  <si>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</si>
  <si>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</si>
  <si>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</si>
  <si>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</si>
  <si>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</si>
  <si>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</si>
  <si>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hydr</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</si>
  <si>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</si>
  <si>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</si>
  <si>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</si>
  <si>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</si>
  <si>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</si>
  <si>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</si>
  <si>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</si>
  <si>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</si>
  <si>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</si>
  <si>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</si>
  <si>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</si>
  <si>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</si>
  <si>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</si>
  <si>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</si>
  <si>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</si>
  <si>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</si>
  <si>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</si>
  <si>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</si>
  <si>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</si>
  <si>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</si>
  <si>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</si>
  <si>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</si>
  <si>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</si>
  <si>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</si>
  <si>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</si>
  <si>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</si>
  <si>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</si>
  <si>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</si>
  <si>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</si>
  <si>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</si>
  <si>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</si>
  <si>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</si>
  <si>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</si>
  <si>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</si>
  <si>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</si>
  <si>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</si>
  <si>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</si>
  <si>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</si>
  <si>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</si>
  <si>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</si>
  <si>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</si>
  <si>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</si>
  <si>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</si>
  <si>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</si>
  <si>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</si>
  <si>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</si>
  <si>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</si>
  <si>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</si>
  <si>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</si>
  <si>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</si>
  <si>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</si>
  <si>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</si>
  <si>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</si>
  <si>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</si>
  <si>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</si>
  <si>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</si>
  <si>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</si>
  <si>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</si>
  <si>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</si>
  <si>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</si>
  <si>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</si>
  <si>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</si>
  <si>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</si>
  <si>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</si>
  <si>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</si>
  <si>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</si>
  <si>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</si>
  <si>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</si>
  <si>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</si>
  <si>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</si>
  <si>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</si>
  <si>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</si>
  <si>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</si>
  <si>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</si>
  <si>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</si>
  <si>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</si>
  <si>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</si>
  <si>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</si>
  <si>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</si>
  <si>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</si>
  <si>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</si>
  <si>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</si>
  <si>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</si>
  <si>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fa</t>
  </si>
  <si>
    <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</si>
</sst>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48.511998091639612</c:v>
                </c:pt>
                <c:pt idx="1">
                  <c:v>50.550052099115142</c:v>
                </c:pt>
                <c:pt idx="2">
                  <c:v>52.688735600202406</c:v>
                </c:pt>
                <c:pt idx="3">
                  <c:v>53.946299970070477</c:v>
                </c:pt>
                <c:pt idx="4">
                  <c:v>52.486723389004695</c:v>
                </c:pt>
                <c:pt idx="5">
                  <c:v>53.321508829093439</c:v>
                </c:pt>
                <c:pt idx="6">
                  <c:v>54.31638269612931</c:v>
                </c:pt>
                <c:pt idx="7">
                  <c:v>55.299399175950242</c:v>
                </c:pt>
                <c:pt idx="8">
                  <c:v>55.922837207822219</c:v>
                </c:pt>
                <c:pt idx="9">
                  <c:v>56.197215701193407</c:v>
                </c:pt>
                <c:pt idx="10">
                  <c:v>56.205702009733145</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920.13174550969597</c:v>
                </c:pt>
                <c:pt idx="13">
                  <c:v>949.37917119823794</c:v>
                </c:pt>
                <c:pt idx="14">
                  <c:v>971.89966473666016</c:v>
                </c:pt>
                <c:pt idx="15">
                  <c:v>989.24759012217544</c:v>
                </c:pt>
                <c:pt idx="16">
                  <c:v>1000.8955099900326</c:v>
                </c:pt>
                <c:pt idx="17">
                  <c:v>1017.7961770409818</c:v>
                </c:pt>
                <c:pt idx="18">
                  <c:v>1035.7182345578835</c:v>
                </c:pt>
                <c:pt idx="19">
                  <c:v>1052.7342782656663</c:v>
                </c:pt>
                <c:pt idx="20">
                  <c:v>955.0729314393094</c:v>
                </c:pt>
                <c:pt idx="21">
                  <c:v>984.93412022169537</c:v>
                </c:pt>
                <c:pt idx="22">
                  <c:v>1014.6753597957273</c:v>
                </c:pt>
                <c:pt idx="23">
                  <c:v>1046.3679629884798</c:v>
                </c:pt>
                <c:pt idx="24">
                  <c:v>1080.3313920233463</c:v>
                </c:pt>
                <c:pt idx="25">
                  <c:v>1112.957925738559</c:v>
                </c:pt>
                <c:pt idx="26">
                  <c:v>1149.6230691721705</c:v>
                </c:pt>
                <c:pt idx="27">
                  <c:v>1187.0772173345292</c:v>
                </c:pt>
                <c:pt idx="28">
                  <c:v>1225.2173302453659</c:v>
                </c:pt>
                <c:pt idx="29">
                  <c:v>1262.3704412172817</c:v>
                </c:pt>
                <c:pt idx="30">
                  <c:v>1299.2818946044029</c:v>
                </c:pt>
                <c:pt idx="31">
                  <c:v>1341.3465216855038</c:v>
                </c:pt>
                <c:pt idx="32">
                  <c:v>1384.526986059685</c:v>
                </c:pt>
                <c:pt idx="33">
                  <c:v>1428.382804556938</c:v>
                </c:pt>
                <c:pt idx="34">
                  <c:v>1472.4839880414668</c:v>
                </c:pt>
                <c:pt idx="35">
                  <c:v>1520.7358533031017</c:v>
                </c:pt>
                <c:pt idx="36">
                  <c:v>1572.2441298382985</c:v>
                </c:pt>
                <c:pt idx="37">
                  <c:v>1625.744042165122</c:v>
                </c:pt>
                <c:pt idx="38">
                  <c:v>1678.7017379883468</c:v>
                </c:pt>
                <c:pt idx="39">
                  <c:v>1733.5690792886089</c:v>
                </c:pt>
                <c:pt idx="40">
                  <c:v>1791.6341438529969</c:v>
                </c:pt>
                <c:pt idx="41">
                  <c:v>1850.9802128391141</c:v>
                </c:pt>
                <c:pt idx="42">
                  <c:v>1911.9306293413567</c:v>
                </c:pt>
                <c:pt idx="43">
                  <c:v>1974.7437109133023</c:v>
                </c:pt>
                <c:pt idx="44">
                  <c:v>2039.5805282140345</c:v>
                </c:pt>
                <c:pt idx="45">
                  <c:v>2107.4397653951473</c:v>
                </c:pt>
                <c:pt idx="46">
                  <c:v>2172.46971391221</c:v>
                </c:pt>
                <c:pt idx="47">
                  <c:v>2239.4304993589776</c:v>
                </c:pt>
                <c:pt idx="48">
                  <c:v>2308.7168604173644</c:v>
                </c:pt>
                <c:pt idx="49">
                  <c:v>2380.5430903134893</c:v>
                </c:pt>
                <c:pt idx="50">
                  <c:v>2456.126583646871</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920.61920120452533</c:v>
                </c:pt>
                <c:pt idx="13">
                  <c:v>946.21720219977954</c:v>
                </c:pt>
                <c:pt idx="14">
                  <c:v>965.92764174919898</c:v>
                </c:pt>
                <c:pt idx="15">
                  <c:v>981.11093398192315</c:v>
                </c:pt>
                <c:pt idx="16">
                  <c:v>991.30545392173644</c:v>
                </c:pt>
                <c:pt idx="17">
                  <c:v>1006.0972956584313</c:v>
                </c:pt>
                <c:pt idx="18">
                  <c:v>1021.7830811713212</c:v>
                </c:pt>
                <c:pt idx="19">
                  <c:v>1036.6759031381362</c:v>
                </c:pt>
                <c:pt idx="20">
                  <c:v>951.2005084869644</c:v>
                </c:pt>
                <c:pt idx="21">
                  <c:v>977.33568866695691</c:v>
                </c:pt>
                <c:pt idx="22">
                  <c:v>1003.365886617487</c:v>
                </c:pt>
                <c:pt idx="23">
                  <c:v>1031.1039616436283</c:v>
                </c:pt>
                <c:pt idx="24">
                  <c:v>1060.8295142271284</c:v>
                </c:pt>
                <c:pt idx="25">
                  <c:v>1089.3849861311355</c:v>
                </c:pt>
                <c:pt idx="26">
                  <c:v>1121.4751395723124</c:v>
                </c:pt>
                <c:pt idx="27">
                  <c:v>1154.2558475958583</c:v>
                </c:pt>
                <c:pt idx="28">
                  <c:v>1187.6369273068563</c:v>
                </c:pt>
                <c:pt idx="29">
                  <c:v>1220.1541608495154</c:v>
                </c:pt>
                <c:pt idx="30">
                  <c:v>1252.4598902700013</c:v>
                </c:pt>
                <c:pt idx="31">
                  <c:v>1289.2757925430296</c:v>
                </c:pt>
                <c:pt idx="32">
                  <c:v>1327.0683005673804</c:v>
                </c:pt>
                <c:pt idx="33">
                  <c:v>1365.451893622552</c:v>
                </c:pt>
                <c:pt idx="34">
                  <c:v>1404.0502356014536</c:v>
                </c:pt>
                <c:pt idx="35">
                  <c:v>1446.2813470894671</c:v>
                </c:pt>
                <c:pt idx="36">
                  <c:v>1491.3625425441608</c:v>
                </c:pt>
                <c:pt idx="37">
                  <c:v>1538.1868621807623</c:v>
                </c:pt>
                <c:pt idx="38">
                  <c:v>1584.536621808337</c:v>
                </c:pt>
                <c:pt idx="39">
                  <c:v>1632.5577458610185</c:v>
                </c:pt>
                <c:pt idx="40">
                  <c:v>1683.3775888221376</c:v>
                </c:pt>
                <c:pt idx="41">
                  <c:v>1735.3185954990497</c:v>
                </c:pt>
                <c:pt idx="42">
                  <c:v>1788.6637629985876</c:v>
                </c:pt>
                <c:pt idx="43">
                  <c:v>1843.6391766201548</c:v>
                </c:pt>
                <c:pt idx="44">
                  <c:v>1900.3858090064527</c:v>
                </c:pt>
                <c:pt idx="45">
                  <c:v>1959.7777308595896</c:v>
                </c:pt>
                <c:pt idx="46">
                  <c:v>2016.6933960052315</c:v>
                </c:pt>
                <c:pt idx="47">
                  <c:v>2075.2989728092393</c:v>
                </c:pt>
                <c:pt idx="48">
                  <c:v>2135.9399453931937</c:v>
                </c:pt>
                <c:pt idx="49">
                  <c:v>2198.8038679806318</c:v>
                </c:pt>
                <c:pt idx="50">
                  <c:v>2264.9562315485027</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210.39029067096885</c:v>
                </c:pt>
                <c:pt idx="13">
                  <c:v>216.45565760021424</c:v>
                </c:pt>
                <c:pt idx="14">
                  <c:v>220.94975048705106</c:v>
                </c:pt>
                <c:pt idx="15">
                  <c:v>224.2290106686238</c:v>
                </c:pt>
                <c:pt idx="16">
                  <c:v>226.1711699559259</c:v>
                </c:pt>
                <c:pt idx="17">
                  <c:v>229.29351575503171</c:v>
                </c:pt>
                <c:pt idx="18">
                  <c:v>232.64051034545608</c:v>
                </c:pt>
                <c:pt idx="19">
                  <c:v>235.76667481184697</c:v>
                </c:pt>
                <c:pt idx="20">
                  <c:v>212.51270002415256</c:v>
                </c:pt>
                <c:pt idx="21">
                  <c:v>218.80050760602066</c:v>
                </c:pt>
                <c:pt idx="22">
                  <c:v>225.05407946364289</c:v>
                </c:pt>
                <c:pt idx="23">
                  <c:v>231.74958961806385</c:v>
                </c:pt>
                <c:pt idx="24">
                  <c:v>238.96041352440199</c:v>
                </c:pt>
                <c:pt idx="25">
                  <c:v>245.85696040850388</c:v>
                </c:pt>
                <c:pt idx="26">
                  <c:v>253.76378756585427</c:v>
                </c:pt>
                <c:pt idx="27">
                  <c:v>261.84687378482823</c:v>
                </c:pt>
                <c:pt idx="28">
                  <c:v>270.08247664351421</c:v>
                </c:pt>
                <c:pt idx="29">
                  <c:v>278.08588474525544</c:v>
                </c:pt>
                <c:pt idx="30">
                  <c:v>286.02842109457777</c:v>
                </c:pt>
                <c:pt idx="31">
                  <c:v>295.22371406749693</c:v>
                </c:pt>
                <c:pt idx="32">
                  <c:v>304.67150154629724</c:v>
                </c:pt>
                <c:pt idx="33">
                  <c:v>314.2704698695992</c:v>
                </c:pt>
                <c:pt idx="34">
                  <c:v>323.92171794122316</c:v>
                </c:pt>
                <c:pt idx="35">
                  <c:v>334.52314807792976</c:v>
                </c:pt>
                <c:pt idx="36">
                  <c:v>345.9397803289541</c:v>
                </c:pt>
                <c:pt idx="37">
                  <c:v>357.81122080230352</c:v>
                </c:pt>
                <c:pt idx="38">
                  <c:v>369.55484568233169</c:v>
                </c:pt>
                <c:pt idx="39">
                  <c:v>381.73438111233105</c:v>
                </c:pt>
                <c:pt idx="40">
                  <c:v>394.64596770541812</c:v>
                </c:pt>
                <c:pt idx="41">
                  <c:v>407.91595786707455</c:v>
                </c:pt>
                <c:pt idx="42">
                  <c:v>421.55249999359995</c:v>
                </c:pt>
                <c:pt idx="43">
                  <c:v>435.61497377844995</c:v>
                </c:pt>
                <c:pt idx="44">
                  <c:v>450.14039914235929</c:v>
                </c:pt>
                <c:pt idx="45">
                  <c:v>465.35838583948475</c:v>
                </c:pt>
                <c:pt idx="46">
                  <c:v>479.9923860475335</c:v>
                </c:pt>
                <c:pt idx="47">
                  <c:v>495.06871367648534</c:v>
                </c:pt>
                <c:pt idx="48">
                  <c:v>510.67812150093516</c:v>
                </c:pt>
                <c:pt idx="49">
                  <c:v>526.86987297808014</c:v>
                </c:pt>
                <c:pt idx="50">
                  <c:v>543.92387157182236</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232.9670383760579</c:v>
                </c:pt>
                <c:pt idx="13">
                  <c:v>240.11951711611292</c:v>
                </c:pt>
                <c:pt idx="14">
                  <c:v>245.41909819734059</c:v>
                </c:pt>
                <c:pt idx="15">
                  <c:v>249.28610888365469</c:v>
                </c:pt>
                <c:pt idx="16">
                  <c:v>251.57636653406149</c:v>
                </c:pt>
                <c:pt idx="17">
                  <c:v>255.25833865672462</c:v>
                </c:pt>
                <c:pt idx="18">
                  <c:v>259.20522396974025</c:v>
                </c:pt>
                <c:pt idx="19">
                  <c:v>262.89169918955986</c:v>
                </c:pt>
                <c:pt idx="20">
                  <c:v>235.46985278999625</c:v>
                </c:pt>
                <c:pt idx="21">
                  <c:v>242.88464081114961</c:v>
                </c:pt>
                <c:pt idx="22">
                  <c:v>250.25905694834682</c:v>
                </c:pt>
                <c:pt idx="23">
                  <c:v>258.15462115608</c:v>
                </c:pt>
                <c:pt idx="24">
                  <c:v>266.65786016700997</c:v>
                </c:pt>
                <c:pt idx="25">
                  <c:v>274.79049345098986</c:v>
                </c:pt>
                <c:pt idx="26">
                  <c:v>284.11448222264261</c:v>
                </c:pt>
                <c:pt idx="27">
                  <c:v>293.64632143528462</c:v>
                </c:pt>
                <c:pt idx="28">
                  <c:v>303.35801324971806</c:v>
                </c:pt>
                <c:pt idx="29">
                  <c:v>312.79589342472843</c:v>
                </c:pt>
                <c:pt idx="30">
                  <c:v>322.16199164159417</c:v>
                </c:pt>
                <c:pt idx="31">
                  <c:v>333.0053813762305</c:v>
                </c:pt>
                <c:pt idx="32">
                  <c:v>344.14652087709896</c:v>
                </c:pt>
                <c:pt idx="33">
                  <c:v>355.46593776642817</c:v>
                </c:pt>
                <c:pt idx="34">
                  <c:v>366.84700464210954</c:v>
                </c:pt>
                <c:pt idx="35">
                  <c:v>379.34855723596155</c:v>
                </c:pt>
                <c:pt idx="36">
                  <c:v>392.81142278243851</c:v>
                </c:pt>
                <c:pt idx="37">
                  <c:v>406.81061303588365</c:v>
                </c:pt>
                <c:pt idx="38">
                  <c:v>420.65907896802355</c:v>
                </c:pt>
                <c:pt idx="39">
                  <c:v>435.02158485481181</c:v>
                </c:pt>
                <c:pt idx="40">
                  <c:v>450.24734937734235</c:v>
                </c:pt>
                <c:pt idx="41">
                  <c:v>465.89575509115718</c:v>
                </c:pt>
                <c:pt idx="42">
                  <c:v>481.9764108512486</c:v>
                </c:pt>
                <c:pt idx="43">
                  <c:v>498.55933913111011</c:v>
                </c:pt>
                <c:pt idx="44">
                  <c:v>515.6881950301123</c:v>
                </c:pt>
                <c:pt idx="45">
                  <c:v>533.63374186798058</c:v>
                </c:pt>
                <c:pt idx="46">
                  <c:v>550.89063276856973</c:v>
                </c:pt>
                <c:pt idx="47">
                  <c:v>568.6691306075453</c:v>
                </c:pt>
                <c:pt idx="48">
                  <c:v>587.07625402012934</c:v>
                </c:pt>
                <c:pt idx="49">
                  <c:v>606.17009608368642</c:v>
                </c:pt>
                <c:pt idx="50">
                  <c:v>626.28072810275307</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2856.0844559934985</c:v>
                </c:pt>
                <c:pt idx="13">
                  <c:v>2901.4761524346768</c:v>
                </c:pt>
                <c:pt idx="14">
                  <c:v>2940.7438446752112</c:v>
                </c:pt>
                <c:pt idx="15">
                  <c:v>2975.4648655482747</c:v>
                </c:pt>
                <c:pt idx="16">
                  <c:v>3005.1362647985352</c:v>
                </c:pt>
                <c:pt idx="17">
                  <c:v>3040.7345083199143</c:v>
                </c:pt>
                <c:pt idx="18">
                  <c:v>3077.6036834963652</c:v>
                </c:pt>
                <c:pt idx="19">
                  <c:v>3113.8734579872062</c:v>
                </c:pt>
                <c:pt idx="20">
                  <c:v>3035.7971203985458</c:v>
                </c:pt>
                <c:pt idx="21">
                  <c:v>3079.8108839819133</c:v>
                </c:pt>
                <c:pt idx="22">
                  <c:v>3123.867733878646</c:v>
                </c:pt>
                <c:pt idx="23">
                  <c:v>3170.040501067182</c:v>
                </c:pt>
                <c:pt idx="24">
                  <c:v>3218.6504910198023</c:v>
                </c:pt>
                <c:pt idx="25">
                  <c:v>3266.0925280185093</c:v>
                </c:pt>
                <c:pt idx="26">
                  <c:v>3315.5717002504421</c:v>
                </c:pt>
                <c:pt idx="27">
                  <c:v>3365.9659757366189</c:v>
                </c:pt>
                <c:pt idx="28">
                  <c:v>3417.1735753155613</c:v>
                </c:pt>
                <c:pt idx="29">
                  <c:v>3467.5230773271583</c:v>
                </c:pt>
                <c:pt idx="30">
                  <c:v>3517.7609645707739</c:v>
                </c:pt>
                <c:pt idx="31">
                  <c:v>3571.4881337237794</c:v>
                </c:pt>
                <c:pt idx="32">
                  <c:v>3626.4305403584044</c:v>
                </c:pt>
                <c:pt idx="33">
                  <c:v>3682.1486275706293</c:v>
                </c:pt>
                <c:pt idx="34">
                  <c:v>3738.2133379264615</c:v>
                </c:pt>
                <c:pt idx="35">
                  <c:v>3798.5301761970418</c:v>
                </c:pt>
                <c:pt idx="36">
                  <c:v>3860.4750727550181</c:v>
                </c:pt>
                <c:pt idx="37">
                  <c:v>3924.4877335349211</c:v>
                </c:pt>
                <c:pt idx="38">
                  <c:v>3988.0353050730796</c:v>
                </c:pt>
                <c:pt idx="39">
                  <c:v>4053.5697885695363</c:v>
                </c:pt>
                <c:pt idx="40">
                  <c:v>4122.3796067704079</c:v>
                </c:pt>
                <c:pt idx="41">
                  <c:v>4190.9060763768848</c:v>
                </c:pt>
                <c:pt idx="42">
                  <c:v>4261.0936982422845</c:v>
                </c:pt>
                <c:pt idx="43">
                  <c:v>4333.2010997064517</c:v>
                </c:pt>
                <c:pt idx="44">
                  <c:v>4407.3896802635218</c:v>
                </c:pt>
                <c:pt idx="45">
                  <c:v>4484.6583100100133</c:v>
                </c:pt>
                <c:pt idx="46">
                  <c:v>4557.468444983916</c:v>
                </c:pt>
                <c:pt idx="47">
                  <c:v>4632.2488565107724</c:v>
                </c:pt>
                <c:pt idx="48">
                  <c:v>4709.3944179295768</c:v>
                </c:pt>
                <c:pt idx="49">
                  <c:v>4789.1195894198827</c:v>
                </c:pt>
                <c:pt idx="50">
                  <c:v>4872.6417598019689</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1952.65513614614</c:v>
                </c:pt>
                <c:pt idx="13">
                  <c:v>1994.1408508226421</c:v>
                </c:pt>
                <c:pt idx="14">
                  <c:v>2030.0295354063187</c:v>
                </c:pt>
                <c:pt idx="15">
                  <c:v>2061.7627923266318</c:v>
                </c:pt>
                <c:pt idx="16">
                  <c:v>2088.8809504889732</c:v>
                </c:pt>
                <c:pt idx="17">
                  <c:v>2121.4159445407226</c:v>
                </c:pt>
                <c:pt idx="18">
                  <c:v>2155.112505842641</c:v>
                </c:pt>
                <c:pt idx="19">
                  <c:v>2188.2612452350522</c:v>
                </c:pt>
                <c:pt idx="20">
                  <c:v>2116.9034217091835</c:v>
                </c:pt>
                <c:pt idx="21">
                  <c:v>2157.129775448238</c:v>
                </c:pt>
                <c:pt idx="22">
                  <c:v>2197.3955078984409</c:v>
                </c:pt>
                <c:pt idx="23">
                  <c:v>2239.5950817321791</c:v>
                </c:pt>
                <c:pt idx="24">
                  <c:v>2284.0221538997785</c:v>
                </c:pt>
                <c:pt idx="25">
                  <c:v>2327.3817761415003</c:v>
                </c:pt>
                <c:pt idx="26">
                  <c:v>2372.6032369499421</c:v>
                </c:pt>
                <c:pt idx="27">
                  <c:v>2418.6610558476727</c:v>
                </c:pt>
                <c:pt idx="28">
                  <c:v>2465.4622118289976</c:v>
                </c:pt>
                <c:pt idx="29">
                  <c:v>2511.4791100355637</c:v>
                </c:pt>
                <c:pt idx="30">
                  <c:v>2557.393997989569</c:v>
                </c:pt>
                <c:pt idx="31">
                  <c:v>2606.4979131240498</c:v>
                </c:pt>
                <c:pt idx="32">
                  <c:v>2656.7124938511233</c:v>
                </c:pt>
                <c:pt idx="33">
                  <c:v>2707.6360073929054</c:v>
                </c:pt>
                <c:pt idx="34">
                  <c:v>2758.8763169560598</c:v>
                </c:pt>
                <c:pt idx="35">
                  <c:v>2814.0028563645319</c:v>
                </c:pt>
                <c:pt idx="36">
                  <c:v>2870.6173587019757</c:v>
                </c:pt>
                <c:pt idx="37">
                  <c:v>2929.1216929526249</c:v>
                </c:pt>
                <c:pt idx="38">
                  <c:v>2987.2009591601118</c:v>
                </c:pt>
                <c:pt idx="39">
                  <c:v>3047.0961624012825</c:v>
                </c:pt>
                <c:pt idx="40">
                  <c:v>3109.9848558988378</c:v>
                </c:pt>
                <c:pt idx="41">
                  <c:v>3172.61458311263</c:v>
                </c:pt>
                <c:pt idx="42">
                  <c:v>3236.7625194715056</c:v>
                </c:pt>
                <c:pt idx="43">
                  <c:v>3302.6650372829499</c:v>
                </c:pt>
                <c:pt idx="44">
                  <c:v>3370.4696475211599</c:v>
                </c:pt>
                <c:pt idx="45">
                  <c:v>3441.0892669324144</c:v>
                </c:pt>
                <c:pt idx="46">
                  <c:v>3507.6340476281339</c:v>
                </c:pt>
                <c:pt idx="47">
                  <c:v>3575.9795614384566</c:v>
                </c:pt>
                <c:pt idx="48">
                  <c:v>3646.4867026228885</c:v>
                </c:pt>
                <c:pt idx="49">
                  <c:v>3719.3514769383414</c:v>
                </c:pt>
                <c:pt idx="50">
                  <c:v>3795.6865161921291</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152.7042885796196</c:v>
                </c:pt>
                <c:pt idx="13">
                  <c:v>154.1451494820945</c:v>
                </c:pt>
                <c:pt idx="14">
                  <c:v>155.63423446054568</c:v>
                </c:pt>
                <c:pt idx="15">
                  <c:v>157.17467429394949</c:v>
                </c:pt>
                <c:pt idx="16">
                  <c:v>158.76824589466005</c:v>
                </c:pt>
                <c:pt idx="17">
                  <c:v>160.42486047411808</c:v>
                </c:pt>
                <c:pt idx="18">
                  <c:v>162.10415313271719</c:v>
                </c:pt>
                <c:pt idx="19">
                  <c:v>163.80976652206422</c:v>
                </c:pt>
                <c:pt idx="20">
                  <c:v>165.46258267602889</c:v>
                </c:pt>
                <c:pt idx="21">
                  <c:v>166.72870311659275</c:v>
                </c:pt>
                <c:pt idx="22">
                  <c:v>168.00907759324141</c:v>
                </c:pt>
                <c:pt idx="23">
                  <c:v>169.30531954652466</c:v>
                </c:pt>
                <c:pt idx="24">
                  <c:v>170.61781934824936</c:v>
                </c:pt>
                <c:pt idx="25">
                  <c:v>171.94422323672779</c:v>
                </c:pt>
                <c:pt idx="26">
                  <c:v>173.09747358063788</c:v>
                </c:pt>
                <c:pt idx="27">
                  <c:v>174.26237860848926</c:v>
                </c:pt>
                <c:pt idx="28">
                  <c:v>175.43897559517021</c:v>
                </c:pt>
                <c:pt idx="29">
                  <c:v>176.62620513146894</c:v>
                </c:pt>
                <c:pt idx="30">
                  <c:v>177.82469988276699</c:v>
                </c:pt>
                <c:pt idx="31">
                  <c:v>178.88052940238495</c:v>
                </c:pt>
                <c:pt idx="32">
                  <c:v>179.94589887761492</c:v>
                </c:pt>
                <c:pt idx="33">
                  <c:v>181.02057506137808</c:v>
                </c:pt>
                <c:pt idx="34">
                  <c:v>182.10433268248059</c:v>
                </c:pt>
                <c:pt idx="35">
                  <c:v>183.19997854633073</c:v>
                </c:pt>
                <c:pt idx="36">
                  <c:v>184.15472978298664</c:v>
                </c:pt>
                <c:pt idx="37">
                  <c:v>185.11759985586343</c:v>
                </c:pt>
                <c:pt idx="38">
                  <c:v>186.08686622954508</c:v>
                </c:pt>
                <c:pt idx="39">
                  <c:v>187.0642929559003</c:v>
                </c:pt>
                <c:pt idx="40">
                  <c:v>188.0508306817826</c:v>
                </c:pt>
                <c:pt idx="41">
                  <c:v>188.90069148835664</c:v>
                </c:pt>
                <c:pt idx="42">
                  <c:v>189.75669481255829</c:v>
                </c:pt>
                <c:pt idx="43">
                  <c:v>190.61905246432102</c:v>
                </c:pt>
                <c:pt idx="44">
                  <c:v>191.48790844802562</c:v>
                </c:pt>
                <c:pt idx="45">
                  <c:v>192.36399265846433</c:v>
                </c:pt>
                <c:pt idx="46">
                  <c:v>193.09475909341398</c:v>
                </c:pt>
                <c:pt idx="47">
                  <c:v>193.8303739726542</c:v>
                </c:pt>
                <c:pt idx="48">
                  <c:v>194.57113117288327</c:v>
                </c:pt>
                <c:pt idx="49">
                  <c:v>195.31719848670713</c:v>
                </c:pt>
                <c:pt idx="50">
                  <c:v>196.06944521016726</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168.44914187224356</c:v>
                </c:pt>
                <c:pt idx="13">
                  <c:v>170.97344190554315</c:v>
                </c:pt>
                <c:pt idx="14">
                  <c:v>173.58222756572286</c:v>
                </c:pt>
                <c:pt idx="15">
                  <c:v>176.28098378575638</c:v>
                </c:pt>
                <c:pt idx="16">
                  <c:v>179.07282360723354</c:v>
                </c:pt>
                <c:pt idx="17">
                  <c:v>181.97511086543287</c:v>
                </c:pt>
                <c:pt idx="18">
                  <c:v>184.91712872901715</c:v>
                </c:pt>
                <c:pt idx="19">
                  <c:v>187.9052589004512</c:v>
                </c:pt>
                <c:pt idx="20">
                  <c:v>190.80089154987954</c:v>
                </c:pt>
                <c:pt idx="21">
                  <c:v>193.01905699859626</c:v>
                </c:pt>
                <c:pt idx="22">
                  <c:v>195.26219464532437</c:v>
                </c:pt>
                <c:pt idx="23">
                  <c:v>197.53313113906708</c:v>
                </c:pt>
                <c:pt idx="24">
                  <c:v>199.83255038731539</c:v>
                </c:pt>
                <c:pt idx="25">
                  <c:v>202.15632874378531</c:v>
                </c:pt>
                <c:pt idx="26">
                  <c:v>204.17675269764138</c:v>
                </c:pt>
                <c:pt idx="27">
                  <c:v>206.21759494379103</c:v>
                </c:pt>
                <c:pt idx="28">
                  <c:v>208.27892078555499</c:v>
                </c:pt>
                <c:pt idx="29">
                  <c:v>210.35887420289424</c:v>
                </c:pt>
                <c:pt idx="30">
                  <c:v>212.45856358679967</c:v>
                </c:pt>
                <c:pt idx="31">
                  <c:v>214.30831222454282</c:v>
                </c:pt>
                <c:pt idx="32">
                  <c:v>216.17477428009593</c:v>
                </c:pt>
                <c:pt idx="33">
                  <c:v>218.05754111886566</c:v>
                </c:pt>
                <c:pt idx="34">
                  <c:v>219.95621807952071</c:v>
                </c:pt>
                <c:pt idx="35">
                  <c:v>221.87572251319008</c:v>
                </c:pt>
                <c:pt idx="36">
                  <c:v>223.54838819128821</c:v>
                </c:pt>
                <c:pt idx="37">
                  <c:v>225.23527757308159</c:v>
                </c:pt>
                <c:pt idx="38">
                  <c:v>226.93337288204449</c:v>
                </c:pt>
                <c:pt idx="39">
                  <c:v>228.64576462898438</c:v>
                </c:pt>
                <c:pt idx="40">
                  <c:v>230.37411828895145</c:v>
                </c:pt>
                <c:pt idx="41">
                  <c:v>231.86302235918475</c:v>
                </c:pt>
                <c:pt idx="42">
                  <c:v>233.36268774400799</c:v>
                </c:pt>
                <c:pt idx="43">
                  <c:v>234.873485521449</c:v>
                </c:pt>
                <c:pt idx="44">
                  <c:v>236.39566797836127</c:v>
                </c:pt>
                <c:pt idx="45">
                  <c:v>237.930513845707</c:v>
                </c:pt>
                <c:pt idx="46">
                  <c:v>239.21077187263319</c:v>
                </c:pt>
                <c:pt idx="47">
                  <c:v>240.49952407693846</c:v>
                </c:pt>
                <c:pt idx="48">
                  <c:v>241.79728531259508</c:v>
                </c:pt>
                <c:pt idx="49">
                  <c:v>243.10434954196961</c:v>
                </c:pt>
                <c:pt idx="50">
                  <c:v>244.42223971847332</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590141.62928994384</c:v>
                </c:pt>
                <c:pt idx="23">
                  <c:v>594463.11480251199</c:v>
                </c:pt>
                <c:pt idx="24">
                  <c:v>597693.19199978979</c:v>
                </c:pt>
                <c:pt idx="25">
                  <c:v>600156.58794256777</c:v>
                </c:pt>
                <c:pt idx="26">
                  <c:v>601752.95659296971</c:v>
                </c:pt>
                <c:pt idx="27">
                  <c:v>604668.62685213657</c:v>
                </c:pt>
                <c:pt idx="28">
                  <c:v>607944.70237607067</c:v>
                </c:pt>
                <c:pt idx="29">
                  <c:v>611196.91813697387</c:v>
                </c:pt>
                <c:pt idx="30">
                  <c:v>592227.17699850269</c:v>
                </c:pt>
                <c:pt idx="31">
                  <c:v>597273.21791915933</c:v>
                </c:pt>
                <c:pt idx="32">
                  <c:v>602372.98553992505</c:v>
                </c:pt>
                <c:pt idx="33">
                  <c:v>607918.38127918961</c:v>
                </c:pt>
                <c:pt idx="34">
                  <c:v>613959.45210614137</c:v>
                </c:pt>
                <c:pt idx="35">
                  <c:v>619800.91644326097</c:v>
                </c:pt>
                <c:pt idx="36">
                  <c:v>626048.05851058813</c:v>
                </c:pt>
                <c:pt idx="37">
                  <c:v>632481.4961307341</c:v>
                </c:pt>
                <c:pt idx="38">
                  <c:v>639077.33627328475</c:v>
                </c:pt>
                <c:pt idx="39">
                  <c:v>645520.26041457371</c:v>
                </c:pt>
                <c:pt idx="40">
                  <c:v>651948.98212212743</c:v>
                </c:pt>
                <c:pt idx="41">
                  <c:v>659026.58769570407</c:v>
                </c:pt>
                <c:pt idx="42">
                  <c:v>666325.57932975411</c:v>
                </c:pt>
                <c:pt idx="43">
                  <c:v>673761.67460147629</c:v>
                </c:pt>
                <c:pt idx="44">
                  <c:v>681254.07878468931</c:v>
                </c:pt>
                <c:pt idx="45">
                  <c:v>689510.23716231587</c:v>
                </c:pt>
                <c:pt idx="46">
                  <c:v>698046.09058699408</c:v>
                </c:pt>
                <c:pt idx="47">
                  <c:v>706937.17777088261</c:v>
                </c:pt>
                <c:pt idx="48">
                  <c:v>715724.60093335004</c:v>
                </c:pt>
                <c:pt idx="49">
                  <c:v>724847.67237272218</c:v>
                </c:pt>
                <c:pt idx="50">
                  <c:v>734532.12821100734</c:v>
                </c:pt>
                <c:pt idx="51">
                  <c:v>744140.04911407223</c:v>
                </c:pt>
                <c:pt idx="52">
                  <c:v>754016.25598862453</c:v>
                </c:pt>
                <c:pt idx="53">
                  <c:v>764203.61577418807</c:v>
                </c:pt>
                <c:pt idx="54">
                  <c:v>774727.43699963123</c:v>
                </c:pt>
                <c:pt idx="55">
                  <c:v>785759.53663916711</c:v>
                </c:pt>
                <c:pt idx="56">
                  <c:v>795978.55858310126</c:v>
                </c:pt>
                <c:pt idx="57">
                  <c:v>806511.62174521538</c:v>
                </c:pt>
                <c:pt idx="58">
                  <c:v>817424.46587783669</c:v>
                </c:pt>
                <c:pt idx="59">
                  <c:v>828750.89907405665</c:v>
                </c:pt>
                <c:pt idx="60">
                  <c:v>840697.46032610524</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488974.4928402392</c:v>
                </c:pt>
                <c:pt idx="23">
                  <c:v>492555.15226493852</c:v>
                </c:pt>
                <c:pt idx="24">
                  <c:v>495231.50194268295</c:v>
                </c:pt>
                <c:pt idx="25">
                  <c:v>497272.60143812757</c:v>
                </c:pt>
                <c:pt idx="26">
                  <c:v>498595.30689131777</c:v>
                </c:pt>
                <c:pt idx="27">
                  <c:v>501011.14796319883</c:v>
                </c:pt>
                <c:pt idx="28">
                  <c:v>503725.61054017278</c:v>
                </c:pt>
                <c:pt idx="29">
                  <c:v>506420.30359920696</c:v>
                </c:pt>
                <c:pt idx="30">
                  <c:v>490702.51808447368</c:v>
                </c:pt>
                <c:pt idx="31">
                  <c:v>494883.52341873205</c:v>
                </c:pt>
                <c:pt idx="32">
                  <c:v>499109.0451616522</c:v>
                </c:pt>
                <c:pt idx="33">
                  <c:v>503703.80163132853</c:v>
                </c:pt>
                <c:pt idx="34">
                  <c:v>508709.26031651715</c:v>
                </c:pt>
                <c:pt idx="35">
                  <c:v>513549.33076727344</c:v>
                </c:pt>
                <c:pt idx="36">
                  <c:v>518725.53419448732</c:v>
                </c:pt>
                <c:pt idx="37">
                  <c:v>524056.0967940368</c:v>
                </c:pt>
                <c:pt idx="38">
                  <c:v>529521.22148357879</c:v>
                </c:pt>
                <c:pt idx="39">
                  <c:v>534859.64434350398</c:v>
                </c:pt>
                <c:pt idx="40">
                  <c:v>540186.29947261978</c:v>
                </c:pt>
                <c:pt idx="41">
                  <c:v>546050.60123358341</c:v>
                </c:pt>
                <c:pt idx="42">
                  <c:v>552098.3371589391</c:v>
                </c:pt>
                <c:pt idx="43">
                  <c:v>558259.67324122321</c:v>
                </c:pt>
                <c:pt idx="44">
                  <c:v>564467.66527874256</c:v>
                </c:pt>
                <c:pt idx="45">
                  <c:v>571308.48222020466</c:v>
                </c:pt>
                <c:pt idx="46">
                  <c:v>578381.04648636654</c:v>
                </c:pt>
                <c:pt idx="47">
                  <c:v>585747.94729587412</c:v>
                </c:pt>
                <c:pt idx="48">
                  <c:v>593028.95505906141</c:v>
                </c:pt>
                <c:pt idx="49">
                  <c:v>600588.07139454118</c:v>
                </c:pt>
                <c:pt idx="50">
                  <c:v>608612.33480340603</c:v>
                </c:pt>
                <c:pt idx="51">
                  <c:v>616573.18355165981</c:v>
                </c:pt>
                <c:pt idx="52">
                  <c:v>624756.32639057457</c:v>
                </c:pt>
                <c:pt idx="53">
                  <c:v>633197.28164147015</c:v>
                </c:pt>
                <c:pt idx="54">
                  <c:v>641917.01922826585</c:v>
                </c:pt>
                <c:pt idx="55">
                  <c:v>651057.90178673842</c:v>
                </c:pt>
                <c:pt idx="56">
                  <c:v>659525.09139742667</c:v>
                </c:pt>
                <c:pt idx="57">
                  <c:v>668252.48658889276</c:v>
                </c:pt>
                <c:pt idx="58">
                  <c:v>677294.55744163611</c:v>
                </c:pt>
                <c:pt idx="59">
                  <c:v>686679.31637564686</c:v>
                </c:pt>
                <c:pt idx="60">
                  <c:v>696577.89569877298</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607002.8186982281</c:v>
                </c:pt>
                <c:pt idx="23">
                  <c:v>611447.77522544097</c:v>
                </c:pt>
                <c:pt idx="24">
                  <c:v>614770.14034264104</c:v>
                </c:pt>
                <c:pt idx="25">
                  <c:v>617303.91902664118</c:v>
                </c:pt>
                <c:pt idx="26">
                  <c:v>618945.89820991177</c:v>
                </c:pt>
                <c:pt idx="27">
                  <c:v>621944.87333362619</c:v>
                </c:pt>
                <c:pt idx="28">
                  <c:v>625314.55101538706</c:v>
                </c:pt>
                <c:pt idx="29">
                  <c:v>628659.68722660188</c:v>
                </c:pt>
                <c:pt idx="30">
                  <c:v>609147.95348417433</c:v>
                </c:pt>
                <c:pt idx="31">
                  <c:v>614338.16700256406</c:v>
                </c:pt>
                <c:pt idx="32">
                  <c:v>619583.64226963732</c:v>
                </c:pt>
                <c:pt idx="33">
                  <c:v>625287.47788716655</c:v>
                </c:pt>
                <c:pt idx="34">
                  <c:v>631501.15073774557</c:v>
                </c:pt>
                <c:pt idx="35">
                  <c:v>637509.51405592577</c:v>
                </c:pt>
                <c:pt idx="36">
                  <c:v>643935.1458966051</c:v>
                </c:pt>
                <c:pt idx="37">
                  <c:v>650552.39602018381</c:v>
                </c:pt>
                <c:pt idx="38">
                  <c:v>657336.68873823585</c:v>
                </c:pt>
                <c:pt idx="39">
                  <c:v>663963.69642641884</c:v>
                </c:pt>
                <c:pt idx="40">
                  <c:v>670576.09589704545</c:v>
                </c:pt>
                <c:pt idx="41">
                  <c:v>677855.91877272434</c:v>
                </c:pt>
                <c:pt idx="42">
                  <c:v>685363.45302489004</c:v>
                </c:pt>
                <c:pt idx="43">
                  <c:v>693012.00816151861</c:v>
                </c:pt>
                <c:pt idx="44">
                  <c:v>700718.48103568051</c:v>
                </c:pt>
                <c:pt idx="45">
                  <c:v>709210.52965266793</c:v>
                </c:pt>
                <c:pt idx="46">
                  <c:v>717990.26460376545</c:v>
                </c:pt>
                <c:pt idx="47">
                  <c:v>727135.38285005081</c:v>
                </c:pt>
                <c:pt idx="48">
                  <c:v>736173.87524573156</c:v>
                </c:pt>
                <c:pt idx="49">
                  <c:v>745557.60586908576</c:v>
                </c:pt>
                <c:pt idx="50">
                  <c:v>755518.76044560759</c:v>
                </c:pt>
                <c:pt idx="51">
                  <c:v>765401.19337447442</c:v>
                </c:pt>
                <c:pt idx="52">
                  <c:v>775559.57758829964</c:v>
                </c:pt>
                <c:pt idx="53">
                  <c:v>786038.00479630788</c:v>
                </c:pt>
                <c:pt idx="54">
                  <c:v>796862.50662819226</c:v>
                </c:pt>
                <c:pt idx="55">
                  <c:v>808209.80911457201</c:v>
                </c:pt>
                <c:pt idx="56">
                  <c:v>818720.80311404716</c:v>
                </c:pt>
                <c:pt idx="57">
                  <c:v>829554.81093793607</c:v>
                </c:pt>
                <c:pt idx="58">
                  <c:v>840779.45061720361</c:v>
                </c:pt>
                <c:pt idx="59">
                  <c:v>852429.49619045842</c:v>
                </c:pt>
                <c:pt idx="60">
                  <c:v>864717.38776399416</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5925439.7855161577</c:v>
                </c:pt>
                <c:pt idx="23">
                  <c:v>5927948.1178632872</c:v>
                </c:pt>
                <c:pt idx="24">
                  <c:v>5887862.5063157873</c:v>
                </c:pt>
                <c:pt idx="25">
                  <c:v>5817707.8336510891</c:v>
                </c:pt>
                <c:pt idx="26">
                  <c:v>5716796.6466827365</c:v>
                </c:pt>
                <c:pt idx="27">
                  <c:v>5648329.6043030722</c:v>
                </c:pt>
                <c:pt idx="28">
                  <c:v>5586623.9913607882</c:v>
                </c:pt>
                <c:pt idx="29">
                  <c:v>5520860.4158540284</c:v>
                </c:pt>
                <c:pt idx="30">
                  <c:v>4870986.0996413091</c:v>
                </c:pt>
                <c:pt idx="31">
                  <c:v>4900002.200338644</c:v>
                </c:pt>
                <c:pt idx="32">
                  <c:v>4925329.0167513303</c:v>
                </c:pt>
                <c:pt idx="33">
                  <c:v>4956883.9376525311</c:v>
                </c:pt>
                <c:pt idx="34">
                  <c:v>4995543.0621811654</c:v>
                </c:pt>
                <c:pt idx="35">
                  <c:v>5024353.4405606687</c:v>
                </c:pt>
                <c:pt idx="36">
                  <c:v>5067537.5712856669</c:v>
                </c:pt>
                <c:pt idx="37">
                  <c:v>5109938.6406745017</c:v>
                </c:pt>
                <c:pt idx="38">
                  <c:v>5151001.1716062715</c:v>
                </c:pt>
                <c:pt idx="39">
                  <c:v>5183770.4968529595</c:v>
                </c:pt>
                <c:pt idx="40">
                  <c:v>5211634.2535480754</c:v>
                </c:pt>
                <c:pt idx="41">
                  <c:v>5233725.159447059</c:v>
                </c:pt>
                <c:pt idx="42">
                  <c:v>5254519.6313163182</c:v>
                </c:pt>
                <c:pt idx="43">
                  <c:v>5272192.8134186473</c:v>
                </c:pt>
                <c:pt idx="44">
                  <c:v>5285145.9024623828</c:v>
                </c:pt>
                <c:pt idx="45">
                  <c:v>5307082.9323761398</c:v>
                </c:pt>
                <c:pt idx="46">
                  <c:v>5333902.1942978147</c:v>
                </c:pt>
                <c:pt idx="47">
                  <c:v>5360666.6249481887</c:v>
                </c:pt>
                <c:pt idx="48">
                  <c:v>5378876.0851364974</c:v>
                </c:pt>
                <c:pt idx="49">
                  <c:v>5396490.6964190546</c:v>
                </c:pt>
                <c:pt idx="50">
                  <c:v>5417061.1613690527</c:v>
                </c:pt>
                <c:pt idx="51">
                  <c:v>5545194.8251678236</c:v>
                </c:pt>
                <c:pt idx="52">
                  <c:v>5675991.6240438037</c:v>
                </c:pt>
                <c:pt idx="53">
                  <c:v>5810141.015210541</c:v>
                </c:pt>
                <c:pt idx="54">
                  <c:v>5948024.635574528</c:v>
                </c:pt>
                <c:pt idx="55">
                  <c:v>6092432.4850384919</c:v>
                </c:pt>
                <c:pt idx="56">
                  <c:v>6226425.1730622035</c:v>
                </c:pt>
                <c:pt idx="57">
                  <c:v>6363795.3969418276</c:v>
                </c:pt>
                <c:pt idx="58">
                  <c:v>6505569.351150563</c:v>
                </c:pt>
                <c:pt idx="59">
                  <c:v>6652234.9669170938</c:v>
                </c:pt>
                <c:pt idx="60">
                  <c:v>6807044.3590275981</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5254635.2814954594</c:v>
                </c:pt>
                <c:pt idx="23">
                  <c:v>5256859.6516900836</c:v>
                </c:pt>
                <c:pt idx="24">
                  <c:v>5221312.0339026796</c:v>
                </c:pt>
                <c:pt idx="25">
                  <c:v>5159099.3996528527</c:v>
                </c:pt>
                <c:pt idx="26">
                  <c:v>5069612.1206431808</c:v>
                </c:pt>
                <c:pt idx="27">
                  <c:v>5008896.0641932907</c:v>
                </c:pt>
                <c:pt idx="28">
                  <c:v>4954175.992338811</c:v>
                </c:pt>
                <c:pt idx="29">
                  <c:v>4895857.3499082895</c:v>
                </c:pt>
                <c:pt idx="30">
                  <c:v>4319553.7110026693</c:v>
                </c:pt>
                <c:pt idx="31">
                  <c:v>4345284.9701116281</c:v>
                </c:pt>
                <c:pt idx="32">
                  <c:v>4367744.5997606125</c:v>
                </c:pt>
                <c:pt idx="33">
                  <c:v>4395727.2654654523</c:v>
                </c:pt>
                <c:pt idx="34">
                  <c:v>4430009.8853304666</c:v>
                </c:pt>
                <c:pt idx="35">
                  <c:v>4455558.711440593</c:v>
                </c:pt>
                <c:pt idx="36">
                  <c:v>4493854.0726495534</c:v>
                </c:pt>
                <c:pt idx="37">
                  <c:v>4531455.0209755003</c:v>
                </c:pt>
                <c:pt idx="38">
                  <c:v>4567868.9634999009</c:v>
                </c:pt>
                <c:pt idx="39">
                  <c:v>4596928.5538130021</c:v>
                </c:pt>
                <c:pt idx="40">
                  <c:v>4621637.9229577268</c:v>
                </c:pt>
                <c:pt idx="41">
                  <c:v>4641227.9715851266</c:v>
                </c:pt>
                <c:pt idx="42">
                  <c:v>4659668.3522993764</c:v>
                </c:pt>
                <c:pt idx="43">
                  <c:v>4675340.7968052141</c:v>
                </c:pt>
                <c:pt idx="44">
                  <c:v>4686827.4984100377</c:v>
                </c:pt>
                <c:pt idx="45">
                  <c:v>4706281.0909750676</c:v>
                </c:pt>
                <c:pt idx="46">
                  <c:v>4730064.2100376841</c:v>
                </c:pt>
                <c:pt idx="47">
                  <c:v>4753798.7051427327</c:v>
                </c:pt>
                <c:pt idx="48">
                  <c:v>4769946.7170078363</c:v>
                </c:pt>
                <c:pt idx="49">
                  <c:v>4785567.2213527467</c:v>
                </c:pt>
                <c:pt idx="50">
                  <c:v>4803808.9544216124</c:v>
                </c:pt>
                <c:pt idx="51">
                  <c:v>4917436.920431843</c:v>
                </c:pt>
                <c:pt idx="52">
                  <c:v>5033426.5345294103</c:v>
                </c:pt>
                <c:pt idx="53">
                  <c:v>5152389.2021678369</c:v>
                </c:pt>
                <c:pt idx="54">
                  <c:v>5274663.3560755244</c:v>
                </c:pt>
                <c:pt idx="55">
                  <c:v>5402723.1471096063</c:v>
                </c:pt>
                <c:pt idx="56">
                  <c:v>5521546.8515834622</c:v>
                </c:pt>
                <c:pt idx="57">
                  <c:v>5643365.7293635067</c:v>
                </c:pt>
                <c:pt idx="58">
                  <c:v>5769089.8019637056</c:v>
                </c:pt>
                <c:pt idx="59">
                  <c:v>5899151.7631151583</c:v>
                </c:pt>
                <c:pt idx="60">
                  <c:v>6036435.5636659823</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631839.05728164653</c:v>
                </c:pt>
                <c:pt idx="23">
                  <c:v>649563.29644846683</c:v>
                </c:pt>
                <c:pt idx="24">
                  <c:v>662492.47983858199</c:v>
                </c:pt>
                <c:pt idx="25">
                  <c:v>671729.11032222712</c:v>
                </c:pt>
                <c:pt idx="26">
                  <c:v>676953.64258688921</c:v>
                </c:pt>
                <c:pt idx="27">
                  <c:v>685587.42284060922</c:v>
                </c:pt>
                <c:pt idx="28">
                  <c:v>694745.48044718092</c:v>
                </c:pt>
                <c:pt idx="29">
                  <c:v>703128.3353799202</c:v>
                </c:pt>
                <c:pt idx="30">
                  <c:v>635086.85978061485</c:v>
                </c:pt>
                <c:pt idx="31">
                  <c:v>652576.22258208925</c:v>
                </c:pt>
                <c:pt idx="32">
                  <c:v>669800.20527369855</c:v>
                </c:pt>
                <c:pt idx="33">
                  <c:v>688118.08450658864</c:v>
                </c:pt>
                <c:pt idx="34">
                  <c:v>707720.57949792745</c:v>
                </c:pt>
                <c:pt idx="35">
                  <c:v>726232.04872930876</c:v>
                </c:pt>
                <c:pt idx="36">
                  <c:v>747152.28891046601</c:v>
                </c:pt>
                <c:pt idx="37">
                  <c:v>768341.6865560204</c:v>
                </c:pt>
                <c:pt idx="38">
                  <c:v>789722.81662481662</c:v>
                </c:pt>
                <c:pt idx="39">
                  <c:v>810211.57764901617</c:v>
                </c:pt>
                <c:pt idx="40">
                  <c:v>830287.69777473679</c:v>
                </c:pt>
                <c:pt idx="41">
                  <c:v>854499.24931198033</c:v>
                </c:pt>
                <c:pt idx="42">
                  <c:v>879174.39361435641</c:v>
                </c:pt>
                <c:pt idx="43">
                  <c:v>904020.23920961982</c:v>
                </c:pt>
                <c:pt idx="44">
                  <c:v>928753.94084392441</c:v>
                </c:pt>
                <c:pt idx="45">
                  <c:v>955821.084267864</c:v>
                </c:pt>
                <c:pt idx="46">
                  <c:v>984625.94225153478</c:v>
                </c:pt>
                <c:pt idx="47">
                  <c:v>1014348.5442353721</c:v>
                </c:pt>
                <c:pt idx="48">
                  <c:v>1043391.086897091</c:v>
                </c:pt>
                <c:pt idx="49">
                  <c:v>1073266.5071619963</c:v>
                </c:pt>
                <c:pt idx="50">
                  <c:v>1104745.8547389111</c:v>
                </c:pt>
                <c:pt idx="51">
                  <c:v>1130963.6307295712</c:v>
                </c:pt>
                <c:pt idx="52">
                  <c:v>1157487.3445334632</c:v>
                </c:pt>
                <c:pt idx="53">
                  <c:v>1184444.9543087881</c:v>
                </c:pt>
                <c:pt idx="54">
                  <c:v>1211900.8428865233</c:v>
                </c:pt>
                <c:pt idx="55">
                  <c:v>1240408.7887972</c:v>
                </c:pt>
                <c:pt idx="56">
                  <c:v>1266506.5353851796</c:v>
                </c:pt>
                <c:pt idx="57">
                  <c:v>1292990.0371171902</c:v>
                </c:pt>
                <c:pt idx="58">
                  <c:v>1320052.5229307145</c:v>
                </c:pt>
                <c:pt idx="59">
                  <c:v>1347776.2092094731</c:v>
                </c:pt>
                <c:pt idx="60">
                  <c:v>1376800.8036418715</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19015582.634350125</c:v>
                      </c:pt>
                      <c:pt idx="23">
                        <c:v>19025960.914995857</c:v>
                      </c:pt>
                      <c:pt idx="24">
                        <c:v>19049428.974526651</c:v>
                      </c:pt>
                      <c:pt idx="25">
                        <c:v>19085319.381675713</c:v>
                      </c:pt>
                      <c:pt idx="26">
                        <c:v>19132957.098963618</c:v>
                      </c:pt>
                      <c:pt idx="27">
                        <c:v>19192767.734376997</c:v>
                      </c:pt>
                      <c:pt idx="28">
                        <c:v>19259278.919250533</c:v>
                      </c:pt>
                      <c:pt idx="29">
                        <c:v>19332429.93234545</c:v>
                      </c:pt>
                      <c:pt idx="30">
                        <c:v>19402510.267486174</c:v>
                      </c:pt>
                      <c:pt idx="31">
                        <c:v>19430401.695832878</c:v>
                      </c:pt>
                      <c:pt idx="32">
                        <c:v>19463073.371587224</c:v>
                      </c:pt>
                      <c:pt idx="33">
                        <c:v>19500402.651397441</c:v>
                      </c:pt>
                      <c:pt idx="34">
                        <c:v>19542157.830889534</c:v>
                      </c:pt>
                      <c:pt idx="35">
                        <c:v>19587823.860433571</c:v>
                      </c:pt>
                      <c:pt idx="36">
                        <c:v>19615986.04831361</c:v>
                      </c:pt>
                      <c:pt idx="37">
                        <c:v>19647609.768841762</c:v>
                      </c:pt>
                      <c:pt idx="38">
                        <c:v>19682517.069555562</c:v>
                      </c:pt>
                      <c:pt idx="39">
                        <c:v>19720424.897835866</c:v>
                      </c:pt>
                      <c:pt idx="40">
                        <c:v>19761255.719876338</c:v>
                      </c:pt>
                      <c:pt idx="41">
                        <c:v>19787846.204836853</c:v>
                      </c:pt>
                      <c:pt idx="42">
                        <c:v>19817062.20277096</c:v>
                      </c:pt>
                      <c:pt idx="43">
                        <c:v>19848761.037596282</c:v>
                      </c:pt>
                      <c:pt idx="44">
                        <c:v>19882810.991872709</c:v>
                      </c:pt>
                      <c:pt idx="45">
                        <c:v>19919419.033545904</c:v>
                      </c:pt>
                      <c:pt idx="46">
                        <c:v>19941946.193391308</c:v>
                      </c:pt>
                      <c:pt idx="47">
                        <c:v>19966574.913205445</c:v>
                      </c:pt>
                      <c:pt idx="48">
                        <c:v>19993039.213964533</c:v>
                      </c:pt>
                      <c:pt idx="49">
                        <c:v>20021454.955118444</c:v>
                      </c:pt>
                      <c:pt idx="50">
                        <c:v>20051853.635844566</c:v>
                      </c:pt>
                      <c:pt idx="51">
                        <c:v>20068680.673770245</c:v>
                      </c:pt>
                      <c:pt idx="52">
                        <c:v>20087159.836226154</c:v>
                      </c:pt>
                      <c:pt idx="53">
                        <c:v>20107255.4044188</c:v>
                      </c:pt>
                      <c:pt idx="54">
                        <c:v>20128927.974232513</c:v>
                      </c:pt>
                      <c:pt idx="55">
                        <c:v>20152202.757195476</c:v>
                      </c:pt>
                      <c:pt idx="56">
                        <c:v>20161103.505984858</c:v>
                      </c:pt>
                      <c:pt idx="57">
                        <c:v>20171368.771618187</c:v>
                      </c:pt>
                      <c:pt idx="58">
                        <c:v>20182985.114057794</c:v>
                      </c:pt>
                      <c:pt idx="59">
                        <c:v>20195928.228672303</c:v>
                      </c:pt>
                      <c:pt idx="60">
                        <c:v>20210248.277614888</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2841408.8993856506</c:v>
                      </c:pt>
                      <c:pt idx="23">
                        <c:v>2842959.6769534042</c:v>
                      </c:pt>
                      <c:pt idx="24">
                        <c:v>2846466.3984924885</c:v>
                      </c:pt>
                      <c:pt idx="25">
                        <c:v>2851829.3328940719</c:v>
                      </c:pt>
                      <c:pt idx="26">
                        <c:v>2858947.612488817</c:v>
                      </c:pt>
                      <c:pt idx="27">
                        <c:v>2867884.8338724249</c:v>
                      </c:pt>
                      <c:pt idx="28">
                        <c:v>2877823.2867845627</c:v>
                      </c:pt>
                      <c:pt idx="29">
                        <c:v>2888753.8979366766</c:v>
                      </c:pt>
                      <c:pt idx="30">
                        <c:v>2899225.6721531069</c:v>
                      </c:pt>
                      <c:pt idx="31">
                        <c:v>2903393.356848591</c:v>
                      </c:pt>
                      <c:pt idx="32">
                        <c:v>2908275.3313865969</c:v>
                      </c:pt>
                      <c:pt idx="33">
                        <c:v>2913853.2697490426</c:v>
                      </c:pt>
                      <c:pt idx="34">
                        <c:v>2920092.549443264</c:v>
                      </c:pt>
                      <c:pt idx="35">
                        <c:v>2926916.2090303036</c:v>
                      </c:pt>
                      <c:pt idx="36">
                        <c:v>2931124.3520468613</c:v>
                      </c:pt>
                      <c:pt idx="37">
                        <c:v>2935849.7355740564</c:v>
                      </c:pt>
                      <c:pt idx="38">
                        <c:v>2941065.7690140498</c:v>
                      </c:pt>
                      <c:pt idx="39">
                        <c:v>2946730.1571478881</c:v>
                      </c:pt>
                      <c:pt idx="40">
                        <c:v>2952831.3144642808</c:v>
                      </c:pt>
                      <c:pt idx="41">
                        <c:v>2956804.6053204495</c:v>
                      </c:pt>
                      <c:pt idx="42">
                        <c:v>2961170.2142071547</c:v>
                      </c:pt>
                      <c:pt idx="43">
                        <c:v>2965906.8217097893</c:v>
                      </c:pt>
                      <c:pt idx="44">
                        <c:v>2970994.7459120145</c:v>
                      </c:pt>
                      <c:pt idx="45">
                        <c:v>2976464.9130585832</c:v>
                      </c:pt>
                      <c:pt idx="46">
                        <c:v>2979831.0403918051</c:v>
                      </c:pt>
                      <c:pt idx="47">
                        <c:v>2983511.1939272503</c:v>
                      </c:pt>
                      <c:pt idx="48">
                        <c:v>2987465.6296728617</c:v>
                      </c:pt>
                      <c:pt idx="49">
                        <c:v>2991711.6599602271</c:v>
                      </c:pt>
                      <c:pt idx="50">
                        <c:v>2996253.9915629812</c:v>
                      </c:pt>
                      <c:pt idx="51">
                        <c:v>2998768.3765403815</c:v>
                      </c:pt>
                      <c:pt idx="52">
                        <c:v>3001529.6307004602</c:v>
                      </c:pt>
                      <c:pt idx="53">
                        <c:v>3004532.4167522346</c:v>
                      </c:pt>
                      <c:pt idx="54">
                        <c:v>3007770.8467243984</c:v>
                      </c:pt>
                      <c:pt idx="55">
                        <c:v>3011248.6878567953</c:v>
                      </c:pt>
                      <c:pt idx="56">
                        <c:v>3012578.6848023352</c:v>
                      </c:pt>
                      <c:pt idx="57">
                        <c:v>3014112.5750693846</c:v>
                      </c:pt>
                      <c:pt idx="58">
                        <c:v>3015848.3503764523</c:v>
                      </c:pt>
                      <c:pt idx="59">
                        <c:v>3017782.3789970111</c:v>
                      </c:pt>
                      <c:pt idx="60">
                        <c:v>3019922.1564252134</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2067546.3511609128</c:v>
                      </c:pt>
                      <c:pt idx="23">
                        <c:v>2072940.5731971923</c:v>
                      </c:pt>
                      <c:pt idx="24">
                        <c:v>2080166.3865433158</c:v>
                      </c:pt>
                      <c:pt idx="25">
                        <c:v>2089141.1851610886</c:v>
                      </c:pt>
                      <c:pt idx="26">
                        <c:v>2099775.0424049627</c:v>
                      </c:pt>
                      <c:pt idx="27">
                        <c:v>2112160.6497718794</c:v>
                      </c:pt>
                      <c:pt idx="28">
                        <c:v>2125385.6343327691</c:v>
                      </c:pt>
                      <c:pt idx="29">
                        <c:v>2139458.8846225659</c:v>
                      </c:pt>
                      <c:pt idx="30">
                        <c:v>2152759.3713547811</c:v>
                      </c:pt>
                      <c:pt idx="31">
                        <c:v>2158735.9650004273</c:v>
                      </c:pt>
                      <c:pt idx="32">
                        <c:v>2165338.3591310373</c:v>
                      </c:pt>
                      <c:pt idx="33">
                        <c:v>2172555.2132847793</c:v>
                      </c:pt>
                      <c:pt idx="34">
                        <c:v>2180355.6778169055</c:v>
                      </c:pt>
                      <c:pt idx="35">
                        <c:v>2188660.8192003299</c:v>
                      </c:pt>
                      <c:pt idx="36">
                        <c:v>2193919.6208581575</c:v>
                      </c:pt>
                      <c:pt idx="37">
                        <c:v>2199636.3008888275</c:v>
                      </c:pt>
                      <c:pt idx="38">
                        <c:v>2205785.9344472135</c:v>
                      </c:pt>
                      <c:pt idx="39">
                        <c:v>2212325.8291590787</c:v>
                      </c:pt>
                      <c:pt idx="40">
                        <c:v>2219246.9395416672</c:v>
                      </c:pt>
                      <c:pt idx="41">
                        <c:v>2223732.0276528662</c:v>
                      </c:pt>
                      <c:pt idx="42">
                        <c:v>2228567.118587886</c:v>
                      </c:pt>
                      <c:pt idx="43">
                        <c:v>2233731.2331641545</c:v>
                      </c:pt>
                      <c:pt idx="44">
                        <c:v>2239205.025196732</c:v>
                      </c:pt>
                      <c:pt idx="45">
                        <c:v>2245024.2279456547</c:v>
                      </c:pt>
                      <c:pt idx="46">
                        <c:v>2248482.802935028</c:v>
                      </c:pt>
                      <c:pt idx="47">
                        <c:v>2252225.5929288757</c:v>
                      </c:pt>
                      <c:pt idx="48">
                        <c:v>2256210.7128191069</c:v>
                      </c:pt>
                      <c:pt idx="49">
                        <c:v>2260458.1990348781</c:v>
                      </c:pt>
                      <c:pt idx="50">
                        <c:v>2264974.1560000028</c:v>
                      </c:pt>
                      <c:pt idx="51">
                        <c:v>2267251.2353407103</c:v>
                      </c:pt>
                      <c:pt idx="52">
                        <c:v>2269753.8173424378</c:v>
                      </c:pt>
                      <c:pt idx="53">
                        <c:v>2272476.8289137413</c:v>
                      </c:pt>
                      <c:pt idx="54">
                        <c:v>2275414.5398314255</c:v>
                      </c:pt>
                      <c:pt idx="55">
                        <c:v>2278571.5153806568</c:v>
                      </c:pt>
                      <c:pt idx="56">
                        <c:v>2279393.7788271699</c:v>
                      </c:pt>
                      <c:pt idx="57">
                        <c:v>2280406.4773081453</c:v>
                      </c:pt>
                      <c:pt idx="58">
                        <c:v>2281607.7581317271</c:v>
                      </c:pt>
                      <c:pt idx="59">
                        <c:v>2282993.9927941216</c:v>
                      </c:pt>
                      <c:pt idx="60">
                        <c:v>2284573.3518701601</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4013472.328724124</c:v>
                      </c:pt>
                      <c:pt idx="23">
                        <c:v>4023943.4656180786</c:v>
                      </c:pt>
                      <c:pt idx="24">
                        <c:v>4037970.0444664354</c:v>
                      </c:pt>
                      <c:pt idx="25">
                        <c:v>4055391.712371524</c:v>
                      </c:pt>
                      <c:pt idx="26">
                        <c:v>4076033.9058449273</c:v>
                      </c:pt>
                      <c:pt idx="27">
                        <c:v>4100076.5554395304</c:v>
                      </c:pt>
                      <c:pt idx="28">
                        <c:v>4125748.5842930218</c:v>
                      </c:pt>
                      <c:pt idx="29">
                        <c:v>4153067.2466202741</c:v>
                      </c:pt>
                      <c:pt idx="30">
                        <c:v>4178885.8385122209</c:v>
                      </c:pt>
                      <c:pt idx="31">
                        <c:v>4190487.4614714165</c:v>
                      </c:pt>
                      <c:pt idx="32">
                        <c:v>4203303.8736073067</c:v>
                      </c:pt>
                      <c:pt idx="33">
                        <c:v>4217313.0610822178</c:v>
                      </c:pt>
                      <c:pt idx="34">
                        <c:v>4232455.1392916394</c:v>
                      </c:pt>
                      <c:pt idx="35">
                        <c:v>4248576.884330051</c:v>
                      </c:pt>
                      <c:pt idx="36">
                        <c:v>4258785.1463717166</c:v>
                      </c:pt>
                      <c:pt idx="37">
                        <c:v>4269882.2311371351</c:v>
                      </c:pt>
                      <c:pt idx="38">
                        <c:v>4281819.755103413</c:v>
                      </c:pt>
                      <c:pt idx="39">
                        <c:v>4294514.8448382104</c:v>
                      </c:pt>
                      <c:pt idx="40">
                        <c:v>4307949.9414632358</c:v>
                      </c:pt>
                      <c:pt idx="41">
                        <c:v>4316656.2889732104</c:v>
                      </c:pt>
                      <c:pt idx="42">
                        <c:v>4326042.0537294252</c:v>
                      </c:pt>
                      <c:pt idx="43">
                        <c:v>4336066.5114362994</c:v>
                      </c:pt>
                      <c:pt idx="44">
                        <c:v>4346692.107734832</c:v>
                      </c:pt>
                      <c:pt idx="45">
                        <c:v>4357988.207188623</c:v>
                      </c:pt>
                      <c:pt idx="46">
                        <c:v>4364701.9115797589</c:v>
                      </c:pt>
                      <c:pt idx="47">
                        <c:v>4371967.3274501702</c:v>
                      </c:pt>
                      <c:pt idx="48">
                        <c:v>4379703.1484135594</c:v>
                      </c:pt>
                      <c:pt idx="49">
                        <c:v>4387948.2687147623</c:v>
                      </c:pt>
                      <c:pt idx="50">
                        <c:v>4396714.5381176509</c:v>
                      </c:pt>
                      <c:pt idx="51">
                        <c:v>4401134.750955496</c:v>
                      </c:pt>
                      <c:pt idx="52">
                        <c:v>4405992.7042529667</c:v>
                      </c:pt>
                      <c:pt idx="53">
                        <c:v>4411278.5502443202</c:v>
                      </c:pt>
                      <c:pt idx="54">
                        <c:v>4416981.1655551195</c:v>
                      </c:pt>
                      <c:pt idx="55">
                        <c:v>4423109.4122095089</c:v>
                      </c:pt>
                      <c:pt idx="56">
                        <c:v>4424705.5706645055</c:v>
                      </c:pt>
                      <c:pt idx="57">
                        <c:v>4426671.3971275752</c:v>
                      </c:pt>
                      <c:pt idx="58">
                        <c:v>4429003.2951968806</c:v>
                      </c:pt>
                      <c:pt idx="59">
                        <c:v>4431694.2213062355</c:v>
                      </c:pt>
                      <c:pt idx="60">
                        <c:v>4434760.0359832505</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308568.0111514256</c:v>
                      </c:pt>
                      <c:pt idx="23">
                        <c:v>310932.97584403865</c:v>
                      </c:pt>
                      <c:pt idx="24">
                        <c:v>311973.80976186495</c:v>
                      </c:pt>
                      <c:pt idx="25">
                        <c:v>312006.0019269897</c:v>
                      </c:pt>
                      <c:pt idx="26">
                        <c:v>310983.47029504168</c:v>
                      </c:pt>
                      <c:pt idx="27">
                        <c:v>310743.48788976646</c:v>
                      </c:pt>
                      <c:pt idx="28">
                        <c:v>310636.03156943212</c:v>
                      </c:pt>
                      <c:pt idx="29">
                        <c:v>310340.91822683695</c:v>
                      </c:pt>
                      <c:pt idx="30">
                        <c:v>292136.9354540424</c:v>
                      </c:pt>
                      <c:pt idx="31">
                        <c:v>294809.49600754306</c:v>
                      </c:pt>
                      <c:pt idx="32">
                        <c:v>297380.99825375865</c:v>
                      </c:pt>
                      <c:pt idx="33">
                        <c:v>300165.4886072292</c:v>
                      </c:pt>
                      <c:pt idx="34">
                        <c:v>303201.99518573075</c:v>
                      </c:pt>
                      <c:pt idx="35">
                        <c:v>305949.64283503278</c:v>
                      </c:pt>
                      <c:pt idx="36">
                        <c:v>309506.80620121176</c:v>
                      </c:pt>
                      <c:pt idx="37">
                        <c:v>313091.04741471249</c:v>
                      </c:pt>
                      <c:pt idx="38">
                        <c:v>316685.66547048779</c:v>
                      </c:pt>
                      <c:pt idx="39">
                        <c:v>320052.42266481841</c:v>
                      </c:pt>
                      <c:pt idx="40">
                        <c:v>323301.22664055601</c:v>
                      </c:pt>
                      <c:pt idx="41">
                        <c:v>327448.93708540825</c:v>
                      </c:pt>
                      <c:pt idx="42">
                        <c:v>331665.81789535866</c:v>
                      </c:pt>
                      <c:pt idx="43">
                        <c:v>335888.93001490668</c:v>
                      </c:pt>
                      <c:pt idx="44">
                        <c:v>340058.84533224185</c:v>
                      </c:pt>
                      <c:pt idx="45">
                        <c:v>344700.3615343906</c:v>
                      </c:pt>
                      <c:pt idx="46">
                        <c:v>349954.66161686461</c:v>
                      </c:pt>
                      <c:pt idx="47">
                        <c:v>355384.4642293044</c:v>
                      </c:pt>
                      <c:pt idx="48">
                        <c:v>360652.09643591149</c:v>
                      </c:pt>
                      <c:pt idx="49">
                        <c:v>366079.96066334762</c:v>
                      </c:pt>
                      <c:pt idx="50">
                        <c:v>371830.43140620645</c:v>
                      </c:pt>
                      <c:pt idx="51">
                        <c:v>377930.35451333784</c:v>
                      </c:pt>
                      <c:pt idx="52">
                        <c:v>384150.67270872794</c:v>
                      </c:pt>
                      <c:pt idx="53">
                        <c:v>390521.2344867459</c:v>
                      </c:pt>
                      <c:pt idx="54">
                        <c:v>397058.83336588327</c:v>
                      </c:pt>
                      <c:pt idx="55">
                        <c:v>403884.96321561723</c:v>
                      </c:pt>
                      <c:pt idx="56">
                        <c:v>410579.7444353858</c:v>
                      </c:pt>
                      <c:pt idx="57">
                        <c:v>417439.21473980916</c:v>
                      </c:pt>
                      <c:pt idx="58">
                        <c:v>424509.11487491184</c:v>
                      </c:pt>
                      <c:pt idx="59">
                        <c:v>431812.03041588579</c:v>
                      </c:pt>
                      <c:pt idx="60">
                        <c:v>439492.81730819651</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1657142.0562721763</c:v>
                      </c:pt>
                      <c:pt idx="23">
                        <c:v>1656984.2115848085</c:v>
                      </c:pt>
                      <c:pt idx="24">
                        <c:v>1645427.0130766516</c:v>
                      </c:pt>
                      <c:pt idx="25">
                        <c:v>1625872.6889736278</c:v>
                      </c:pt>
                      <c:pt idx="26">
                        <c:v>1597997.9339189415</c:v>
                      </c:pt>
                      <c:pt idx="27">
                        <c:v>1579704.5299762667</c:v>
                      </c:pt>
                      <c:pt idx="28">
                        <c:v>1563818.3114582922</c:v>
                      </c:pt>
                      <c:pt idx="29">
                        <c:v>1547200.4480350944</c:v>
                      </c:pt>
                      <c:pt idx="30">
                        <c:v>1362185.7684337574</c:v>
                      </c:pt>
                      <c:pt idx="31">
                        <c:v>1370539.2053765722</c:v>
                      </c:pt>
                      <c:pt idx="32">
                        <c:v>1378188.5808470389</c:v>
                      </c:pt>
                      <c:pt idx="33">
                        <c:v>1388003.8636996045</c:v>
                      </c:pt>
                      <c:pt idx="34">
                        <c:v>1400247.8661101058</c:v>
                      </c:pt>
                      <c:pt idx="35">
                        <c:v>1409981.4463087879</c:v>
                      </c:pt>
                      <c:pt idx="36">
                        <c:v>1424773.04745203</c:v>
                      </c:pt>
                      <c:pt idx="37">
                        <c:v>1439697.961822903</c:v>
                      </c:pt>
                      <c:pt idx="38">
                        <c:v>1454593.4784611496</c:v>
                      </c:pt>
                      <c:pt idx="39">
                        <c:v>1467404.8569624044</c:v>
                      </c:pt>
                      <c:pt idx="40">
                        <c:v>1479116.8430336958</c:v>
                      </c:pt>
                      <c:pt idx="41">
                        <c:v>1496428.2710468189</c:v>
                      </c:pt>
                      <c:pt idx="42">
                        <c:v>1514014.6341740957</c:v>
                      </c:pt>
                      <c:pt idx="43">
                        <c:v>1531338.485132003</c:v>
                      </c:pt>
                      <c:pt idx="44">
                        <c:v>1547914.3017798399</c:v>
                      </c:pt>
                      <c:pt idx="45">
                        <c:v>1567965.506543003</c:v>
                      </c:pt>
                      <c:pt idx="46">
                        <c:v>1590645.2834893838</c:v>
                      </c:pt>
                      <c:pt idx="47">
                        <c:v>1614148.1654535928</c:v>
                      </c:pt>
                      <c:pt idx="48">
                        <c:v>1635815.7856024753</c:v>
                      </c:pt>
                      <c:pt idx="49">
                        <c:v>1658165.4896730832</c:v>
                      </c:pt>
                      <c:pt idx="50">
                        <c:v>1682388.316049576</c:v>
                      </c:pt>
                      <c:pt idx="51">
                        <c:v>1706782.3932282801</c:v>
                      </c:pt>
                      <c:pt idx="52">
                        <c:v>1731335.0974229623</c:v>
                      </c:pt>
                      <c:pt idx="53">
                        <c:v>1756239.6126281838</c:v>
                      </c:pt>
                      <c:pt idx="54">
                        <c:v>1781584.7816866948</c:v>
                      </c:pt>
                      <c:pt idx="55">
                        <c:v>1808199.2022632079</c:v>
                      </c:pt>
                      <c:pt idx="56">
                        <c:v>1831103.0315290627</c:v>
                      </c:pt>
                      <c:pt idx="57">
                        <c:v>1854299.9733096287</c:v>
                      </c:pt>
                      <c:pt idx="58">
                        <c:v>1878067.5374849925</c:v>
                      </c:pt>
                      <c:pt idx="59">
                        <c:v>1902511.1470872983</c:v>
                      </c:pt>
                      <c:pt idx="60">
                        <c:v>1928543.5970136835</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225973.91676438766</c:v>
                      </c:pt>
                      <c:pt idx="23">
                        <c:v>225952.3924888375</c:v>
                      </c:pt>
                      <c:pt idx="24">
                        <c:v>224376.41087408885</c:v>
                      </c:pt>
                      <c:pt idx="25">
                        <c:v>221709.91213276741</c:v>
                      </c:pt>
                      <c:pt idx="26">
                        <c:v>217908.80917076475</c:v>
                      </c:pt>
                      <c:pt idx="27">
                        <c:v>215414.25408767271</c:v>
                      </c:pt>
                      <c:pt idx="28">
                        <c:v>213247.95156249439</c:v>
                      </c:pt>
                      <c:pt idx="29">
                        <c:v>210981.87927751287</c:v>
                      </c:pt>
                      <c:pt idx="30">
                        <c:v>185752.60478642143</c:v>
                      </c:pt>
                      <c:pt idx="31">
                        <c:v>186891.70982407802</c:v>
                      </c:pt>
                      <c:pt idx="32">
                        <c:v>187934.80647914164</c:v>
                      </c:pt>
                      <c:pt idx="33">
                        <c:v>189273.25414085513</c:v>
                      </c:pt>
                      <c:pt idx="34">
                        <c:v>190942.89083319623</c:v>
                      </c:pt>
                      <c:pt idx="35">
                        <c:v>192270.19722392564</c:v>
                      </c:pt>
                      <c:pt idx="36">
                        <c:v>194287.23374345864</c:v>
                      </c:pt>
                      <c:pt idx="37">
                        <c:v>196322.44933948677</c:v>
                      </c:pt>
                      <c:pt idx="38">
                        <c:v>198353.65615379313</c:v>
                      </c:pt>
                      <c:pt idx="39">
                        <c:v>200100.66231305516</c:v>
                      </c:pt>
                      <c:pt idx="40">
                        <c:v>201697.75132277672</c:v>
                      </c:pt>
                      <c:pt idx="41">
                        <c:v>204058.40059729348</c:v>
                      </c:pt>
                      <c:pt idx="42">
                        <c:v>206456.54102374031</c:v>
                      </c:pt>
                      <c:pt idx="43">
                        <c:v>208818.88433618221</c:v>
                      </c:pt>
                      <c:pt idx="44">
                        <c:v>211079.22296997815</c:v>
                      </c:pt>
                      <c:pt idx="45">
                        <c:v>213813.47816495495</c:v>
                      </c:pt>
                      <c:pt idx="46">
                        <c:v>216906.1750212796</c:v>
                      </c:pt>
                      <c:pt idx="47">
                        <c:v>220111.11347094449</c:v>
                      </c:pt>
                      <c:pt idx="48">
                        <c:v>223065.78894579207</c:v>
                      </c:pt>
                      <c:pt idx="49">
                        <c:v>226113.47586451133</c:v>
                      </c:pt>
                      <c:pt idx="50">
                        <c:v>229416.5885522149</c:v>
                      </c:pt>
                      <c:pt idx="51">
                        <c:v>232743.05362203819</c:v>
                      </c:pt>
                      <c:pt idx="52">
                        <c:v>236091.14964858576</c:v>
                      </c:pt>
                      <c:pt idx="53">
                        <c:v>239487.21990384324</c:v>
                      </c:pt>
                      <c:pt idx="54">
                        <c:v>242943.37932091294</c:v>
                      </c:pt>
                      <c:pt idx="55">
                        <c:v>246572.61849043742</c:v>
                      </c:pt>
                      <c:pt idx="56">
                        <c:v>249695.86793578128</c:v>
                      </c:pt>
                      <c:pt idx="57">
                        <c:v>252859.0872694948</c:v>
                      </c:pt>
                      <c:pt idx="58">
                        <c:v>256100.11874795353</c:v>
                      </c:pt>
                      <c:pt idx="59">
                        <c:v>259433.33823917704</c:v>
                      </c:pt>
                      <c:pt idx="60">
                        <c:v>262983.21777459321</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23663574.366608996</c:v>
                      </c:pt>
                      <c:pt idx="23">
                        <c:v>24216221.993963584</c:v>
                      </c:pt>
                      <c:pt idx="24">
                        <c:v>24677935.392350234</c:v>
                      </c:pt>
                      <c:pt idx="25">
                        <c:v>25071067.98253268</c:v>
                      </c:pt>
                      <c:pt idx="26">
                        <c:v>25388296.592758086</c:v>
                      </c:pt>
                      <c:pt idx="27">
                        <c:v>25786040.255310319</c:v>
                      </c:pt>
                      <c:pt idx="28">
                        <c:v>26200415.671403162</c:v>
                      </c:pt>
                      <c:pt idx="29">
                        <c:v>26604408.568046182</c:v>
                      </c:pt>
                      <c:pt idx="30">
                        <c:v>25375276.123372599</c:v>
                      </c:pt>
                      <c:pt idx="31">
                        <c:v>25919929.864068709</c:v>
                      </c:pt>
                      <c:pt idx="32">
                        <c:v>26464231.326174546</c:v>
                      </c:pt>
                      <c:pt idx="33">
                        <c:v>27037743.450428721</c:v>
                      </c:pt>
                      <c:pt idx="34">
                        <c:v>27645041.953509968</c:v>
                      </c:pt>
                      <c:pt idx="35">
                        <c:v>28234679.859697063</c:v>
                      </c:pt>
                      <c:pt idx="36">
                        <c:v>28865260.436167721</c:v>
                      </c:pt>
                      <c:pt idx="37">
                        <c:v>29508155.365850497</c:v>
                      </c:pt>
                      <c:pt idx="38">
                        <c:v>30161905.884431727</c:v>
                      </c:pt>
                      <c:pt idx="39">
                        <c:v>30802655.371809416</c:v>
                      </c:pt>
                      <c:pt idx="40">
                        <c:v>31441047.430233292</c:v>
                      </c:pt>
                      <c:pt idx="41">
                        <c:v>32139106.455265883</c:v>
                      </c:pt>
                      <c:pt idx="42">
                        <c:v>32853924.951323282</c:v>
                      </c:pt>
                      <c:pt idx="43">
                        <c:v>33579226.077185385</c:v>
                      </c:pt>
                      <c:pt idx="44">
                        <c:v>34308882.262999371</c:v>
                      </c:pt>
                      <c:pt idx="45">
                        <c:v>35098623.47493881</c:v>
                      </c:pt>
                      <c:pt idx="46">
                        <c:v>35921271.494725458</c:v>
                      </c:pt>
                      <c:pt idx="47">
                        <c:v>36772988.059498407</c:v>
                      </c:pt>
                      <c:pt idx="48">
                        <c:v>37617623.103271306</c:v>
                      </c:pt>
                      <c:pt idx="49">
                        <c:v>38490167.242904052</c:v>
                      </c:pt>
                      <c:pt idx="50">
                        <c:v>39409006.642795347</c:v>
                      </c:pt>
                      <c:pt idx="51">
                        <c:v>40333100.341853127</c:v>
                      </c:pt>
                      <c:pt idx="52">
                        <c:v>41280578.385373816</c:v>
                      </c:pt>
                      <c:pt idx="53">
                        <c:v>42255130.711995549</c:v>
                      </c:pt>
                      <c:pt idx="54">
                        <c:v>43259059.703892663</c:v>
                      </c:pt>
                      <c:pt idx="55">
                        <c:v>44306621.167227834</c:v>
                      </c:pt>
                      <c:pt idx="56">
                        <c:v>45300235.221157193</c:v>
                      </c:pt>
                      <c:pt idx="57">
                        <c:v>46321750.68090681</c:v>
                      </c:pt>
                      <c:pt idx="58">
                        <c:v>47376803.468305849</c:v>
                      </c:pt>
                      <c:pt idx="59">
                        <c:v>48468454.561699159</c:v>
                      </c:pt>
                      <c:pt idx="60">
                        <c:v>49614080.96333839</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94146643.30077973</c:v>
                      </c:pt>
                      <c:pt idx="23">
                        <c:v>96125064.965529397</c:v>
                      </c:pt>
                      <c:pt idx="24">
                        <c:v>97078744.937073067</c:v>
                      </c:pt>
                      <c:pt idx="25">
                        <c:v>97264549.734279394</c:v>
                      </c:pt>
                      <c:pt idx="26">
                        <c:v>96629611.729897588</c:v>
                      </c:pt>
                      <c:pt idx="27">
                        <c:v>96736181.651465252</c:v>
                      </c:pt>
                      <c:pt idx="28">
                        <c:v>96995994.668791562</c:v>
                      </c:pt>
                      <c:pt idx="29">
                        <c:v>97133125.288987845</c:v>
                      </c:pt>
                      <c:pt idx="30">
                        <c:v>81637816.549562335</c:v>
                      </c:pt>
                      <c:pt idx="31">
                        <c:v>84015970.508022025</c:v>
                      </c:pt>
                      <c:pt idx="32">
                        <c:v>86341672.84714067</c:v>
                      </c:pt>
                      <c:pt idx="33">
                        <c:v>88891101.448707595</c:v>
                      </c:pt>
                      <c:pt idx="34">
                        <c:v>91700512.35048157</c:v>
                      </c:pt>
                      <c:pt idx="35">
                        <c:v>94293268.395603895</c:v>
                      </c:pt>
                      <c:pt idx="36">
                        <c:v>97498904.30784452</c:v>
                      </c:pt>
                      <c:pt idx="37">
                        <c:v>100760960.93387973</c:v>
                      </c:pt>
                      <c:pt idx="38">
                        <c:v>104065470.78394404</c:v>
                      </c:pt>
                      <c:pt idx="39">
                        <c:v>107200651.96007957</c:v>
                      </c:pt>
                      <c:pt idx="40">
                        <c:v>110264131.52146941</c:v>
                      </c:pt>
                      <c:pt idx="41">
                        <c:v>114031699.59289996</c:v>
                      </c:pt>
                      <c:pt idx="42">
                        <c:v>117889869.79355493</c:v>
                      </c:pt>
                      <c:pt idx="43">
                        <c:v>121783227.254272</c:v>
                      </c:pt>
                      <c:pt idx="44">
                        <c:v>125659164.92334433</c:v>
                      </c:pt>
                      <c:pt idx="45">
                        <c:v>129991251.47363275</c:v>
                      </c:pt>
                      <c:pt idx="46">
                        <c:v>134759081.48101541</c:v>
                      </c:pt>
                      <c:pt idx="47">
                        <c:v>139710177.8266069</c:v>
                      </c:pt>
                      <c:pt idx="48">
                        <c:v>144540844.91089919</c:v>
                      </c:pt>
                      <c:pt idx="49">
                        <c:v>149543263.9920125</c:v>
                      </c:pt>
                      <c:pt idx="50">
                        <c:v>154865942.49410042</c:v>
                      </c:pt>
                      <c:pt idx="51">
                        <c:v>160368247.57097754</c:v>
                      </c:pt>
                      <c:pt idx="52">
                        <c:v>165998792.76875898</c:v>
                      </c:pt>
                      <c:pt idx="53">
                        <c:v>171785731.30302826</c:v>
                      </c:pt>
                      <c:pt idx="54">
                        <c:v>177745450.41511321</c:v>
                      </c:pt>
                      <c:pt idx="55">
                        <c:v>183989429.35058105</c:v>
                      </c:pt>
                      <c:pt idx="56">
                        <c:v>189938397.91220376</c:v>
                      </c:pt>
                      <c:pt idx="57">
                        <c:v>196047780.74609026</c:v>
                      </c:pt>
                      <c:pt idx="58">
                        <c:v>202359788.41942021</c:v>
                      </c:pt>
                      <c:pt idx="59">
                        <c:v>208895644.04652485</c:v>
                      </c:pt>
                      <c:pt idx="60">
                        <c:v>215787424.47134873</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985982.26527537568</c:v>
                      </c:pt>
                      <c:pt idx="23">
                        <c:v>1009009.2497484836</c:v>
                      </c:pt>
                      <c:pt idx="24">
                        <c:v>1028247.308014594</c:v>
                      </c:pt>
                      <c:pt idx="25">
                        <c:v>1044627.8326055293</c:v>
                      </c:pt>
                      <c:pt idx="26">
                        <c:v>1057845.6913649212</c:v>
                      </c:pt>
                      <c:pt idx="27">
                        <c:v>1074418.3439712643</c:v>
                      </c:pt>
                      <c:pt idx="28">
                        <c:v>1091683.9863084662</c:v>
                      </c:pt>
                      <c:pt idx="29">
                        <c:v>1108517.0236685919</c:v>
                      </c:pt>
                      <c:pt idx="30">
                        <c:v>1057303.1718071925</c:v>
                      </c:pt>
                      <c:pt idx="31">
                        <c:v>1079997.0776695306</c:v>
                      </c:pt>
                      <c:pt idx="32">
                        <c:v>1102676.3052572738</c:v>
                      </c:pt>
                      <c:pt idx="33">
                        <c:v>1126572.6437678644</c:v>
                      </c:pt>
                      <c:pt idx="34">
                        <c:v>1151876.7480629163</c:v>
                      </c:pt>
                      <c:pt idx="35">
                        <c:v>1176444.9941540454</c:v>
                      </c:pt>
                      <c:pt idx="36">
                        <c:v>1202719.1848403227</c:v>
                      </c:pt>
                      <c:pt idx="37">
                        <c:v>1229506.4735771052</c:v>
                      </c:pt>
                      <c:pt idx="38">
                        <c:v>1256746.0785179897</c:v>
                      </c:pt>
                      <c:pt idx="39">
                        <c:v>1283443.9738253935</c:v>
                      </c:pt>
                      <c:pt idx="40">
                        <c:v>1310043.6429263884</c:v>
                      </c:pt>
                      <c:pt idx="41">
                        <c:v>1339129.4356360799</c:v>
                      </c:pt>
                      <c:pt idx="42">
                        <c:v>1368913.5396384713</c:v>
                      </c:pt>
                      <c:pt idx="43">
                        <c:v>1399134.4198827255</c:v>
                      </c:pt>
                      <c:pt idx="44">
                        <c:v>1429536.7609583084</c:v>
                      </c:pt>
                      <c:pt idx="45">
                        <c:v>1462442.6447891186</c:v>
                      </c:pt>
                      <c:pt idx="46">
                        <c:v>1496719.6456135621</c:v>
                      </c:pt>
                      <c:pt idx="47">
                        <c:v>1532207.835812435</c:v>
                      </c:pt>
                      <c:pt idx="48">
                        <c:v>1567400.962636306</c:v>
                      </c:pt>
                      <c:pt idx="49">
                        <c:v>1603756.968454337</c:v>
                      </c:pt>
                      <c:pt idx="50">
                        <c:v>1642041.9434498078</c:v>
                      </c:pt>
                      <c:pt idx="51">
                        <c:v>1680545.8475772152</c:v>
                      </c:pt>
                      <c:pt idx="52">
                        <c:v>1720024.0993905771</c:v>
                      </c:pt>
                      <c:pt idx="53">
                        <c:v>1760630.4463331494</c:v>
                      </c:pt>
                      <c:pt idx="54">
                        <c:v>1802460.8209955294</c:v>
                      </c:pt>
                      <c:pt idx="55">
                        <c:v>1846109.2153011616</c:v>
                      </c:pt>
                      <c:pt idx="56">
                        <c:v>1887509.8008815513</c:v>
                      </c:pt>
                      <c:pt idx="57">
                        <c:v>1930072.9450377855</c:v>
                      </c:pt>
                      <c:pt idx="58">
                        <c:v>1974033.4778460788</c:v>
                      </c:pt>
                      <c:pt idx="59">
                        <c:v>2019518.9400708003</c:v>
                      </c:pt>
                      <c:pt idx="60">
                        <c:v>2067253.3734724349</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3922776.8041991591</c:v>
                      </c:pt>
                      <c:pt idx="23">
                        <c:v>4005211.0402303953</c:v>
                      </c:pt>
                      <c:pt idx="24">
                        <c:v>4044947.7057113815</c:v>
                      </c:pt>
                      <c:pt idx="25">
                        <c:v>4052689.572261645</c:v>
                      </c:pt>
                      <c:pt idx="26">
                        <c:v>4026233.8220790704</c:v>
                      </c:pt>
                      <c:pt idx="27">
                        <c:v>4030674.2354777222</c:v>
                      </c:pt>
                      <c:pt idx="28">
                        <c:v>4041499.7778663188</c:v>
                      </c:pt>
                      <c:pt idx="29">
                        <c:v>4047213.5537078301</c:v>
                      </c:pt>
                      <c:pt idx="30">
                        <c:v>3401575.6895651007</c:v>
                      </c:pt>
                      <c:pt idx="31">
                        <c:v>3500665.437834254</c:v>
                      </c:pt>
                      <c:pt idx="32">
                        <c:v>3597569.7019641981</c:v>
                      </c:pt>
                      <c:pt idx="33">
                        <c:v>3703795.8936961535</c:v>
                      </c:pt>
                      <c:pt idx="34">
                        <c:v>3820854.6812700685</c:v>
                      </c:pt>
                      <c:pt idx="35">
                        <c:v>3928886.1831501662</c:v>
                      </c:pt>
                      <c:pt idx="36">
                        <c:v>4062454.346160192</c:v>
                      </c:pt>
                      <c:pt idx="37">
                        <c:v>4198373.3722449932</c:v>
                      </c:pt>
                      <c:pt idx="38">
                        <c:v>4336061.2826643391</c:v>
                      </c:pt>
                      <c:pt idx="39">
                        <c:v>4466693.8316699862</c:v>
                      </c:pt>
                      <c:pt idx="40">
                        <c:v>4594338.8133945633</c:v>
                      </c:pt>
                      <c:pt idx="41">
                        <c:v>4751320.8163708355</c:v>
                      </c:pt>
                      <c:pt idx="42">
                        <c:v>4912077.9080647938</c:v>
                      </c:pt>
                      <c:pt idx="43">
                        <c:v>5074301.1355946707</c:v>
                      </c:pt>
                      <c:pt idx="44">
                        <c:v>5235798.538472685</c:v>
                      </c:pt>
                      <c:pt idx="45">
                        <c:v>5416302.144734703</c:v>
                      </c:pt>
                      <c:pt idx="46">
                        <c:v>5614961.7283756472</c:v>
                      </c:pt>
                      <c:pt idx="47">
                        <c:v>5821257.4094419591</c:v>
                      </c:pt>
                      <c:pt idx="48">
                        <c:v>6022535.2046208056</c:v>
                      </c:pt>
                      <c:pt idx="49">
                        <c:v>6230969.3330005268</c:v>
                      </c:pt>
                      <c:pt idx="50">
                        <c:v>6452747.6039208565</c:v>
                      </c:pt>
                      <c:pt idx="51">
                        <c:v>6682010.3154574037</c:v>
                      </c:pt>
                      <c:pt idx="52">
                        <c:v>6916616.3653649641</c:v>
                      </c:pt>
                      <c:pt idx="53">
                        <c:v>7157738.8042928511</c:v>
                      </c:pt>
                      <c:pt idx="54">
                        <c:v>7406060.4339630576</c:v>
                      </c:pt>
                      <c:pt idx="55">
                        <c:v>7666226.2229408845</c:v>
                      </c:pt>
                      <c:pt idx="56">
                        <c:v>7914099.913008498</c:v>
                      </c:pt>
                      <c:pt idx="57">
                        <c:v>8168657.5310871014</c:v>
                      </c:pt>
                      <c:pt idx="58">
                        <c:v>8431657.850809183</c:v>
                      </c:pt>
                      <c:pt idx="59">
                        <c:v>8703985.1686052103</c:v>
                      </c:pt>
                      <c:pt idx="60">
                        <c:v>8991142.6863062065</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24626.196612159132</c:v>
                </c:pt>
                <c:pt idx="13">
                  <c:v>24683.747715001096</c:v>
                </c:pt>
                <c:pt idx="14">
                  <c:v>24612.740709911934</c:v>
                </c:pt>
                <c:pt idx="15">
                  <c:v>24451.282603668551</c:v>
                </c:pt>
                <c:pt idx="16">
                  <c:v>24196.336840375927</c:v>
                </c:pt>
                <c:pt idx="17">
                  <c:v>24046.455966999576</c:v>
                </c:pt>
                <c:pt idx="18">
                  <c:v>23919.571078576209</c:v>
                </c:pt>
                <c:pt idx="19">
                  <c:v>23781.607652885272</c:v>
                </c:pt>
                <c:pt idx="20">
                  <c:v>21787.439483861788</c:v>
                </c:pt>
                <c:pt idx="21">
                  <c:v>21925.929369693746</c:v>
                </c:pt>
                <c:pt idx="22">
                  <c:v>22055.075884353701</c:v>
                </c:pt>
                <c:pt idx="23">
                  <c:v>22206.518661029517</c:v>
                </c:pt>
                <c:pt idx="24">
                  <c:v>22383.183149636789</c:v>
                </c:pt>
                <c:pt idx="25">
                  <c:v>22530.621247325438</c:v>
                </c:pt>
                <c:pt idx="26">
                  <c:v>22719.749153705579</c:v>
                </c:pt>
                <c:pt idx="27">
                  <c:v>22908.815164454376</c:v>
                </c:pt>
                <c:pt idx="28">
                  <c:v>23095.995296661356</c:v>
                </c:pt>
                <c:pt idx="29">
                  <c:v>23258.627893120909</c:v>
                </c:pt>
                <c:pt idx="30">
                  <c:v>23407.559958033173</c:v>
                </c:pt>
                <c:pt idx="31">
                  <c:v>23546.392009864379</c:v>
                </c:pt>
                <c:pt idx="32">
                  <c:v>23684.011401600834</c:v>
                </c:pt>
                <c:pt idx="33">
                  <c:v>23814.437919328262</c:v>
                </c:pt>
                <c:pt idx="34">
                  <c:v>23932.357585829875</c:v>
                </c:pt>
                <c:pt idx="35">
                  <c:v>24083.236232869644</c:v>
                </c:pt>
                <c:pt idx="36">
                  <c:v>24248.528175764644</c:v>
                </c:pt>
                <c:pt idx="37">
                  <c:v>24417.31431291328</c:v>
                </c:pt>
                <c:pt idx="38">
                  <c:v>24561.146567887463</c:v>
                </c:pt>
                <c:pt idx="39">
                  <c:v>24706.71361276642</c:v>
                </c:pt>
                <c:pt idx="40">
                  <c:v>24866.209160304905</c:v>
                </c:pt>
                <c:pt idx="41">
                  <c:v>25315.304626765908</c:v>
                </c:pt>
                <c:pt idx="42">
                  <c:v>25774.087264294292</c:v>
                </c:pt>
                <c:pt idx="43">
                  <c:v>26244.881686195145</c:v>
                </c:pt>
                <c:pt idx="44">
                  <c:v>26728.970773873374</c:v>
                </c:pt>
                <c:pt idx="45">
                  <c:v>27235.835386821687</c:v>
                </c:pt>
                <c:pt idx="46">
                  <c:v>27702.834914320527</c:v>
                </c:pt>
                <c:pt idx="47">
                  <c:v>28181.823778771337</c:v>
                </c:pt>
                <c:pt idx="48">
                  <c:v>28676.284995082224</c:v>
                </c:pt>
                <c:pt idx="49">
                  <c:v>29187.872539045493</c:v>
                </c:pt>
                <c:pt idx="50">
                  <c:v>29727.669522866036</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775.67581409707009</c:v>
                </c:pt>
                <c:pt idx="13">
                  <c:v>778.77820736550564</c:v>
                </c:pt>
                <c:pt idx="14">
                  <c:v>777.43571965268416</c:v>
                </c:pt>
                <c:pt idx="15">
                  <c:v>772.94117618661812</c:v>
                </c:pt>
                <c:pt idx="16">
                  <c:v>765.12627977829015</c:v>
                </c:pt>
                <c:pt idx="17">
                  <c:v>761.11826359206702</c:v>
                </c:pt>
                <c:pt idx="18">
                  <c:v>758.05145175197629</c:v>
                </c:pt>
                <c:pt idx="19">
                  <c:v>754.67523421989301</c:v>
                </c:pt>
                <c:pt idx="20">
                  <c:v>682.99348578435388</c:v>
                </c:pt>
                <c:pt idx="21">
                  <c:v>689.08511070524912</c:v>
                </c:pt>
                <c:pt idx="22">
                  <c:v>694.95341032595911</c:v>
                </c:pt>
                <c:pt idx="23">
                  <c:v>701.77404455994053</c:v>
                </c:pt>
                <c:pt idx="24">
                  <c:v>709.66741978271716</c:v>
                </c:pt>
                <c:pt idx="25">
                  <c:v>716.60127745546095</c:v>
                </c:pt>
                <c:pt idx="26">
                  <c:v>725.5624660086703</c:v>
                </c:pt>
                <c:pt idx="27">
                  <c:v>734.6687907905183</c:v>
                </c:pt>
                <c:pt idx="28">
                  <c:v>743.85396888658693</c:v>
                </c:pt>
                <c:pt idx="29">
                  <c:v>752.25348706244301</c:v>
                </c:pt>
                <c:pt idx="30">
                  <c:v>760.27419184670509</c:v>
                </c:pt>
                <c:pt idx="31">
                  <c:v>770.64489122277701</c:v>
                </c:pt>
                <c:pt idx="32">
                  <c:v>781.23804903325708</c:v>
                </c:pt>
                <c:pt idx="33">
                  <c:v>791.82669368358518</c:v>
                </c:pt>
                <c:pt idx="34">
                  <c:v>802.20229624454839</c:v>
                </c:pt>
                <c:pt idx="35">
                  <c:v>814.18938595191059</c:v>
                </c:pt>
                <c:pt idx="36">
                  <c:v>827.32738086096037</c:v>
                </c:pt>
                <c:pt idx="37">
                  <c:v>840.96020967275774</c:v>
                </c:pt>
                <c:pt idx="38">
                  <c:v>853.93021797337326</c:v>
                </c:pt>
                <c:pt idx="39">
                  <c:v>867.3380067938208</c:v>
                </c:pt>
                <c:pt idx="40">
                  <c:v>881.71769686118898</c:v>
                </c:pt>
                <c:pt idx="41">
                  <c:v>896.1810679095347</c:v>
                </c:pt>
                <c:pt idx="42">
                  <c:v>910.87102611906289</c:v>
                </c:pt>
                <c:pt idx="43">
                  <c:v>925.87897229215343</c:v>
                </c:pt>
                <c:pt idx="44">
                  <c:v>941.25112392653409</c:v>
                </c:pt>
                <c:pt idx="45">
                  <c:v>957.36971437834438</c:v>
                </c:pt>
                <c:pt idx="46">
                  <c:v>971.87228635771862</c:v>
                </c:pt>
                <c:pt idx="47">
                  <c:v>986.67808322492283</c:v>
                </c:pt>
                <c:pt idx="48">
                  <c:v>1001.9211446859672</c:v>
                </c:pt>
                <c:pt idx="49">
                  <c:v>1017.6588538317732</c:v>
                </c:pt>
                <c:pt idx="50">
                  <c:v>1034.3246294105277</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1661.1225955460125</c:v>
                </c:pt>
                <c:pt idx="13">
                  <c:v>1686.1506577465414</c:v>
                </c:pt>
                <c:pt idx="14">
                  <c:v>1698.7414913544837</c:v>
                </c:pt>
                <c:pt idx="15">
                  <c:v>1702.1205754116406</c:v>
                </c:pt>
                <c:pt idx="16">
                  <c:v>1695.6900721070119</c:v>
                </c:pt>
                <c:pt idx="17">
                  <c:v>1698.652663106411</c:v>
                </c:pt>
                <c:pt idx="18">
                  <c:v>1703.5069015698657</c:v>
                </c:pt>
                <c:pt idx="19">
                  <c:v>1706.895465128142</c:v>
                </c:pt>
                <c:pt idx="20">
                  <c:v>1520.180343010446</c:v>
                </c:pt>
                <c:pt idx="21">
                  <c:v>1549.6165232664957</c:v>
                </c:pt>
                <c:pt idx="22">
                  <c:v>1578.3580938751907</c:v>
                </c:pt>
                <c:pt idx="23">
                  <c:v>1609.7402623745224</c:v>
                </c:pt>
                <c:pt idx="24">
                  <c:v>1644.1770434786565</c:v>
                </c:pt>
                <c:pt idx="25">
                  <c:v>1675.8981218515146</c:v>
                </c:pt>
                <c:pt idx="26">
                  <c:v>1713.8177924413299</c:v>
                </c:pt>
                <c:pt idx="27">
                  <c:v>1752.2738005673505</c:v>
                </c:pt>
                <c:pt idx="28">
                  <c:v>1791.0868450620173</c:v>
                </c:pt>
                <c:pt idx="29">
                  <c:v>1827.7147021005428</c:v>
                </c:pt>
                <c:pt idx="30">
                  <c:v>1863.3276830687976</c:v>
                </c:pt>
                <c:pt idx="31">
                  <c:v>1905.4068954246809</c:v>
                </c:pt>
                <c:pt idx="32">
                  <c:v>1948.3207036596104</c:v>
                </c:pt>
                <c:pt idx="33">
                  <c:v>1991.3975340964794</c:v>
                </c:pt>
                <c:pt idx="34">
                  <c:v>2034.0061579829101</c:v>
                </c:pt>
                <c:pt idx="35">
                  <c:v>2081.7146462505625</c:v>
                </c:pt>
                <c:pt idx="36">
                  <c:v>2133.4571562111905</c:v>
                </c:pt>
                <c:pt idx="37">
                  <c:v>2187.0057902900026</c:v>
                </c:pt>
                <c:pt idx="38">
                  <c:v>2238.7909808654076</c:v>
                </c:pt>
                <c:pt idx="39">
                  <c:v>2292.2170083061101</c:v>
                </c:pt>
                <c:pt idx="40">
                  <c:v>2348.9817627456209</c:v>
                </c:pt>
                <c:pt idx="41">
                  <c:v>2411.2236846471174</c:v>
                </c:pt>
                <c:pt idx="42">
                  <c:v>2474.7354410487728</c:v>
                </c:pt>
                <c:pt idx="43">
                  <c:v>2539.8296849457702</c:v>
                </c:pt>
                <c:pt idx="44">
                  <c:v>2606.6814259183766</c:v>
                </c:pt>
                <c:pt idx="45">
                  <c:v>2676.5605940864903</c:v>
                </c:pt>
                <c:pt idx="46">
                  <c:v>2742.0790526707324</c:v>
                </c:pt>
                <c:pt idx="47">
                  <c:v>2809.1796252788413</c:v>
                </c:pt>
                <c:pt idx="48">
                  <c:v>2878.3319705554263</c:v>
                </c:pt>
                <c:pt idx="49">
                  <c:v>2949.7620929137343</c:v>
                </c:pt>
                <c:pt idx="50">
                  <c:v>3024.9627408335314</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921.59901535062829</c:v>
                </c:pt>
                <c:pt idx="13">
                  <c:v>960.3092645401465</c:v>
                </c:pt>
                <c:pt idx="14">
                  <c:v>944.27038684966499</c:v>
                </c:pt>
                <c:pt idx="15">
                  <c:v>929.18329299918275</c:v>
                </c:pt>
                <c:pt idx="16">
                  <c:v>936.59411402870114</c:v>
                </c:pt>
                <c:pt idx="17">
                  <c:v>942.88733521821939</c:v>
                </c:pt>
                <c:pt idx="18">
                  <c:v>942.80327304773755</c:v>
                </c:pt>
                <c:pt idx="19">
                  <c:v>942.9308728260271</c:v>
                </c:pt>
                <c:pt idx="20">
                  <c:v>943.05847260431665</c:v>
                </c:pt>
                <c:pt idx="21">
                  <c:v>943.18607238260643</c:v>
                </c:pt>
                <c:pt idx="22">
                  <c:v>943.31367216089563</c:v>
                </c:pt>
                <c:pt idx="23">
                  <c:v>943.44127193918507</c:v>
                </c:pt>
                <c:pt idx="24">
                  <c:v>943.56887171747485</c:v>
                </c:pt>
                <c:pt idx="25">
                  <c:v>943.69647149576429</c:v>
                </c:pt>
                <c:pt idx="26">
                  <c:v>943.82407127405395</c:v>
                </c:pt>
                <c:pt idx="27">
                  <c:v>943.95167105234327</c:v>
                </c:pt>
                <c:pt idx="28">
                  <c:v>944.07927083063282</c:v>
                </c:pt>
                <c:pt idx="29">
                  <c:v>944.20687060892249</c:v>
                </c:pt>
                <c:pt idx="30">
                  <c:v>944.33447038721192</c:v>
                </c:pt>
                <c:pt idx="31">
                  <c:v>944.25040821673019</c:v>
                </c:pt>
                <c:pt idx="32">
                  <c:v>944.16634604624835</c:v>
                </c:pt>
                <c:pt idx="33">
                  <c:v>944.08228387576662</c:v>
                </c:pt>
                <c:pt idx="34">
                  <c:v>943.99822170528478</c:v>
                </c:pt>
                <c:pt idx="35">
                  <c:v>943.91415953480305</c:v>
                </c:pt>
                <c:pt idx="36">
                  <c:v>943.8300973643212</c:v>
                </c:pt>
                <c:pt idx="37">
                  <c:v>943.74603519383948</c:v>
                </c:pt>
                <c:pt idx="38">
                  <c:v>943.66197302335775</c:v>
                </c:pt>
                <c:pt idx="39">
                  <c:v>943.29238142636405</c:v>
                </c:pt>
                <c:pt idx="40">
                  <c:v>942.92278982937046</c:v>
                </c:pt>
                <c:pt idx="41">
                  <c:v>942.55319823237687</c:v>
                </c:pt>
                <c:pt idx="42">
                  <c:v>942.18360663538306</c:v>
                </c:pt>
                <c:pt idx="43">
                  <c:v>941.81401503838958</c:v>
                </c:pt>
                <c:pt idx="44">
                  <c:v>941.444423441396</c:v>
                </c:pt>
                <c:pt idx="45">
                  <c:v>941.07483184440241</c:v>
                </c:pt>
                <c:pt idx="46">
                  <c:v>940.7052402474086</c:v>
                </c:pt>
                <c:pt idx="47">
                  <c:v>940.33564865041512</c:v>
                </c:pt>
                <c:pt idx="48">
                  <c:v>939.96605705342142</c:v>
                </c:pt>
                <c:pt idx="49">
                  <c:v>939.59646545642795</c:v>
                </c:pt>
                <c:pt idx="50">
                  <c:v>939.22687385943414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965.16097417182789</c:v>
                </c:pt>
                <c:pt idx="13">
                  <c:v>996.75649034374624</c:v>
                </c:pt>
                <c:pt idx="14">
                  <c:v>983.64299307566455</c:v>
                </c:pt>
                <c:pt idx="15">
                  <c:v>971.30673772758303</c:v>
                </c:pt>
                <c:pt idx="16">
                  <c:v>977.34263981950153</c:v>
                </c:pt>
                <c:pt idx="17">
                  <c:v>982.46589199141977</c:v>
                </c:pt>
                <c:pt idx="18">
                  <c:v>982.38135248333811</c:v>
                </c:pt>
                <c:pt idx="19">
                  <c:v>982.43042036225495</c:v>
                </c:pt>
                <c:pt idx="20">
                  <c:v>982.47948824117168</c:v>
                </c:pt>
                <c:pt idx="21">
                  <c:v>982.52855612008864</c:v>
                </c:pt>
                <c:pt idx="22">
                  <c:v>982.57762399900525</c:v>
                </c:pt>
                <c:pt idx="23">
                  <c:v>982.62669187792198</c:v>
                </c:pt>
                <c:pt idx="24">
                  <c:v>982.67575975683872</c:v>
                </c:pt>
                <c:pt idx="25">
                  <c:v>982.72482763575545</c:v>
                </c:pt>
                <c:pt idx="26">
                  <c:v>982.77389551467218</c:v>
                </c:pt>
                <c:pt idx="27">
                  <c:v>982.82296339358891</c:v>
                </c:pt>
                <c:pt idx="28">
                  <c:v>982.87203127250575</c:v>
                </c:pt>
                <c:pt idx="29">
                  <c:v>982.92109915142271</c:v>
                </c:pt>
                <c:pt idx="30">
                  <c:v>982.9701670303391</c:v>
                </c:pt>
                <c:pt idx="31">
                  <c:v>982.88562752225755</c:v>
                </c:pt>
                <c:pt idx="32">
                  <c:v>982.80108801417589</c:v>
                </c:pt>
                <c:pt idx="33">
                  <c:v>982.71654850609445</c:v>
                </c:pt>
                <c:pt idx="34">
                  <c:v>982.63200899801291</c:v>
                </c:pt>
                <c:pt idx="35">
                  <c:v>982.54746948993136</c:v>
                </c:pt>
                <c:pt idx="36">
                  <c:v>982.4629299818497</c:v>
                </c:pt>
                <c:pt idx="37">
                  <c:v>982.37839047376792</c:v>
                </c:pt>
                <c:pt idx="38">
                  <c:v>982.29385096568637</c:v>
                </c:pt>
                <c:pt idx="39">
                  <c:v>981.97614355713017</c:v>
                </c:pt>
                <c:pt idx="40">
                  <c:v>981.65843614857397</c:v>
                </c:pt>
                <c:pt idx="41">
                  <c:v>981.34072874001731</c:v>
                </c:pt>
                <c:pt idx="42">
                  <c:v>981.02302133146111</c:v>
                </c:pt>
                <c:pt idx="43">
                  <c:v>980.70531392290491</c:v>
                </c:pt>
                <c:pt idx="44">
                  <c:v>980.3876065143487</c:v>
                </c:pt>
                <c:pt idx="45">
                  <c:v>980.06989910579239</c:v>
                </c:pt>
                <c:pt idx="46">
                  <c:v>979.75219169723607</c:v>
                </c:pt>
                <c:pt idx="47">
                  <c:v>979.43448428867964</c:v>
                </c:pt>
                <c:pt idx="48">
                  <c:v>979.11677688012333</c:v>
                </c:pt>
                <c:pt idx="49">
                  <c:v>978.79906947156724</c:v>
                </c:pt>
                <c:pt idx="50">
                  <c:v>978.48136206301069</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888.16909567239395</c:v>
                </c:pt>
                <c:pt idx="14">
                  <c:v>891.80275972281186</c:v>
                </c:pt>
                <c:pt idx="15">
                  <c:v>894.57781251192478</c:v>
                </c:pt>
                <c:pt idx="16">
                  <c:v>896.71202344811752</c:v>
                </c:pt>
                <c:pt idx="17">
                  <c:v>898.16469762619909</c:v>
                </c:pt>
                <c:pt idx="18">
                  <c:v>900.21544913914329</c:v>
                </c:pt>
                <c:pt idx="19">
                  <c:v>902.36236866794536</c:v>
                </c:pt>
                <c:pt idx="20">
                  <c:v>904.38538270900301</c:v>
                </c:pt>
                <c:pt idx="21">
                  <c:v>893.16575946490161</c:v>
                </c:pt>
                <c:pt idx="22">
                  <c:v>896.76979194556964</c:v>
                </c:pt>
                <c:pt idx="23">
                  <c:v>900.29537117711072</c:v>
                </c:pt>
                <c:pt idx="24">
                  <c:v>903.97945840980913</c:v>
                </c:pt>
                <c:pt idx="25">
                  <c:v>907.84739248649043</c:v>
                </c:pt>
                <c:pt idx="26">
                  <c:v>911.49568080471181</c:v>
                </c:pt>
                <c:pt idx="27">
                  <c:v>915.49757689516764</c:v>
                </c:pt>
                <c:pt idx="28">
                  <c:v>919.50172342928965</c:v>
                </c:pt>
                <c:pt idx="29">
                  <c:v>923.49582923369803</c:v>
                </c:pt>
                <c:pt idx="30">
                  <c:v>927.31143431248802</c:v>
                </c:pt>
                <c:pt idx="31">
                  <c:v>931.03054485677387</c:v>
                </c:pt>
                <c:pt idx="32">
                  <c:v>935.16906345395239</c:v>
                </c:pt>
                <c:pt idx="33">
                  <c:v>939.32694658328512</c:v>
                </c:pt>
                <c:pt idx="34">
                  <c:v>943.46057100367591</c:v>
                </c:pt>
                <c:pt idx="35">
                  <c:v>947.53082898623381</c:v>
                </c:pt>
                <c:pt idx="36">
                  <c:v>951.88482784500752</c:v>
                </c:pt>
                <c:pt idx="37">
                  <c:v>956.4183819740324</c:v>
                </c:pt>
                <c:pt idx="38">
                  <c:v>961.01687732867777</c:v>
                </c:pt>
                <c:pt idx="39">
                  <c:v>965.46494617499707</c:v>
                </c:pt>
                <c:pt idx="40">
                  <c:v>969.96761757052764</c:v>
                </c:pt>
                <c:pt idx="41">
                  <c:v>974.62009258596538</c:v>
                </c:pt>
                <c:pt idx="42">
                  <c:v>979.25696033731731</c:v>
                </c:pt>
                <c:pt idx="43">
                  <c:v>983.90634251753329</c:v>
                </c:pt>
                <c:pt idx="44">
                  <c:v>988.5837021819043</c:v>
                </c:pt>
                <c:pt idx="45">
                  <c:v>993.29598615637246</c:v>
                </c:pt>
                <c:pt idx="46">
                  <c:v>998.10762074278773</c:v>
                </c:pt>
                <c:pt idx="47">
                  <c:v>1002.6059831939041</c:v>
                </c:pt>
                <c:pt idx="48">
                  <c:v>1007.1312624010371</c:v>
                </c:pt>
                <c:pt idx="49">
                  <c:v>1011.7049134853162</c:v>
                </c:pt>
                <c:pt idx="50">
                  <c:v>1016.3347964816062</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470.05262143131807</c:v>
                </c:pt>
                <c:pt idx="14">
                  <c:v>469.96106823668589</c:v>
                </c:pt>
                <c:pt idx="15">
                  <c:v>469.89114846848742</c:v>
                </c:pt>
                <c:pt idx="16">
                  <c:v>469.83737524495444</c:v>
                </c:pt>
                <c:pt idx="17">
                  <c:v>469.80077390814461</c:v>
                </c:pt>
                <c:pt idx="18">
                  <c:v>469.74910351434886</c:v>
                </c:pt>
                <c:pt idx="19">
                  <c:v>469.69501008723165</c:v>
                </c:pt>
                <c:pt idx="20">
                  <c:v>469.64403856216092</c:v>
                </c:pt>
                <c:pt idx="21">
                  <c:v>469.92672632204011</c:v>
                </c:pt>
                <c:pt idx="22">
                  <c:v>469.8359197195075</c:v>
                </c:pt>
                <c:pt idx="23">
                  <c:v>469.74708981198239</c:v>
                </c:pt>
                <c:pt idx="24">
                  <c:v>469.65426616324186</c:v>
                </c:pt>
                <c:pt idx="25">
                  <c:v>469.55681034001969</c:v>
                </c:pt>
                <c:pt idx="26">
                  <c:v>469.46488867477007</c:v>
                </c:pt>
                <c:pt idx="27">
                  <c:v>469.36405756694523</c:v>
                </c:pt>
                <c:pt idx="28">
                  <c:v>469.26316975731629</c:v>
                </c:pt>
                <c:pt idx="29">
                  <c:v>469.16253493224212</c:v>
                </c:pt>
                <c:pt idx="30">
                  <c:v>469.06639758174117</c:v>
                </c:pt>
                <c:pt idx="31">
                  <c:v>468.97269149147121</c:v>
                </c:pt>
                <c:pt idx="32">
                  <c:v>468.86841806570624</c:v>
                </c:pt>
                <c:pt idx="33">
                  <c:v>468.76365673441205</c:v>
                </c:pt>
                <c:pt idx="34">
                  <c:v>468.6595066215109</c:v>
                </c:pt>
                <c:pt idx="35">
                  <c:v>468.55695307883076</c:v>
                </c:pt>
                <c:pt idx="36">
                  <c:v>468.44725044825884</c:v>
                </c:pt>
                <c:pt idx="37">
                  <c:v>468.33302377298276</c:v>
                </c:pt>
                <c:pt idx="38">
                  <c:v>468.21716084939459</c:v>
                </c:pt>
                <c:pt idx="39">
                  <c:v>468.10508804707342</c:v>
                </c:pt>
                <c:pt idx="40">
                  <c:v>467.99163948801026</c:v>
                </c:pt>
                <c:pt idx="41">
                  <c:v>467.8744165018731</c:v>
                </c:pt>
                <c:pt idx="42">
                  <c:v>467.75758675376414</c:v>
                </c:pt>
                <c:pt idx="43">
                  <c:v>467.64044169418838</c:v>
                </c:pt>
                <c:pt idx="44">
                  <c:v>467.5225917185785</c:v>
                </c:pt>
                <c:pt idx="45">
                  <c:v>467.40386179586409</c:v>
                </c:pt>
                <c:pt idx="46">
                  <c:v>467.28262865166681</c:v>
                </c:pt>
                <c:pt idx="47">
                  <c:v>467.16928866005003</c:v>
                </c:pt>
                <c:pt idx="48">
                  <c:v>467.05527047832845</c:v>
                </c:pt>
                <c:pt idx="49">
                  <c:v>466.94003352684143</c:v>
                </c:pt>
                <c:pt idx="50">
                  <c:v>466.82337976545858</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18318.558383955129</c:v>
                </c:pt>
                <c:pt idx="1">
                  <c:v>17855.630514511897</c:v>
                </c:pt>
                <c:pt idx="2">
                  <c:v>18254.716336685073</c:v>
                </c:pt>
                <c:pt idx="3">
                  <c:v>18066.675010856969</c:v>
                </c:pt>
                <c:pt idx="4">
                  <c:v>17881.425928131244</c:v>
                </c:pt>
                <c:pt idx="5">
                  <c:v>17498.356055045759</c:v>
                </c:pt>
                <c:pt idx="6">
                  <c:v>17526.309325809067</c:v>
                </c:pt>
                <c:pt idx="7">
                  <c:v>18143.903200844983</c:v>
                </c:pt>
                <c:pt idx="8">
                  <c:v>18190.797073357186</c:v>
                </c:pt>
                <c:pt idx="9">
                  <c:v>18076.022039299794</c:v>
                </c:pt>
                <c:pt idx="10">
                  <c:v>17762.613423088031</c:v>
                </c:pt>
                <c:pt idx="11">
                  <c:v>17765.107059473314</c:v>
                </c:pt>
                <c:pt idx="12">
                  <c:v>16582.449572632238</c:v>
                </c:pt>
                <c:pt idx="13">
                  <c:v>16607.108868421241</c:v>
                </c:pt>
                <c:pt idx="14">
                  <c:v>16566.058729313481</c:v>
                </c:pt>
                <c:pt idx="15">
                  <c:v>16478.055547926975</c:v>
                </c:pt>
                <c:pt idx="16">
                  <c:v>16341.68183903852</c:v>
                </c:pt>
                <c:pt idx="17">
                  <c:v>16259.624779397169</c:v>
                </c:pt>
                <c:pt idx="18">
                  <c:v>16189.863266551496</c:v>
                </c:pt>
                <c:pt idx="19">
                  <c:v>16114.584268319759</c:v>
                </c:pt>
                <c:pt idx="20">
                  <c:v>15081.598245645504</c:v>
                </c:pt>
                <c:pt idx="21">
                  <c:v>15144.553743099699</c:v>
                </c:pt>
                <c:pt idx="22">
                  <c:v>15208.351606716171</c:v>
                </c:pt>
                <c:pt idx="23">
                  <c:v>15283.589441973709</c:v>
                </c:pt>
                <c:pt idx="24">
                  <c:v>15371.842041209216</c:v>
                </c:pt>
                <c:pt idx="25">
                  <c:v>15445.075438206586</c:v>
                </c:pt>
                <c:pt idx="26">
                  <c:v>15539.558368568058</c:v>
                </c:pt>
                <c:pt idx="27">
                  <c:v>15634.077659011447</c:v>
                </c:pt>
                <c:pt idx="28">
                  <c:v>15727.559180173896</c:v>
                </c:pt>
                <c:pt idx="29">
                  <c:v>15808.360519335803</c:v>
                </c:pt>
                <c:pt idx="30">
                  <c:v>15882.002143129779</c:v>
                </c:pt>
                <c:pt idx="31">
                  <c:v>15949.079422207464</c:v>
                </c:pt>
                <c:pt idx="32">
                  <c:v>16015.552101061332</c:v>
                </c:pt>
                <c:pt idx="33">
                  <c:v>16078.199264234361</c:v>
                </c:pt>
                <c:pt idx="34">
                  <c:v>16134.28588902837</c:v>
                </c:pt>
                <c:pt idx="35">
                  <c:v>16207.058063586826</c:v>
                </c:pt>
                <c:pt idx="36">
                  <c:v>16287.052294911518</c:v>
                </c:pt>
                <c:pt idx="37">
                  <c:v>16368.698759181781</c:v>
                </c:pt>
                <c:pt idx="38">
                  <c:v>16437.423628799512</c:v>
                </c:pt>
                <c:pt idx="39">
                  <c:v>16506.774732870825</c:v>
                </c:pt>
                <c:pt idx="40">
                  <c:v>16583.033514177281</c:v>
                </c:pt>
                <c:pt idx="41">
                  <c:v>16813.786331241146</c:v>
                </c:pt>
                <c:pt idx="42">
                  <c:v>17049.57562727205</c:v>
                </c:pt>
                <c:pt idx="43">
                  <c:v>17291.601460648941</c:v>
                </c:pt>
                <c:pt idx="44">
                  <c:v>17540.528546572961</c:v>
                </c:pt>
                <c:pt idx="45">
                  <c:v>17801.196001826604</c:v>
                </c:pt>
                <c:pt idx="46">
                  <c:v>18041.635386035465</c:v>
                </c:pt>
                <c:pt idx="47">
                  <c:v>18288.195555343016</c:v>
                </c:pt>
                <c:pt idx="48">
                  <c:v>18542.787632798601</c:v>
                </c:pt>
                <c:pt idx="49">
                  <c:v>18806.269283384103</c:v>
                </c:pt>
                <c:pt idx="50">
                  <c:v>19084.299385762526</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2162.3774403789785</c:v>
                </c:pt>
                <c:pt idx="1">
                  <c:v>2125.4137349865518</c:v>
                </c:pt>
                <c:pt idx="2">
                  <c:v>2155.8946283959485</c:v>
                </c:pt>
                <c:pt idx="3">
                  <c:v>2134.0702222996811</c:v>
                </c:pt>
                <c:pt idx="4">
                  <c:v>2117.2288846673482</c:v>
                </c:pt>
                <c:pt idx="5">
                  <c:v>2078.7893162119367</c:v>
                </c:pt>
                <c:pt idx="6">
                  <c:v>2108.5469355290375</c:v>
                </c:pt>
                <c:pt idx="7">
                  <c:v>2157.8618595020921</c:v>
                </c:pt>
                <c:pt idx="8">
                  <c:v>2162.6867058486118</c:v>
                </c:pt>
                <c:pt idx="9">
                  <c:v>2155.8548462143617</c:v>
                </c:pt>
                <c:pt idx="10">
                  <c:v>2112.0359216456268</c:v>
                </c:pt>
                <c:pt idx="11">
                  <c:v>2117.1469634816017</c:v>
                </c:pt>
                <c:pt idx="12">
                  <c:v>2031.4053613478186</c:v>
                </c:pt>
                <c:pt idx="13">
                  <c:v>2035.8746789960999</c:v>
                </c:pt>
                <c:pt idx="14">
                  <c:v>2032.3125847995304</c:v>
                </c:pt>
                <c:pt idx="15">
                  <c:v>2023.1204668974519</c:v>
                </c:pt>
                <c:pt idx="16">
                  <c:v>2008.0843185655194</c:v>
                </c:pt>
                <c:pt idx="17">
                  <c:v>1999.9267726980447</c:v>
                </c:pt>
                <c:pt idx="18">
                  <c:v>1993.3383245511257</c:v>
                </c:pt>
                <c:pt idx="19">
                  <c:v>1986.1302946592734</c:v>
                </c:pt>
                <c:pt idx="20">
                  <c:v>1859.6105075679636</c:v>
                </c:pt>
                <c:pt idx="21">
                  <c:v>1869.3502828212538</c:v>
                </c:pt>
                <c:pt idx="22">
                  <c:v>1878.6471001954908</c:v>
                </c:pt>
                <c:pt idx="23">
                  <c:v>1889.4613061393641</c:v>
                </c:pt>
                <c:pt idx="24">
                  <c:v>1901.9831728675626</c:v>
                </c:pt>
                <c:pt idx="25">
                  <c:v>1912.7002857888037</c:v>
                </c:pt>
                <c:pt idx="26">
                  <c:v>1925.9383507531693</c:v>
                </c:pt>
                <c:pt idx="27">
                  <c:v>1939.2509912405694</c:v>
                </c:pt>
                <c:pt idx="28">
                  <c:v>1952.5174369583081</c:v>
                </c:pt>
                <c:pt idx="29">
                  <c:v>1964.2697378316759</c:v>
                </c:pt>
                <c:pt idx="30">
                  <c:v>1975.205434563587</c:v>
                </c:pt>
                <c:pt idx="31">
                  <c:v>1985.6073993639829</c:v>
                </c:pt>
                <c:pt idx="32">
                  <c:v>1996.0172701794877</c:v>
                </c:pt>
                <c:pt idx="33">
                  <c:v>2006.0451217693947</c:v>
                </c:pt>
                <c:pt idx="34">
                  <c:v>2015.3446451302182</c:v>
                </c:pt>
                <c:pt idx="35">
                  <c:v>2026.8756434793684</c:v>
                </c:pt>
                <c:pt idx="36">
                  <c:v>2039.2557094290926</c:v>
                </c:pt>
                <c:pt idx="37">
                  <c:v>2051.9605483516966</c:v>
                </c:pt>
                <c:pt idx="38">
                  <c:v>2063.1330495572856</c:v>
                </c:pt>
                <c:pt idx="39">
                  <c:v>2074.515628826497</c:v>
                </c:pt>
                <c:pt idx="40">
                  <c:v>2086.9120259778883</c:v>
                </c:pt>
                <c:pt idx="41">
                  <c:v>2116.7689488000751</c:v>
                </c:pt>
                <c:pt idx="42">
                  <c:v>2147.2985825504684</c:v>
                </c:pt>
                <c:pt idx="43">
                  <c:v>2178.6537268608795</c:v>
                </c:pt>
                <c:pt idx="44">
                  <c:v>2210.9189700314482</c:v>
                </c:pt>
                <c:pt idx="45">
                  <c:v>2244.7170306089943</c:v>
                </c:pt>
                <c:pt idx="46">
                  <c:v>2275.7669380258376</c:v>
                </c:pt>
                <c:pt idx="47">
                  <c:v>2307.6392085726538</c:v>
                </c:pt>
                <c:pt idx="48">
                  <c:v>2340.5648201957538</c:v>
                </c:pt>
                <c:pt idx="49">
                  <c:v>2374.6532858876185</c:v>
                </c:pt>
                <c:pt idx="50">
                  <c:v>2410.6338389930302</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474.37474964132258</c:v>
                </c:pt>
                <c:pt idx="13">
                  <c:v>480.778534754823</c:v>
                </c:pt>
                <c:pt idx="14">
                  <c:v>484.34557512686365</c:v>
                </c:pt>
                <c:pt idx="15">
                  <c:v>485.81702228141404</c:v>
                </c:pt>
                <c:pt idx="16">
                  <c:v>485.03810141194509</c:v>
                </c:pt>
                <c:pt idx="17">
                  <c:v>486.53055780102216</c:v>
                </c:pt>
                <c:pt idx="18">
                  <c:v>488.51231702080099</c:v>
                </c:pt>
                <c:pt idx="19">
                  <c:v>490.1896226009107</c:v>
                </c:pt>
                <c:pt idx="20">
                  <c:v>446.77821331050995</c:v>
                </c:pt>
                <c:pt idx="21">
                  <c:v>454.27039525019921</c:v>
                </c:pt>
                <c:pt idx="22">
                  <c:v>461.64136235628166</c:v>
                </c:pt>
                <c:pt idx="23">
                  <c:v>469.68392599449891</c:v>
                </c:pt>
                <c:pt idx="24">
                  <c:v>478.49812927283421</c:v>
                </c:pt>
                <c:pt idx="25">
                  <c:v>486.70740579590841</c:v>
                </c:pt>
                <c:pt idx="26">
                  <c:v>496.3622268631708</c:v>
                </c:pt>
                <c:pt idx="27">
                  <c:v>506.1883266572749</c:v>
                </c:pt>
                <c:pt idx="28">
                  <c:v>516.142599915353</c:v>
                </c:pt>
                <c:pt idx="29">
                  <c:v>525.61448903968619</c:v>
                </c:pt>
                <c:pt idx="30">
                  <c:v>534.88288086489479</c:v>
                </c:pt>
                <c:pt idx="31">
                  <c:v>545.92578693797861</c:v>
                </c:pt>
                <c:pt idx="32">
                  <c:v>557.22272060995533</c:v>
                </c:pt>
                <c:pt idx="33">
                  <c:v>568.6122794295726</c:v>
                </c:pt>
                <c:pt idx="34">
                  <c:v>579.94171755574939</c:v>
                </c:pt>
                <c:pt idx="35">
                  <c:v>592.5610802615023</c:v>
                </c:pt>
                <c:pt idx="36">
                  <c:v>606.15557186289129</c:v>
                </c:pt>
                <c:pt idx="37">
                  <c:v>620.24964815520877</c:v>
                </c:pt>
                <c:pt idx="38">
                  <c:v>633.97516241106598</c:v>
                </c:pt>
                <c:pt idx="39">
                  <c:v>648.16178032438813</c:v>
                </c:pt>
                <c:pt idx="40">
                  <c:v>663.22756200327001</c:v>
                </c:pt>
                <c:pt idx="41">
                  <c:v>678.40704564896384</c:v>
                </c:pt>
                <c:pt idx="42">
                  <c:v>693.90550663082911</c:v>
                </c:pt>
                <c:pt idx="43">
                  <c:v>709.79934578147129</c:v>
                </c:pt>
                <c:pt idx="44">
                  <c:v>726.13127357917404</c:v>
                </c:pt>
                <c:pt idx="45">
                  <c:v>743.21184952619751</c:v>
                </c:pt>
                <c:pt idx="46">
                  <c:v>759.17345111895236</c:v>
                </c:pt>
                <c:pt idx="47">
                  <c:v>775.52988315349</c:v>
                </c:pt>
                <c:pt idx="48">
                  <c:v>792.39596581828175</c:v>
                </c:pt>
                <c:pt idx="49">
                  <c:v>809.82692400181202</c:v>
                </c:pt>
                <c:pt idx="50">
                  <c:v>828.18769698412689</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60585548120157906"/>
          <c:h val="0.87419274040720429"/>
        </c:manualLayout>
      </c:layout>
      <c:lineChart>
        <c:grouping val="standard"/>
        <c:varyColors val="0"/>
        <c:ser>
          <c:idx val="2"/>
          <c:order val="2"/>
          <c:tx>
            <c:strRef>
              <c:f>'Emissions summary'!$E$73</c:f>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ext>
              </c:extLst>
              <c:f>'Emissions summary'!$Z$73:$AG$73</c:f>
              <c:numCache>
                <c:formatCode>General</c:formatCode>
                <c:ptCount val="8"/>
                <c:pt idx="0">
                  <c:v>51318.480964309318</c:v>
                </c:pt>
                <c:pt idx="1">
                  <c:v>51413.643663474824</c:v>
                </c:pt>
                <c:pt idx="2">
                  <c:v>49394.547122481701</c:v>
                </c:pt>
                <c:pt idx="3">
                  <c:v>49587.726134272918</c:v>
                </c:pt>
                <c:pt idx="4">
                  <c:v>49461.312018043798</c:v>
                </c:pt>
                <c:pt idx="5">
                  <c:v>49178.296384079833</c:v>
                </c:pt>
                <c:pt idx="6">
                  <c:v>48772.443603818487</c:v>
                </c:pt>
                <c:pt idx="7">
                  <c:v>48545.627702338272</c:v>
                </c:pt>
              </c:numCache>
            </c:numRef>
          </c:val>
          <c:smooth val="0"/>
          <c:extLst xmlns:c15="http://schemas.microsoft.com/office/drawing/2012/chart">
            <c:ext xmlns:c16="http://schemas.microsoft.com/office/drawing/2014/chart" uri="{C3380CC4-5D6E-409C-BE32-E72D297353CC}">
              <c16:uniqueId val="{00000002-CC99-489C-98D5-1E78AF22B1ED}"/>
            </c:ext>
          </c:extLst>
        </c:ser>
        <c:ser>
          <c:idx val="5"/>
          <c:order val="5"/>
          <c:tx>
            <c:strRef>
              <c:f>'Emissions summary'!$E$76</c:f>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ext>
              </c:extLst>
              <c:f>'Emissions summary'!$Z$76:$AG$76</c:f>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ser>
        <c:ser>
          <c:idx val="8"/>
          <c:order val="8"/>
          <c:tx>
            <c:strRef>
              <c:f>'Emissions summary'!$E$79</c:f>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ext>
              </c:extLst>
              <c:f>'Emissions summary'!$Z$79:$AG$79</c:f>
              <c:numCache>
                <c:formatCode>General</c:formatCode>
                <c:ptCount val="8"/>
                <c:pt idx="0">
                  <c:v>51714.262487418768</c:v>
                </c:pt>
                <c:pt idx="1">
                  <c:v>52080.241286647921</c:v>
                </c:pt>
                <c:pt idx="2">
                  <c:v>50720.704671413259</c:v>
                </c:pt>
                <c:pt idx="3">
                  <c:v>52641.222660098312</c:v>
                </c:pt>
                <c:pt idx="4">
                  <c:v>52993.309375161916</c:v>
                </c:pt>
                <c:pt idx="5">
                  <c:v>51867.378026985403</c:v>
                </c:pt>
                <c:pt idx="6">
                  <c:v>49047.715139580141</c:v>
                </c:pt>
                <c:pt idx="7">
                  <c:v>48704.89035926135</c:v>
                </c:pt>
              </c:numCache>
            </c:numRef>
          </c:val>
          <c:smooth val="0"/>
          <c:extLst>
            <c:ext xmlns:c16="http://schemas.microsoft.com/office/drawing/2014/chart" uri="{C3380CC4-5D6E-409C-BE32-E72D297353CC}">
              <c16:uniqueId val="{00000002-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27062.995021802217</c:v>
                      </c:pt>
                      <c:pt idx="3">
                        <c:v>27148.676580113144</c:v>
                      </c:pt>
                      <c:pt idx="4">
                        <c:v>27088.917920919102</c:v>
                      </c:pt>
                      <c:pt idx="5">
                        <c:v>26926.34435526681</c:v>
                      </c:pt>
                      <c:pt idx="6">
                        <c:v>26657.15319226123</c:v>
                      </c:pt>
                      <c:pt idx="7">
                        <c:v>26506.226893698054</c:v>
                      </c:pt>
                    </c:numCache>
                  </c:numRef>
                </c:val>
                <c:smooth val="0"/>
                <c:extLst>
                  <c:ext xmlns:c16="http://schemas.microsoft.com/office/drawing/2014/chart" uri="{C3380CC4-5D6E-409C-BE32-E72D297353CC}">
                    <c16:uniqueId val="{00000000-CC99-489C-98D5-1E78AF22B1E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summary'!$E$72</c15:sqref>
                        </c15:formulaRef>
                      </c:ext>
                    </c:extLst>
                    <c:strCache>
                      <c:ptCount val="1"/>
                      <c:pt idx="0">
                        <c:v>Aggregated non-CO2 emissions (modelled)</c:v>
                      </c:pt>
                    </c:strCache>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15:formulaRef>
                          <c15:sqref>'Emissions summary'!$Z$72:$AG$72</c15:sqref>
                        </c15:formulaRef>
                      </c:ext>
                    </c:extLst>
                    <c:numCache>
                      <c:formatCode>General</c:formatCode>
                      <c:ptCount val="8"/>
                      <c:pt idx="0">
                        <c:v>23704.22426962246</c:v>
                      </c:pt>
                      <c:pt idx="1">
                        <c:v>23832.005764762882</c:v>
                      </c:pt>
                      <c:pt idx="2">
                        <c:v>22331.552100679481</c:v>
                      </c:pt>
                      <c:pt idx="3">
                        <c:v>22439.04955415977</c:v>
                      </c:pt>
                      <c:pt idx="4">
                        <c:v>22372.394097124699</c:v>
                      </c:pt>
                      <c:pt idx="5">
                        <c:v>22251.952028813022</c:v>
                      </c:pt>
                      <c:pt idx="6">
                        <c:v>22115.290411557256</c:v>
                      </c:pt>
                      <c:pt idx="7">
                        <c:v>22039.400808640217</c:v>
                      </c:pt>
                    </c:numCache>
                  </c:numRef>
                </c:val>
                <c:smooth val="0"/>
                <c:extLst xmlns:c15="http://schemas.microsoft.com/office/drawing/2012/chart">
                  <c:ext xmlns:c16="http://schemas.microsoft.com/office/drawing/2014/chart" uri="{C3380CC4-5D6E-409C-BE32-E72D297353CC}">
                    <c16:uniqueId val="{00000001-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'Emissions summary'!$E$75</c15:sqref>
                        </c15:formulaRef>
                      </c:ext>
                    </c:extLst>
                    <c:strCache>
                      <c:ptCount val="1"/>
                      <c:pt idx="0">
                        <c:v>Aggregated non-CO2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15:formulaRef>
                          <c15:sqref>'Emissions summary'!$Z$75:$AG$75</c15:sqref>
                        </c15:formulaRef>
                      </c:ext>
                    </c:extLst>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summary'!$E$78</c15:sqref>
                        </c15:formulaRef>
                      </c:ext>
                    </c:extLst>
                    <c:strCache>
                      <c:ptCount val="1"/>
                      <c:pt idx="0">
                        <c:v>Aggregated non-CO2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15:formulaRef>
                          <c15:sqref>'Emissions summary'!$Z$78:$AG$78</c15:sqref>
                        </c15:formulaRef>
                      </c:ext>
                    </c:extLst>
                    <c:numCache>
                      <c:formatCode>General</c:formatCode>
                      <c:ptCount val="8"/>
                      <c:pt idx="0">
                        <c:v>24049.884547304311</c:v>
                      </c:pt>
                      <c:pt idx="1">
                        <c:v>24278.706375698566</c:v>
                      </c:pt>
                      <c:pt idx="2">
                        <c:v>23529.910354827167</c:v>
                      </c:pt>
                      <c:pt idx="3">
                        <c:v>24515.778838307167</c:v>
                      </c:pt>
                      <c:pt idx="4">
                        <c:v>24861.235756050271</c:v>
                      </c:pt>
                      <c:pt idx="5">
                        <c:v>23844.781586754507</c:v>
                      </c:pt>
                      <c:pt idx="6">
                        <c:v>22277.202275550702</c:v>
                      </c:pt>
                      <c:pt idx="7">
                        <c:v>22432.559698222092</c:v>
                      </c:pt>
                    </c:numCache>
                  </c:numRef>
                </c:val>
                <c:smooth val="0"/>
                <c:extLst xmlns:c15="http://schemas.microsoft.com/office/drawing/2012/chart">
                  <c:ext xmlns:c16="http://schemas.microsoft.com/office/drawing/2014/chart" uri="{C3380CC4-5D6E-409C-BE32-E72D297353CC}">
                    <c16:uniqueId val="{00000001-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r"/>
      <c:layout>
        <c:manualLayout>
          <c:xMode val="edge"/>
          <c:yMode val="edge"/>
          <c:x val="0.73882853785367963"/>
          <c:y val="0.17846533107979265"/>
          <c:w val="0.2504476015565078"/>
          <c:h val="0.64306909676845447"/>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52.688735600202406</c:v>
                </c:pt>
                <c:pt idx="1">
                  <c:v>53.946299970070477</c:v>
                </c:pt>
                <c:pt idx="2">
                  <c:v>52.486723389004695</c:v>
                </c:pt>
                <c:pt idx="3">
                  <c:v>53.321508829093439</c:v>
                </c:pt>
                <c:pt idx="4">
                  <c:v>54.31638269612931</c:v>
                </c:pt>
                <c:pt idx="5">
                  <c:v>55.299399175950242</c:v>
                </c:pt>
                <c:pt idx="6">
                  <c:v>55.922837207822219</c:v>
                </c:pt>
                <c:pt idx="7">
                  <c:v>56.197215701193407</c:v>
                </c:pt>
                <c:pt idx="8">
                  <c:v>56.205702009733145</c:v>
                </c:pt>
                <c:pt idx="9">
                  <c:v>55.936148256926728</c:v>
                </c:pt>
                <c:pt idx="10">
                  <c:v>55.872885511865043</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1463.5347428369571</c:v>
                </c:pt>
                <c:pt idx="13">
                  <c:v>1514.2129986481586</c:v>
                </c:pt>
                <c:pt idx="14">
                  <c:v>1548.6313952891112</c:v>
                </c:pt>
                <c:pt idx="15">
                  <c:v>1570.3739281215571</c:v>
                </c:pt>
                <c:pt idx="16">
                  <c:v>1578.1900186892542</c:v>
                </c:pt>
                <c:pt idx="17">
                  <c:v>1597.4814646840971</c:v>
                </c:pt>
                <c:pt idx="18">
                  <c:v>1618.8779198344939</c:v>
                </c:pt>
                <c:pt idx="19">
                  <c:v>1637.8439904166016</c:v>
                </c:pt>
                <c:pt idx="20">
                  <c:v>1390.2302478352219</c:v>
                </c:pt>
                <c:pt idx="21">
                  <c:v>1444.4578242047328</c:v>
                </c:pt>
                <c:pt idx="22">
                  <c:v>1498.2330326763342</c:v>
                </c:pt>
                <c:pt idx="23">
                  <c:v>1556.3628588496767</c:v>
                </c:pt>
                <c:pt idx="24">
                  <c:v>1619.5869762176842</c:v>
                </c:pt>
                <c:pt idx="25">
                  <c:v>1679.5272540423948</c:v>
                </c:pt>
                <c:pt idx="26">
                  <c:v>1750.9781505322962</c:v>
                </c:pt>
                <c:pt idx="27">
                  <c:v>1824.1262376651716</c:v>
                </c:pt>
                <c:pt idx="28">
                  <c:v>1898.7309606695596</c:v>
                </c:pt>
                <c:pt idx="29">
                  <c:v>1970.9068371938213</c:v>
                </c:pt>
                <c:pt idx="30">
                  <c:v>2042.3829886165242</c:v>
                </c:pt>
                <c:pt idx="31">
                  <c:v>2127.5971625214879</c:v>
                </c:pt>
                <c:pt idx="32">
                  <c:v>2215.2957550430806</c:v>
                </c:pt>
                <c:pt idx="33">
                  <c:v>2304.4551853908029</c:v>
                </c:pt>
                <c:pt idx="34">
                  <c:v>2394.0762291409906</c:v>
                </c:pt>
                <c:pt idx="35">
                  <c:v>2493.2249771606075</c:v>
                </c:pt>
                <c:pt idx="36">
                  <c:v>2601.6704582213183</c:v>
                </c:pt>
                <c:pt idx="37">
                  <c:v>2714.6583691475862</c:v>
                </c:pt>
                <c:pt idx="38">
                  <c:v>2826.3052425496412</c:v>
                </c:pt>
                <c:pt idx="39">
                  <c:v>2942.3029893263351</c:v>
                </c:pt>
                <c:pt idx="40">
                  <c:v>3065.641546579518</c:v>
                </c:pt>
                <c:pt idx="41">
                  <c:v>3193.622614128391</c:v>
                </c:pt>
                <c:pt idx="42">
                  <c:v>3325.2676237715268</c:v>
                </c:pt>
                <c:pt idx="43">
                  <c:v>3461.1759357862652</c:v>
                </c:pt>
                <c:pt idx="44">
                  <c:v>3601.7211290143482</c:v>
                </c:pt>
                <c:pt idx="45">
                  <c:v>3749.2214755507021</c:v>
                </c:pt>
                <c:pt idx="46">
                  <c:v>3891.8913592940207</c:v>
                </c:pt>
                <c:pt idx="47">
                  <c:v>4039.0016611415308</c:v>
                </c:pt>
                <c:pt idx="48">
                  <c:v>4191.4686332616684</c:v>
                </c:pt>
                <c:pt idx="49">
                  <c:v>4349.7895846992251</c:v>
                </c:pt>
                <c:pt idx="50">
                  <c:v>4516.790733871243</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1782.7633798744837</c:v>
                </c:pt>
                <c:pt idx="13">
                  <c:v>1853.0720672622263</c:v>
                </c:pt>
                <c:pt idx="14">
                  <c:v>1900.8225719132004</c:v>
                </c:pt>
                <c:pt idx="15">
                  <c:v>1930.9871645864212</c:v>
                </c:pt>
                <c:pt idx="16">
                  <c:v>1941.8308500985224</c:v>
                </c:pt>
                <c:pt idx="17">
                  <c:v>1968.5949173300767</c:v>
                </c:pt>
                <c:pt idx="18">
                  <c:v>1998.2793777025781</c:v>
                </c:pt>
                <c:pt idx="19">
                  <c:v>2024.5920340122002</c:v>
                </c:pt>
                <c:pt idx="20">
                  <c:v>1681.0640861498935</c:v>
                </c:pt>
                <c:pt idx="21">
                  <c:v>1756.2969380649772</c:v>
                </c:pt>
                <c:pt idx="22">
                  <c:v>1830.9021955096268</c:v>
                </c:pt>
                <c:pt idx="23">
                  <c:v>1911.5488497976371</c:v>
                </c:pt>
                <c:pt idx="24">
                  <c:v>1999.263090002617</c:v>
                </c:pt>
                <c:pt idx="25">
                  <c:v>2082.4214818622777</c:v>
                </c:pt>
                <c:pt idx="26">
                  <c:v>2181.5491780402508</c:v>
                </c:pt>
                <c:pt idx="27">
                  <c:v>2283.031478662363</c:v>
                </c:pt>
                <c:pt idx="28">
                  <c:v>2386.5346490734732</c:v>
                </c:pt>
                <c:pt idx="29">
                  <c:v>2486.6681492946655</c:v>
                </c:pt>
                <c:pt idx="30">
                  <c:v>2585.8308830079077</c:v>
                </c:pt>
                <c:pt idx="31">
                  <c:v>2704.0531189192811</c:v>
                </c:pt>
                <c:pt idx="32">
                  <c:v>2825.7221232535371</c:v>
                </c:pt>
                <c:pt idx="33">
                  <c:v>2949.4178269758745</c:v>
                </c:pt>
                <c:pt idx="34">
                  <c:v>3073.7539519575539</c:v>
                </c:pt>
                <c:pt idx="35">
                  <c:v>3211.3083767855778</c:v>
                </c:pt>
                <c:pt idx="36">
                  <c:v>3361.7606625729181</c:v>
                </c:pt>
                <c:pt idx="37">
                  <c:v>3518.5149071843348</c:v>
                </c:pt>
                <c:pt idx="38">
                  <c:v>3673.4086578510432</c:v>
                </c:pt>
                <c:pt idx="39">
                  <c:v>3834.3386106534517</c:v>
                </c:pt>
                <c:pt idx="40">
                  <c:v>4005.4528671715784</c:v>
                </c:pt>
                <c:pt idx="41">
                  <c:v>4183.0079295116348</c:v>
                </c:pt>
                <c:pt idx="42">
                  <c:v>4365.6461770400692</c:v>
                </c:pt>
                <c:pt idx="43">
                  <c:v>4554.1991347116691</c:v>
                </c:pt>
                <c:pt idx="44">
                  <c:v>4749.1850886745706</c:v>
                </c:pt>
                <c:pt idx="45">
                  <c:v>4953.8203032889596</c:v>
                </c:pt>
                <c:pt idx="46">
                  <c:v>5151.7539554084024</c:v>
                </c:pt>
                <c:pt idx="47">
                  <c:v>5355.8480399137115</c:v>
                </c:pt>
                <c:pt idx="48">
                  <c:v>5567.3737230328397</c:v>
                </c:pt>
                <c:pt idx="49">
                  <c:v>5787.0209485218575</c:v>
                </c:pt>
                <c:pt idx="50">
                  <c:v>6018.7106821676198</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449.16678765168479</c:v>
                </c:pt>
                <c:pt idx="13">
                  <c:v>459.63667554705074</c:v>
                </c:pt>
                <c:pt idx="14">
                  <c:v>468.38098595893638</c:v>
                </c:pt>
                <c:pt idx="15">
                  <c:v>475.82410282422887</c:v>
                </c:pt>
                <c:pt idx="16">
                  <c:v>481.82712587724683</c:v>
                </c:pt>
                <c:pt idx="17">
                  <c:v>489.35861325822003</c:v>
                </c:pt>
                <c:pt idx="18">
                  <c:v>497.20604131062447</c:v>
                </c:pt>
                <c:pt idx="19">
                  <c:v>504.85670434778433</c:v>
                </c:pt>
                <c:pt idx="20">
                  <c:v>481.51764808596488</c:v>
                </c:pt>
                <c:pt idx="21">
                  <c:v>491.83873055092863</c:v>
                </c:pt>
                <c:pt idx="22">
                  <c:v>502.15312456528238</c:v>
                </c:pt>
                <c:pt idx="23">
                  <c:v>513.02175533024672</c:v>
                </c:pt>
                <c:pt idx="24">
                  <c:v>524.53138977304548</c:v>
                </c:pt>
                <c:pt idx="25">
                  <c:v>535.7058538047753</c:v>
                </c:pt>
                <c:pt idx="26">
                  <c:v>547.65704029383255</c:v>
                </c:pt>
                <c:pt idx="27">
                  <c:v>559.84174289797988</c:v>
                </c:pt>
                <c:pt idx="28">
                  <c:v>572.23226902427223</c:v>
                </c:pt>
                <c:pt idx="29">
                  <c:v>584.37600644849852</c:v>
                </c:pt>
                <c:pt idx="30">
                  <c:v>596.47489298359164</c:v>
                </c:pt>
                <c:pt idx="31">
                  <c:v>609.70558578942246</c:v>
                </c:pt>
                <c:pt idx="32">
                  <c:v>623.25404346066944</c:v>
                </c:pt>
                <c:pt idx="33">
                  <c:v>637.001177765629</c:v>
                </c:pt>
                <c:pt idx="34">
                  <c:v>650.83074196971609</c:v>
                </c:pt>
                <c:pt idx="35">
                  <c:v>665.79989876776813</c:v>
                </c:pt>
                <c:pt idx="36">
                  <c:v>681.39304559648269</c:v>
                </c:pt>
                <c:pt idx="37">
                  <c:v>697.53734786105849</c:v>
                </c:pt>
                <c:pt idx="38">
                  <c:v>713.54707323247828</c:v>
                </c:pt>
                <c:pt idx="39">
                  <c:v>730.08593998254764</c:v>
                </c:pt>
                <c:pt idx="40">
                  <c:v>747.50267334841476</c:v>
                </c:pt>
                <c:pt idx="41">
                  <c:v>765.01879273186296</c:v>
                </c:pt>
                <c:pt idx="42">
                  <c:v>782.97817657309906</c:v>
                </c:pt>
                <c:pt idx="43">
                  <c:v>801.45079802004011</c:v>
                </c:pt>
                <c:pt idx="44">
                  <c:v>820.48030940198316</c:v>
                </c:pt>
                <c:pt idx="45">
                  <c:v>840.3370746430121</c:v>
                </c:pt>
                <c:pt idx="46">
                  <c:v>859.17035258212013</c:v>
                </c:pt>
                <c:pt idx="47">
                  <c:v>878.5325266963381</c:v>
                </c:pt>
                <c:pt idx="48">
                  <c:v>898.53047037244426</c:v>
                </c:pt>
                <c:pt idx="49">
                  <c:v>919.22221719590596</c:v>
                </c:pt>
                <c:pt idx="50">
                  <c:v>940.93730365975364</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419.4558332874924</c:v>
                </c:pt>
                <c:pt idx="13">
                  <c:v>429.08151834195189</c:v>
                </c:pt>
                <c:pt idx="14">
                  <c:v>437.12076182616306</c:v>
                </c:pt>
                <c:pt idx="15">
                  <c:v>443.963728960563</c:v>
                </c:pt>
                <c:pt idx="16">
                  <c:v>449.48271921723864</c:v>
                </c:pt>
                <c:pt idx="17">
                  <c:v>456.40693141945053</c:v>
                </c:pt>
                <c:pt idx="18">
                  <c:v>463.6216095205798</c:v>
                </c:pt>
                <c:pt idx="19">
                  <c:v>470.65538806620214</c:v>
                </c:pt>
                <c:pt idx="20">
                  <c:v>449.19819508670344</c:v>
                </c:pt>
                <c:pt idx="21">
                  <c:v>458.68707311688917</c:v>
                </c:pt>
                <c:pt idx="22">
                  <c:v>468.16980199631814</c:v>
                </c:pt>
                <c:pt idx="23">
                  <c:v>478.16207868182698</c:v>
                </c:pt>
                <c:pt idx="24">
                  <c:v>488.7436739525246</c:v>
                </c:pt>
                <c:pt idx="25">
                  <c:v>499.01712410755692</c:v>
                </c:pt>
                <c:pt idx="26">
                  <c:v>510.00466841752916</c:v>
                </c:pt>
                <c:pt idx="27">
                  <c:v>521.20690008628344</c:v>
                </c:pt>
                <c:pt idx="28">
                  <c:v>532.59835941638084</c:v>
                </c:pt>
                <c:pt idx="29">
                  <c:v>543.76292898941244</c:v>
                </c:pt>
                <c:pt idx="30">
                  <c:v>554.88626406809988</c:v>
                </c:pt>
                <c:pt idx="31">
                  <c:v>567.05014617209042</c:v>
                </c:pt>
                <c:pt idx="32">
                  <c:v>579.50617128147303</c:v>
                </c:pt>
                <c:pt idx="33">
                  <c:v>592.14485342815237</c:v>
                </c:pt>
                <c:pt idx="34">
                  <c:v>604.85931902695665</c:v>
                </c:pt>
                <c:pt idx="35">
                  <c:v>618.62149015131467</c:v>
                </c:pt>
                <c:pt idx="36">
                  <c:v>632.95733804970371</c:v>
                </c:pt>
                <c:pt idx="37">
                  <c:v>647.79990089047521</c:v>
                </c:pt>
                <c:pt idx="38">
                  <c:v>662.51873797581629</c:v>
                </c:pt>
                <c:pt idx="39">
                  <c:v>677.72405097294052</c:v>
                </c:pt>
                <c:pt idx="40">
                  <c:v>693.73644687753585</c:v>
                </c:pt>
                <c:pt idx="41">
                  <c:v>709.84021515532334</c:v>
                </c:pt>
                <c:pt idx="42">
                  <c:v>726.35150680959248</c:v>
                </c:pt>
                <c:pt idx="43">
                  <c:v>743.33465294788186</c:v>
                </c:pt>
                <c:pt idx="44">
                  <c:v>760.82978614638625</c:v>
                </c:pt>
                <c:pt idx="45">
                  <c:v>779.08547047850607</c:v>
                </c:pt>
                <c:pt idx="46">
                  <c:v>796.40019283242839</c:v>
                </c:pt>
                <c:pt idx="47">
                  <c:v>814.20116566572494</c:v>
                </c:pt>
                <c:pt idx="48">
                  <c:v>832.58664500292173</c:v>
                </c:pt>
                <c:pt idx="49">
                  <c:v>851.60998509402327</c:v>
                </c:pt>
                <c:pt idx="50">
                  <c:v>871.57415140795956</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13610.784447628579</v>
          </cell>
          <cell r="AF545">
            <v>13598.261964849173</v>
          </cell>
          <cell r="AG545">
            <v>13585.739482069768</v>
          </cell>
          <cell r="AH545">
            <v>13573.216999290362</v>
          </cell>
          <cell r="AI545">
            <v>13560.694516510956</v>
          </cell>
          <cell r="AJ545">
            <v>13548.172033731549</v>
          </cell>
          <cell r="AK545">
            <v>13535.649550952143</v>
          </cell>
          <cell r="AL545">
            <v>13523.127068172736</v>
          </cell>
          <cell r="AM545">
            <v>13510.60458539333</v>
          </cell>
          <cell r="AN545">
            <v>13498.082102613926</v>
          </cell>
          <cell r="AO545">
            <v>13485.559619834519</v>
          </cell>
          <cell r="AP545">
            <v>13473.037137055113</v>
          </cell>
          <cell r="AQ545">
            <v>13460.514654275707</v>
          </cell>
          <cell r="AR545">
            <v>13447.9921714963</v>
          </cell>
          <cell r="AS545">
            <v>13435.469688716894</v>
          </cell>
          <cell r="AT545">
            <v>13422.947205937488</v>
          </cell>
          <cell r="AU545">
            <v>13410.424723158081</v>
          </cell>
          <cell r="AV545">
            <v>13397.902240378677</v>
          </cell>
          <cell r="AW545">
            <v>13385.37975759927</v>
          </cell>
          <cell r="AX545">
            <v>13372.857274819864</v>
          </cell>
          <cell r="AY545">
            <v>13360.334792040458</v>
          </cell>
          <cell r="AZ545">
            <v>13347.812309261051</v>
          </cell>
          <cell r="BA545">
            <v>13335.289826481645</v>
          </cell>
          <cell r="BB545">
            <v>13322.767343702239</v>
          </cell>
          <cell r="BC545">
            <v>13310.244860922834</v>
          </cell>
          <cell r="BD545">
            <v>13297.722378143428</v>
          </cell>
          <cell r="BE545">
            <v>13285.199895364021</v>
          </cell>
          <cell r="BF545">
            <v>13272.677412584615</v>
          </cell>
          <cell r="BG545">
            <v>13260.154929805209</v>
          </cell>
          <cell r="BH545">
            <v>13247.632447025802</v>
          </cell>
          <cell r="BI545">
            <v>13235.109964246396</v>
          </cell>
          <cell r="BJ545">
            <v>13222.58748146699</v>
          </cell>
          <cell r="BK545">
            <v>13210.064998687585</v>
          </cell>
          <cell r="BL545">
            <v>13197.542515908179</v>
          </cell>
          <cell r="BM545">
            <v>13185.020033128772</v>
          </cell>
          <cell r="BN545">
            <v>13172.497550349366</v>
          </cell>
          <cell r="BO545">
            <v>13159.97506756996</v>
          </cell>
          <cell r="BP545">
            <v>13147.452584790553</v>
          </cell>
          <cell r="BQ545">
            <v>13134.930102011147</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672500.82599500089</v>
          </cell>
          <cell r="AM547">
            <v>673664.44334084785</v>
          </cell>
          <cell r="AN547">
            <v>674828.06068669492</v>
          </cell>
          <cell r="AO547">
            <v>675991.67803254188</v>
          </cell>
          <cell r="AP547">
            <v>677155.29537838884</v>
          </cell>
          <cell r="AQ547">
            <v>678318.91272423591</v>
          </cell>
          <cell r="AR547">
            <v>679482.53007008287</v>
          </cell>
          <cell r="AS547">
            <v>680646.14741592994</v>
          </cell>
          <cell r="AT547">
            <v>681809.7647617769</v>
          </cell>
          <cell r="AU547">
            <v>682973.38210762385</v>
          </cell>
          <cell r="AV547">
            <v>684136.99945347093</v>
          </cell>
          <cell r="AW547">
            <v>685300.61679931788</v>
          </cell>
          <cell r="AX547">
            <v>686464.23414516496</v>
          </cell>
          <cell r="AY547">
            <v>687627.85149101191</v>
          </cell>
          <cell r="AZ547">
            <v>688791.46883685887</v>
          </cell>
          <cell r="BA547">
            <v>689955.08618270594</v>
          </cell>
          <cell r="BB547">
            <v>691118.7035285529</v>
          </cell>
          <cell r="BC547">
            <v>692282.32087439985</v>
          </cell>
          <cell r="BD547">
            <v>693445.93822024693</v>
          </cell>
          <cell r="BE547">
            <v>694609.55556609388</v>
          </cell>
          <cell r="BF547">
            <v>695773.17291194096</v>
          </cell>
          <cell r="BG547">
            <v>696936.79025778791</v>
          </cell>
          <cell r="BH547">
            <v>698100.40760363487</v>
          </cell>
          <cell r="BI547">
            <v>699264.02494948194</v>
          </cell>
          <cell r="BJ547">
            <v>700427.6422953289</v>
          </cell>
          <cell r="BK547">
            <v>701591.25964117597</v>
          </cell>
          <cell r="BL547">
            <v>702754.87698702293</v>
          </cell>
          <cell r="BM547">
            <v>703918.49433286989</v>
          </cell>
          <cell r="BN547">
            <v>705082.11167871696</v>
          </cell>
          <cell r="BO547">
            <v>706245.72902456392</v>
          </cell>
          <cell r="BP547">
            <v>707409.34637041099</v>
          </cell>
          <cell r="BQ547">
            <v>708572.96371625795</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2058395.2209901565</v>
          </cell>
          <cell r="AF554">
            <v>2057109.152726532</v>
          </cell>
          <cell r="AG554">
            <v>2055823.0844629076</v>
          </cell>
          <cell r="AH554">
            <v>2054537.0161992831</v>
          </cell>
          <cell r="AI554">
            <v>2053250.9479356585</v>
          </cell>
          <cell r="AJ554">
            <v>2051964.8796720342</v>
          </cell>
          <cell r="AK554">
            <v>2050678.8114084096</v>
          </cell>
          <cell r="AL554">
            <v>2049019.7315922903</v>
          </cell>
          <cell r="AM554">
            <v>2047360.6517761711</v>
          </cell>
          <cell r="AN554">
            <v>2045701.571960052</v>
          </cell>
          <cell r="AO554">
            <v>2044042.4921439327</v>
          </cell>
          <cell r="AP554">
            <v>2042383.4123278135</v>
          </cell>
          <cell r="AQ554">
            <v>2040724.3325116944</v>
          </cell>
          <cell r="AR554">
            <v>2039065.2526955751</v>
          </cell>
          <cell r="AS554">
            <v>2037406.1728794558</v>
          </cell>
          <cell r="AT554">
            <v>2035747.0930633366</v>
          </cell>
          <cell r="AU554">
            <v>2034088.0132472175</v>
          </cell>
          <cell r="AV554">
            <v>2032428.9334310982</v>
          </cell>
          <cell r="AW554">
            <v>2030769.853614979</v>
          </cell>
          <cell r="AX554">
            <v>2029483.7853513546</v>
          </cell>
          <cell r="AY554">
            <v>2028197.7170877301</v>
          </cell>
          <cell r="AZ554">
            <v>2026911.6488241055</v>
          </cell>
          <cell r="BA554">
            <v>2025625.5805604812</v>
          </cell>
          <cell r="BB554">
            <v>2024339.5122968566</v>
          </cell>
          <cell r="BC554">
            <v>2023053.4440332321</v>
          </cell>
          <cell r="BD554">
            <v>2021767.3757696077</v>
          </cell>
          <cell r="BE554">
            <v>2020481.3075059832</v>
          </cell>
          <cell r="BF554">
            <v>2019195.2392423586</v>
          </cell>
          <cell r="BG554">
            <v>2017909.1709787343</v>
          </cell>
          <cell r="BH554">
            <v>2016623.1027151097</v>
          </cell>
          <cell r="BI554">
            <v>2015337.0344514851</v>
          </cell>
          <cell r="BJ554">
            <v>2014050.9661878608</v>
          </cell>
          <cell r="BK554">
            <v>2012764.8979242363</v>
          </cell>
          <cell r="BL554">
            <v>2011478.8296606117</v>
          </cell>
          <cell r="BM554">
            <v>2010192.7613969874</v>
          </cell>
          <cell r="BN554">
            <v>2008906.6931333628</v>
          </cell>
          <cell r="BO554">
            <v>2007620.6248697382</v>
          </cell>
          <cell r="BP554">
            <v>2006334.5566061139</v>
          </cell>
          <cell r="BQ554">
            <v>2005048.4883424893</v>
          </cell>
        </row>
        <row r="555">
          <cell r="AE555">
            <v>270851.31874964153</v>
          </cell>
          <cell r="AF555">
            <v>271174.56012518157</v>
          </cell>
          <cell r="AG555">
            <v>271497.8015007216</v>
          </cell>
          <cell r="AH555">
            <v>271821.04287626164</v>
          </cell>
          <cell r="AI555">
            <v>272144.28425180173</v>
          </cell>
          <cell r="AJ555">
            <v>272467.52562734176</v>
          </cell>
          <cell r="AK555">
            <v>272790.7670028818</v>
          </cell>
          <cell r="AL555">
            <v>273114.00837842183</v>
          </cell>
          <cell r="AM555">
            <v>273437.24975396186</v>
          </cell>
          <cell r="AN555">
            <v>273760.4911295019</v>
          </cell>
          <cell r="AO555">
            <v>274083.73250504193</v>
          </cell>
          <cell r="AP555">
            <v>274406.97388058202</v>
          </cell>
          <cell r="AQ555">
            <v>274730.21525612206</v>
          </cell>
          <cell r="AR555">
            <v>275053.45663166209</v>
          </cell>
          <cell r="AS555">
            <v>275376.69800720213</v>
          </cell>
          <cell r="AT555">
            <v>275699.93938274216</v>
          </cell>
          <cell r="AU555">
            <v>276023.18075828219</v>
          </cell>
          <cell r="AV555">
            <v>276346.42213382223</v>
          </cell>
          <cell r="AW555">
            <v>276669.66350936226</v>
          </cell>
          <cell r="AX555">
            <v>276992.90488490235</v>
          </cell>
          <cell r="AY555">
            <v>277316.14626044239</v>
          </cell>
          <cell r="AZ555">
            <v>277639.38763598242</v>
          </cell>
          <cell r="BA555">
            <v>277962.62901152245</v>
          </cell>
          <cell r="BB555">
            <v>278285.87038706249</v>
          </cell>
          <cell r="BC555">
            <v>278609.11176260252</v>
          </cell>
          <cell r="BD555">
            <v>278932.35313814256</v>
          </cell>
          <cell r="BE555">
            <v>279255.59451368259</v>
          </cell>
          <cell r="BF555">
            <v>279578.83588922268</v>
          </cell>
          <cell r="BG555">
            <v>279902.07726476272</v>
          </cell>
          <cell r="BH555">
            <v>280225.31864030275</v>
          </cell>
          <cell r="BI555">
            <v>280548.56001584278</v>
          </cell>
          <cell r="BJ555">
            <v>280871.80139138282</v>
          </cell>
          <cell r="BK555">
            <v>281195.04276692285</v>
          </cell>
          <cell r="BL555">
            <v>281518.28414246289</v>
          </cell>
          <cell r="BM555">
            <v>281841.52551800298</v>
          </cell>
          <cell r="BN555">
            <v>282164.76689354295</v>
          </cell>
          <cell r="BO555">
            <v>282488.00826908299</v>
          </cell>
          <cell r="BP555">
            <v>282811.24964462302</v>
          </cell>
          <cell r="BQ555">
            <v>283134.49102016306</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row>
        <row r="42">
          <cell r="G42">
            <v>-16353.691735560315</v>
          </cell>
          <cell r="H42">
            <v>-16353.691735560315</v>
          </cell>
          <cell r="I42">
            <v>-16353.691735560315</v>
          </cell>
          <cell r="J42">
            <v>-16353.691735560315</v>
          </cell>
          <cell r="K42">
            <v>-16353.691735560315</v>
          </cell>
          <cell r="L42">
            <v>-16353.691735560315</v>
          </cell>
          <cell r="M42">
            <v>-16353.691735560315</v>
          </cell>
          <cell r="N42">
            <v>-16353.691735560315</v>
          </cell>
          <cell r="O42">
            <v>-16353.691735560315</v>
          </cell>
          <cell r="P42">
            <v>-16353.691735560315</v>
          </cell>
          <cell r="Q42">
            <v>-16353.691735560315</v>
          </cell>
          <cell r="R42">
            <v>-16353.691735560315</v>
          </cell>
          <cell r="S42">
            <v>-16353.691735560315</v>
          </cell>
          <cell r="T42">
            <v>-16353.691735560315</v>
          </cell>
          <cell r="U42">
            <v>-16353.691735560315</v>
          </cell>
          <cell r="V42">
            <v>-16353.691735560315</v>
          </cell>
          <cell r="W42">
            <v>-16353.691735560315</v>
          </cell>
          <cell r="X42">
            <v>-16353.691735560315</v>
          </cell>
          <cell r="Y42">
            <v>-16353.691735560315</v>
          </cell>
          <cell r="Z42">
            <v>-16353.691735560315</v>
          </cell>
          <cell r="AA42">
            <v>-16353.691735560315</v>
          </cell>
          <cell r="AB42">
            <v>-16353.691735560315</v>
          </cell>
          <cell r="AC42">
            <v>-16353.691735560315</v>
          </cell>
          <cell r="AD42">
            <v>-16353.691735560315</v>
          </cell>
          <cell r="AE42">
            <v>-16353.691735560315</v>
          </cell>
          <cell r="AF42">
            <v>-16353.691735560315</v>
          </cell>
          <cell r="AG42">
            <v>-16353.691735560315</v>
          </cell>
          <cell r="AH42">
            <v>-16353.691735560315</v>
          </cell>
          <cell r="AI42">
            <v>-16353.691735560315</v>
          </cell>
          <cell r="AJ42">
            <v>-16353.691735560315</v>
          </cell>
          <cell r="AK42">
            <v>-16353.691735560315</v>
          </cell>
          <cell r="AL42">
            <v>-16353.691735560315</v>
          </cell>
          <cell r="AM42">
            <v>-16353.691735560315</v>
          </cell>
          <cell r="AN42">
            <v>-16353.691735560315</v>
          </cell>
          <cell r="AO42">
            <v>-16353.691735560315</v>
          </cell>
          <cell r="AP42">
            <v>-16353.691735560315</v>
          </cell>
          <cell r="AQ42">
            <v>-16353.691735560315</v>
          </cell>
          <cell r="AR42">
            <v>-16353.691735560315</v>
          </cell>
          <cell r="AS42">
            <v>-16353.691735560315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3"/>
      <sheetData sheetId="24"/>
      <sheetData sheetId="25"/>
      <sheetData sheetId="26"/>
      <sheetData sheetId="2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X4" activePane="bottomRight" state="frozen"/>
      <selection pane="topRight" activeCell="B1" sqref="B1"/>
      <selection pane="bottomLeft" activeCell="A4" sqref="A4"/>
      <selection pane="bottomRight" activeCell="X8" sqref="X8"/>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38.966686065965462</v>
      </c>
      <c r="D4" s="22">
        <f>(Drivers!E5*1000000)/Drivers!E4</f>
        <v>39.158399099361425</v>
      </c>
      <c r="E4" s="22">
        <f>(Drivers!F5*1000000)/Drivers!F4</f>
        <v>39.338545462945504</v>
      </c>
      <c r="F4" s="22">
        <f>(Drivers!G5*1000000)/Drivers!G4</f>
        <v>39.536098196595788</v>
      </c>
      <c r="G4" s="22">
        <f>(Drivers!H5*1000000)/Drivers!H4</f>
        <v>39.788245719105873</v>
      </c>
      <c r="H4" s="22">
        <f>(Drivers!I5*1000000)/Drivers!I4</f>
        <v>40.119742210628736</v>
      </c>
      <c r="I4" s="22">
        <f>(Drivers!J5*1000000)/Drivers!J4</f>
        <v>41.007834549485601</v>
      </c>
      <c r="J4" s="22">
        <f>(Drivers!K5*1000000)/Drivers!K4</f>
        <v>41.343449254622584</v>
      </c>
      <c r="K4" s="22">
        <f>(Drivers!L5*1000000)/Drivers!L4</f>
        <v>40.97065174342255</v>
      </c>
      <c r="L4" s="22">
        <f>(Drivers!M5*1000000)/Drivers!M4</f>
        <v>41.454052960083267</v>
      </c>
      <c r="M4" s="22">
        <f>(Drivers!N5*1000000)/Drivers!N4</f>
        <v>42.672507376215535</v>
      </c>
      <c r="N4" s="22">
        <f>(Drivers!O5*1000000)/Drivers!O4</f>
        <v>43.328446600150556</v>
      </c>
      <c r="O4" s="22">
        <f>(Drivers!P5*1000000)/Drivers!P4</f>
        <v>44.410238344525055</v>
      </c>
      <c r="P4" s="22">
        <f>(Drivers!Q5*1000000)/Drivers!Q4</f>
        <v>45.178012991044618</v>
      </c>
      <c r="Q4" s="22">
        <f>(Drivers!R5*1000000)/Drivers!R4</f>
        <v>46.638548392745754</v>
      </c>
      <c r="R4" s="22">
        <f>(Drivers!S5*1000000)/Drivers!S4</f>
        <v>48.511998091639612</v>
      </c>
      <c r="S4" s="22">
        <f>(Drivers!T5*1000000)/Drivers!T4</f>
        <v>50.550052099115142</v>
      </c>
      <c r="T4" s="22">
        <f>(Drivers!U5*1000000)/Drivers!U4</f>
        <v>52.688735600202406</v>
      </c>
      <c r="U4" s="22">
        <f>(Drivers!V5*1000000)/Drivers!V4</f>
        <v>53.946299970070477</v>
      </c>
      <c r="V4" s="22">
        <f>(Drivers!W5*1000000)/Drivers!W4</f>
        <v>52.486723389004695</v>
      </c>
      <c r="W4" s="22">
        <f>(Drivers!X5*1000000)/Drivers!X4</f>
        <v>53.321508829093439</v>
      </c>
      <c r="X4" s="22">
        <f>(Drivers!Y5*1000000)/Drivers!Y4</f>
        <v>54.31638269612931</v>
      </c>
      <c r="Y4" s="22">
        <f>(Drivers!Z5*1000000)/Drivers!Z4</f>
        <v>55.299399175950242</v>
      </c>
      <c r="Z4" s="22">
        <f>(Drivers!AA5*1000000)/Drivers!AA4</f>
        <v>55.922837207822219</v>
      </c>
      <c r="AA4" s="22">
        <f>(Drivers!AB5*1000000)/Drivers!AB4</f>
        <v>56.197215701193407</v>
      </c>
      <c r="AB4" s="22">
        <f>(Drivers!AC5*1000000)/Drivers!AC4</f>
        <v>56.205702009733145</v>
      </c>
      <c r="AC4" s="22">
        <f>(Drivers!AD5*1000000)/Drivers!AD4</f>
        <v>55.936148256926728</v>
      </c>
      <c r="AD4" s="22">
        <f>(Drivers!AE5*1000000)/Drivers!AE4</f>
        <v>55.872885511865043</v>
      </c>
      <c r="AE4" s="22">
        <f>(Drivers!AF5*1000000)/Drivers!AF4</f>
        <v>55.844558511013524</v>
      </c>
      <c r="AF4" s="22">
        <f>(Drivers!AG5*1000000)/Drivers!AG4</f>
        <v>55.766762473693646</v>
      </c>
      <c r="AG4" s="22">
        <f>(Drivers!AH5*1000000)/Drivers!AH4</f>
        <v>50.967935993302106</v>
      </c>
      <c r="AH4" s="22">
        <f>(Drivers!AI5*1000000)/Drivers!AI4</f>
        <v>51.672460630281869</v>
      </c>
      <c r="AI4" s="22">
        <f>(Drivers!AJ5*1000000)/Drivers!AJ4</f>
        <v>52.350344872842662</v>
      </c>
      <c r="AJ4" s="22">
        <f>(Drivers!AK5*1000000)/Drivers!AK4</f>
        <v>53.084375782968493</v>
      </c>
      <c r="AK4" s="22">
        <f>(Drivers!AL5*1000000)/Drivers!AL4</f>
        <v>53.884841722684349</v>
      </c>
      <c r="AL4" s="22">
        <f>(Drivers!AM5*1000000)/Drivers!AM4</f>
        <v>54.60916037661989</v>
      </c>
      <c r="AM4" s="22">
        <f>(Drivers!AN5*1000000)/Drivers!AN4</f>
        <v>55.546878785264482</v>
      </c>
      <c r="AN4" s="22">
        <f>(Drivers!AO5*1000000)/Drivers!AO4</f>
        <v>56.491735296179407</v>
      </c>
      <c r="AO4" s="22">
        <f>(Drivers!AP5*1000000)/Drivers!AP4</f>
        <v>57.439327289000211</v>
      </c>
      <c r="AP4" s="22">
        <f>(Drivers!AQ5*1000000)/Drivers!AQ4</f>
        <v>58.326851946590423</v>
      </c>
      <c r="AQ4" s="22">
        <f>(Drivers!AR5*1000000)/Drivers!AR4</f>
        <v>59.183282472973396</v>
      </c>
      <c r="AR4" s="22">
        <f>(Drivers!AS5*1000000)/Drivers!AS4</f>
        <v>60.276677416496405</v>
      </c>
      <c r="AS4" s="22">
        <f>(Drivers!AT5*1000000)/Drivers!AT4</f>
        <v>61.388306643353701</v>
      </c>
      <c r="AT4" s="22">
        <f>(Drivers!AU5*1000000)/Drivers!AU4</f>
        <v>62.501578531263661</v>
      </c>
      <c r="AU4" s="22">
        <f>(Drivers!AV5*1000000)/Drivers!AV4</f>
        <v>63.600826992195188</v>
      </c>
      <c r="AV4" s="22">
        <f>(Drivers!AW5*1000000)/Drivers!AW4</f>
        <v>64.824396094519628</v>
      </c>
      <c r="AW4" s="22">
        <f>(Drivers!AX5*1000000)/Drivers!AX4</f>
        <v>66.209503666110081</v>
      </c>
      <c r="AX4" s="22">
        <f>(Drivers!AY5*1000000)/Drivers!AY4</f>
        <v>67.640876178658061</v>
      </c>
      <c r="AY4" s="22">
        <f>(Drivers!AZ5*1000000)/Drivers!AZ4</f>
        <v>69.029498286112897</v>
      </c>
      <c r="AZ4" s="22">
        <f>(Drivers!BA5*1000000)/Drivers!BA4</f>
        <v>70.460359813048512</v>
      </c>
      <c r="BA4" s="22">
        <f>(Drivers!BB5*1000000)/Drivers!BB4</f>
        <v>71.976264965232502</v>
      </c>
      <c r="BB4" s="22">
        <f>(Drivers!BC5*1000000)/Drivers!BC4</f>
        <v>73.584290686867519</v>
      </c>
      <c r="BC4" s="22">
        <f>(Drivers!BD5*1000000)/Drivers!BD4</f>
        <v>75.224054250976693</v>
      </c>
      <c r="BD4" s="22">
        <f>(Drivers!BE5*1000000)/Drivers!BE4</f>
        <v>76.903424141449818</v>
      </c>
      <c r="BE4" s="22">
        <f>(Drivers!BF5*1000000)/Drivers!BF4</f>
        <v>78.626827366499484</v>
      </c>
      <c r="BF4" s="22">
        <f>(Drivers!BG5*1000000)/Drivers!BG4</f>
        <v>80.426291422818508</v>
      </c>
      <c r="BG4" s="22">
        <f>(Drivers!BH5*1000000)/Drivers!BH4</f>
        <v>82.191130128657463</v>
      </c>
      <c r="BH4" s="22">
        <f>(Drivers!BI5*1000000)/Drivers!BI4</f>
        <v>83.999383198832888</v>
      </c>
      <c r="BI4" s="22">
        <f>(Drivers!BJ5*1000000)/Drivers!BJ4</f>
        <v>85.863108538803999</v>
      </c>
      <c r="BJ4" s="22">
        <f>(Drivers!BK5*1000000)/Drivers!BK4</f>
        <v>87.78826002458014</v>
      </c>
      <c r="BK4" s="22">
        <f>(Drivers!BL5*1000000)/Drivers!BL4</f>
        <v>89.813023725419797</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920619.20120452531</v>
      </c>
      <c r="Z5" s="28">
        <f>((Data!$AJ$5*'Intermediate calculations'!Z4)+Data!$AK$5)*Drivers!AA4</f>
        <v>946217.20219977957</v>
      </c>
      <c r="AA5" s="28">
        <f>((Data!$AJ$5*'Intermediate calculations'!AA4)+Data!$AK$5)*Drivers!AB4</f>
        <v>965927.64174919901</v>
      </c>
      <c r="AB5" s="28">
        <f>((Data!$AJ$5*'Intermediate calculations'!AB4)+Data!$AK$5)*Drivers!AC4</f>
        <v>981110.93398192315</v>
      </c>
      <c r="AC5" s="28">
        <f>((Data!$AJ$5*'Intermediate calculations'!AC4)+Data!$AK$5)*Drivers!AD4</f>
        <v>991305.45392173645</v>
      </c>
      <c r="AD5" s="28">
        <f>((Data!$AJ$5*'Intermediate calculations'!AD4)+Data!$AK$5)*Drivers!AE4</f>
        <v>1006097.2956584314</v>
      </c>
      <c r="AE5" s="28">
        <f>((Data!$AJ$5*'Intermediate calculations'!AE4)+Data!$AK$5)*Drivers!AF4</f>
        <v>1021783.0811713212</v>
      </c>
      <c r="AF5" s="28">
        <f>((Data!$AJ$5*'Intermediate calculations'!AF4)+Data!$AK$5)*Drivers!AG4</f>
        <v>1036675.9031381361</v>
      </c>
      <c r="AG5" s="28">
        <f>((Data!$AJ$5*'Intermediate calculations'!AG4)+Data!$AK$5)*Drivers!AH4</f>
        <v>951200.50848696439</v>
      </c>
      <c r="AH5" s="28">
        <f>((Data!$AJ$5*'Intermediate calculations'!AH4)+Data!$AK$5)*Drivers!AI4</f>
        <v>977335.68866695696</v>
      </c>
      <c r="AI5" s="28">
        <f>((Data!$AJ$5*'Intermediate calculations'!AI4)+Data!$AK$5)*Drivers!AJ4</f>
        <v>1003365.8866174871</v>
      </c>
      <c r="AJ5" s="28">
        <f>((Data!$AJ$5*'Intermediate calculations'!AJ4)+Data!$AK$5)*Drivers!AK4</f>
        <v>1031103.9616436283</v>
      </c>
      <c r="AK5" s="28">
        <f>((Data!$AJ$5*'Intermediate calculations'!AK4)+Data!$AK$5)*Drivers!AL4</f>
        <v>1060829.5142271284</v>
      </c>
      <c r="AL5" s="28">
        <f>((Data!$AJ$5*'Intermediate calculations'!AL4)+Data!$AK$5)*Drivers!AM4</f>
        <v>1089384.9861311356</v>
      </c>
      <c r="AM5" s="28">
        <f>((Data!$AJ$5*'Intermediate calculations'!AM4)+Data!$AK$5)*Drivers!AN4</f>
        <v>1121475.1395723124</v>
      </c>
      <c r="AN5" s="28">
        <f>((Data!$AJ$5*'Intermediate calculations'!AN4)+Data!$AK$5)*Drivers!AO4</f>
        <v>1154255.8475958584</v>
      </c>
      <c r="AO5" s="28">
        <f>((Data!$AJ$5*'Intermediate calculations'!AO4)+Data!$AK$5)*Drivers!AP4</f>
        <v>1187636.9273068563</v>
      </c>
      <c r="AP5" s="28">
        <f>((Data!$AJ$5*'Intermediate calculations'!AP4)+Data!$AK$5)*Drivers!AQ4</f>
        <v>1220154.1608495153</v>
      </c>
      <c r="AQ5" s="28">
        <f>((Data!$AJ$5*'Intermediate calculations'!AQ4)+Data!$AK$5)*Drivers!AR4</f>
        <v>1252459.8902700013</v>
      </c>
      <c r="AR5" s="28">
        <f>((Data!$AJ$5*'Intermediate calculations'!AR4)+Data!$AK$5)*Drivers!AS4</f>
        <v>1289275.7925430296</v>
      </c>
      <c r="AS5" s="28">
        <f>((Data!$AJ$5*'Intermediate calculations'!AS4)+Data!$AK$5)*Drivers!AT4</f>
        <v>1327068.3005673804</v>
      </c>
      <c r="AT5" s="28">
        <f>((Data!$AJ$5*'Intermediate calculations'!AT4)+Data!$AK$5)*Drivers!AU4</f>
        <v>1365451.893622552</v>
      </c>
      <c r="AU5" s="28">
        <f>((Data!$AJ$5*'Intermediate calculations'!AU4)+Data!$AK$5)*Drivers!AV4</f>
        <v>1404050.2356014536</v>
      </c>
      <c r="AV5" s="28">
        <f>((Data!$AJ$5*'Intermediate calculations'!AV4)+Data!$AK$5)*Drivers!AW4</f>
        <v>1446281.3470894671</v>
      </c>
      <c r="AW5" s="28">
        <f>((Data!$AJ$5*'Intermediate calculations'!AW4)+Data!$AK$5)*Drivers!AX4</f>
        <v>1491362.5425441607</v>
      </c>
      <c r="AX5" s="28">
        <f>((Data!$AJ$5*'Intermediate calculations'!AX4)+Data!$AK$5)*Drivers!AY4</f>
        <v>1538186.8621807622</v>
      </c>
      <c r="AY5" s="28">
        <f>((Data!$AJ$5*'Intermediate calculations'!AY4)+Data!$AK$5)*Drivers!AZ4</f>
        <v>1584536.621808337</v>
      </c>
      <c r="AZ5" s="28">
        <f>((Data!$AJ$5*'Intermediate calculations'!AZ4)+Data!$AK$5)*Drivers!BA4</f>
        <v>1632557.7458610185</v>
      </c>
      <c r="BA5" s="28">
        <f>((Data!$AJ$5*'Intermediate calculations'!BA4)+Data!$AK$5)*Drivers!BB4</f>
        <v>1683377.5888221376</v>
      </c>
      <c r="BB5" s="28">
        <f>((Data!$AJ$5*'Intermediate calculations'!BB4)+Data!$AK$5)*Drivers!BC4</f>
        <v>1735318.5954990496</v>
      </c>
      <c r="BC5" s="28">
        <f>((Data!$AJ$5*'Intermediate calculations'!BC4)+Data!$AK$5)*Drivers!BD4</f>
        <v>1788663.7629985877</v>
      </c>
      <c r="BD5" s="28">
        <f>((Data!$AJ$5*'Intermediate calculations'!BD4)+Data!$AK$5)*Drivers!BE4</f>
        <v>1843639.1766201549</v>
      </c>
      <c r="BE5" s="28">
        <f>((Data!$AJ$5*'Intermediate calculations'!BE4)+Data!$AK$5)*Drivers!BF4</f>
        <v>1900385.8090064528</v>
      </c>
      <c r="BF5" s="28">
        <f>((Data!$AJ$5*'Intermediate calculations'!BF4)+Data!$AK$5)*Drivers!BG4</f>
        <v>1959777.7308595895</v>
      </c>
      <c r="BG5" s="28">
        <f>((Data!$AJ$5*'Intermediate calculations'!BG4)+Data!$AK$5)*Drivers!BH4</f>
        <v>2016693.3960052314</v>
      </c>
      <c r="BH5" s="28">
        <f>((Data!$AJ$5*'Intermediate calculations'!BH4)+Data!$AK$5)*Drivers!BI4</f>
        <v>2075298.9728092393</v>
      </c>
      <c r="BI5" s="28">
        <f>((Data!$AJ$5*'Intermediate calculations'!BI4)+Data!$AK$5)*Drivers!BJ4</f>
        <v>2135939.9453931935</v>
      </c>
      <c r="BJ5" s="28">
        <f>((Data!$AJ$5*'Intermediate calculations'!BJ4)+Data!$AK$5)*Drivers!BK4</f>
        <v>2198803.867980632</v>
      </c>
      <c r="BK5" s="28">
        <f>((Data!$AJ$5*'Intermediate calculations'!BK4)+Data!$AK$5)*Drivers!BL4</f>
        <v>2264956.2315485026</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0.16231805868757238</v>
      </c>
      <c r="AP6" s="22"/>
      <c r="AQ6" s="22">
        <f>(AQ8-AD8)/AD8</f>
        <v>0.27656393678130992</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17.594105781779138</v>
      </c>
      <c r="Z7" s="53">
        <f>Z5*ttokg/Drivers!AA4</f>
        <v>17.818061092572737</v>
      </c>
      <c r="AA7" s="53">
        <f>AA5*ttokg/Drivers!AB4</f>
        <v>17.916625051806204</v>
      </c>
      <c r="AB7" s="53">
        <f>AB5*ttokg/Drivers!AC4</f>
        <v>17.919673556660488</v>
      </c>
      <c r="AC7" s="53">
        <f>AC5*ttokg/Drivers!AD4</f>
        <v>17.822842770922126</v>
      </c>
      <c r="AD7" s="53">
        <f>AD5*ttokg/Drivers!AE4</f>
        <v>17.8001171317926</v>
      </c>
      <c r="AE7" s="53">
        <f>AE5*ttokg/Drivers!AF4</f>
        <v>17.789941329298639</v>
      </c>
      <c r="AF7" s="53">
        <f>AF5*ttokg/Drivers!AG4</f>
        <v>17.761994949986217</v>
      </c>
      <c r="AG7" s="53">
        <f>AG5*ttokg/Drivers!AH4</f>
        <v>16.038130474420601</v>
      </c>
      <c r="AH7" s="53">
        <f>AH5*ttokg/Drivers!AI4</f>
        <v>16.29121422287718</v>
      </c>
      <c r="AI7" s="53">
        <f>AI5*ttokg/Drivers!AJ4</f>
        <v>16.534728042155951</v>
      </c>
      <c r="AJ7" s="53">
        <f>AJ5*ttokg/Drivers!AK4</f>
        <v>16.798411218679096</v>
      </c>
      <c r="AK7" s="53">
        <f>AK5*ttokg/Drivers!AL4</f>
        <v>17.085959602229696</v>
      </c>
      <c r="AL7" s="53">
        <f>AL5*ttokg/Drivers!AM4</f>
        <v>17.34615388131251</v>
      </c>
      <c r="AM7" s="53">
        <f>AM5*ttokg/Drivers!AN4</f>
        <v>17.683006955569621</v>
      </c>
      <c r="AN7" s="53">
        <f>AN5*ttokg/Drivers!AO4</f>
        <v>18.022424223588907</v>
      </c>
      <c r="AO7" s="53">
        <f>AO5*ttokg/Drivers!AP4</f>
        <v>18.362824148534916</v>
      </c>
      <c r="AP7" s="53">
        <f>AP5*ttokg/Drivers!AQ4</f>
        <v>18.68164630946529</v>
      </c>
      <c r="AQ7" s="53">
        <f>AQ5*ttokg/Drivers!AR4</f>
        <v>18.989298642020792</v>
      </c>
      <c r="AR7" s="53">
        <f>AR5*ttokg/Drivers!AS4</f>
        <v>19.382074815238166</v>
      </c>
      <c r="AS7" s="53">
        <f>AS5*ttokg/Drivers!AT4</f>
        <v>19.781401221810679</v>
      </c>
      <c r="AT7" s="53">
        <f>AT5*ttokg/Drivers!AU4</f>
        <v>20.181317715365008</v>
      </c>
      <c r="AU7" s="53">
        <f>AU5*ttokg/Drivers!AV4</f>
        <v>20.576196625732575</v>
      </c>
      <c r="AV7" s="53">
        <f>AV5*ttokg/Drivers!AW4</f>
        <v>21.015734774802038</v>
      </c>
      <c r="AW7" s="53">
        <f>AW5*ttokg/Drivers!AX4</f>
        <v>21.513301783581841</v>
      </c>
      <c r="AX7" s="53">
        <f>AX5*ttokg/Drivers!AY4</f>
        <v>22.027488373941999</v>
      </c>
      <c r="AY7" s="53">
        <f>AY5*ttokg/Drivers!AZ4</f>
        <v>22.526317896286209</v>
      </c>
      <c r="AZ7" s="53">
        <f>AZ5*ttokg/Drivers!BA4</f>
        <v>23.040320927197346</v>
      </c>
      <c r="BA7" s="53">
        <f>BA5*ttokg/Drivers!BB4</f>
        <v>23.584873861306285</v>
      </c>
      <c r="BB7" s="53">
        <f>BB5*ttokg/Drivers!BC4</f>
        <v>24.162518922791438</v>
      </c>
      <c r="BC7" s="53">
        <f>BC5*ttokg/Drivers!BD4</f>
        <v>24.7515650506406</v>
      </c>
      <c r="BD7" s="53">
        <f>BD5*ttokg/Drivers!BE4</f>
        <v>25.354838810871442</v>
      </c>
      <c r="BE7" s="53">
        <f>BE5*ttokg/Drivers!BF4</f>
        <v>25.973930501074822</v>
      </c>
      <c r="BF7" s="53">
        <f>BF5*ttokg/Drivers!BG4</f>
        <v>26.620345239015606</v>
      </c>
      <c r="BG7" s="53">
        <f>BG5*ttokg/Drivers!BH4</f>
        <v>27.254321641898738</v>
      </c>
      <c r="BH7" s="53">
        <f>BH5*ttokg/Drivers!BI4</f>
        <v>27.903893624391749</v>
      </c>
      <c r="BI7" s="53">
        <f>BI5*ttokg/Drivers!BJ4</f>
        <v>28.573392702742566</v>
      </c>
      <c r="BJ7" s="53">
        <f>BJ5*ttokg/Drivers!BK4</f>
        <v>29.26495766554595</v>
      </c>
      <c r="BK7" s="53">
        <f>BK5*ttokg/Drivers!BL4</f>
        <v>29.992305951539294</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920131.74550969596</v>
      </c>
      <c r="Z8" s="22">
        <f>((Data!$AJ$14*'Intermediate calculations'!Z5)+Data!$AK$14)</f>
        <v>949379.17119823792</v>
      </c>
      <c r="AA8" s="22">
        <f>((Data!$AJ$14*'Intermediate calculations'!AA5)+Data!$AK$14)</f>
        <v>971899.6647366602</v>
      </c>
      <c r="AB8" s="22">
        <f>((Data!$AJ$14*'Intermediate calculations'!AB5)+Data!$AK$14)</f>
        <v>989247.5901221754</v>
      </c>
      <c r="AC8" s="22">
        <f>((Data!$AJ$14*'Intermediate calculations'!AC5)+Data!$AK$14)</f>
        <v>1000895.5099900325</v>
      </c>
      <c r="AD8" s="22">
        <f>((Data!$AJ$14*'Intermediate calculations'!AD5)+Data!$AK$14)</f>
        <v>1017796.1770409818</v>
      </c>
      <c r="AE8" s="22">
        <f>((Data!$AJ$14*'Intermediate calculations'!AE5)+Data!$AK$14)</f>
        <v>1035718.2345578836</v>
      </c>
      <c r="AF8" s="22">
        <f>((Data!$AJ$14*'Intermediate calculations'!AF5)+Data!$AK$14)</f>
        <v>1052734.2782656662</v>
      </c>
      <c r="AG8" s="22">
        <f>((Data!$AJ$14*'Intermediate calculations'!AG5)+Data!$AK$14)</f>
        <v>955072.93143930938</v>
      </c>
      <c r="AH8" s="22">
        <f>((Data!$AJ$14*'Intermediate calculations'!AH5)+Data!$AK$14)</f>
        <v>984934.1202216954</v>
      </c>
      <c r="AI8" s="22">
        <f>((Data!$AJ$14*'Intermediate calculations'!AI5)+Data!$AK$14)</f>
        <v>1014675.3597957273</v>
      </c>
      <c r="AJ8" s="22">
        <f>((Data!$AJ$14*'Intermediate calculations'!AJ5)+Data!$AK$14)</f>
        <v>1046367.9629884798</v>
      </c>
      <c r="AK8" s="22">
        <f>((Data!$AJ$14*'Intermediate calculations'!AK5)+Data!$AK$14)</f>
        <v>1080331.3920233464</v>
      </c>
      <c r="AL8" s="22">
        <f>((Data!$AJ$14*'Intermediate calculations'!AL5)+Data!$AK$14)</f>
        <v>1112957.9257385589</v>
      </c>
      <c r="AM8" s="22">
        <f>((Data!$AJ$14*'Intermediate calculations'!AM5)+Data!$AK$14)</f>
        <v>1149623.0691721705</v>
      </c>
      <c r="AN8" s="22">
        <f>((Data!$AJ$14*'Intermediate calculations'!AN5)+Data!$AK$14)</f>
        <v>1187077.2173345292</v>
      </c>
      <c r="AO8" s="22">
        <f>((Data!$AJ$14*'Intermediate calculations'!AO5)+Data!$AK$14)</f>
        <v>1225217.3302453659</v>
      </c>
      <c r="AP8" s="22">
        <f>((Data!$AJ$14*'Intermediate calculations'!AP5)+Data!$AK$14)</f>
        <v>1262370.4412172816</v>
      </c>
      <c r="AQ8" s="22">
        <f>((Data!$AJ$14*'Intermediate calculations'!AQ5)+Data!$AK$14)</f>
        <v>1299281.8946044028</v>
      </c>
      <c r="AR8" s="22">
        <f>((Data!$AJ$14*'Intermediate calculations'!AR5)+Data!$AK$14)</f>
        <v>1341346.5216855039</v>
      </c>
      <c r="AS8" s="22">
        <f>((Data!$AJ$14*'Intermediate calculations'!AS5)+Data!$AK$14)</f>
        <v>1384526.986059685</v>
      </c>
      <c r="AT8" s="22">
        <f>((Data!$AJ$14*'Intermediate calculations'!AT5)+Data!$AK$14)</f>
        <v>1428382.8045569381</v>
      </c>
      <c r="AU8" s="22">
        <f>((Data!$AJ$14*'Intermediate calculations'!AU5)+Data!$AK$14)</f>
        <v>1472483.9880414668</v>
      </c>
      <c r="AV8" s="22">
        <f>((Data!$AJ$14*'Intermediate calculations'!AV5)+Data!$AK$14)</f>
        <v>1520735.8533031018</v>
      </c>
      <c r="AW8" s="22">
        <f>((Data!$AJ$14*'Intermediate calculations'!AW5)+Data!$AK$14)</f>
        <v>1572244.1298382985</v>
      </c>
      <c r="AX8" s="22">
        <f>((Data!$AJ$14*'Intermediate calculations'!AX5)+Data!$AK$14)</f>
        <v>1625744.042165122</v>
      </c>
      <c r="AY8" s="22">
        <f>((Data!$AJ$14*'Intermediate calculations'!AY5)+Data!$AK$14)</f>
        <v>1678701.737988347</v>
      </c>
      <c r="AZ8" s="22">
        <f>((Data!$AJ$14*'Intermediate calculations'!AZ5)+Data!$AK$14)</f>
        <v>1733569.0792886089</v>
      </c>
      <c r="BA8" s="22">
        <f>((Data!$AJ$14*'Intermediate calculations'!BA5)+Data!$AK$14)</f>
        <v>1791634.1438529969</v>
      </c>
      <c r="BB8" s="22">
        <f>((Data!$AJ$14*'Intermediate calculations'!BB5)+Data!$AK$14)</f>
        <v>1850980.212839114</v>
      </c>
      <c r="BC8" s="22">
        <f>((Data!$AJ$14*'Intermediate calculations'!BC5)+Data!$AK$14)</f>
        <v>1911930.6293413567</v>
      </c>
      <c r="BD8" s="22">
        <f>((Data!$AJ$14*'Intermediate calculations'!BD5)+Data!$AK$14)</f>
        <v>1974743.7109133024</v>
      </c>
      <c r="BE8" s="22">
        <f>((Data!$AJ$14*'Intermediate calculations'!BE5)+Data!$AK$14)</f>
        <v>2039580.5282140346</v>
      </c>
      <c r="BF8" s="22">
        <f>((Data!$AJ$14*'Intermediate calculations'!BF5)+Data!$AK$14)</f>
        <v>2107439.7653951473</v>
      </c>
      <c r="BG8" s="22">
        <f>((Data!$AJ$14*'Intermediate calculations'!BG5)+Data!$AK$14)</f>
        <v>2172469.71391221</v>
      </c>
      <c r="BH8" s="22">
        <f>((Data!$AJ$14*'Intermediate calculations'!BH5)+Data!$AK$14)</f>
        <v>2239430.4993589777</v>
      </c>
      <c r="BI8" s="22">
        <f>((Data!$AJ$14*'Intermediate calculations'!BI5)+Data!$AK$14)</f>
        <v>2308716.8604173642</v>
      </c>
      <c r="BJ8" s="22">
        <f>((Data!$AJ$14*'Intermediate calculations'!BJ5)+Data!$AK$14)</f>
        <v>2380543.0903134891</v>
      </c>
      <c r="BK8" s="22">
        <f>((Data!$AJ$14*'Intermediate calculations'!BK5)+Data!$AK$14)</f>
        <v>2456126.5836468711</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644092.2218567871</v>
      </c>
      <c r="Z9" s="22">
        <f t="shared" si="1"/>
        <v>668125.59173075994</v>
      </c>
      <c r="AA9" s="22">
        <f t="shared" si="1"/>
        <v>687619.01280118711</v>
      </c>
      <c r="AB9" s="22">
        <f t="shared" si="1"/>
        <v>703602.34847439732</v>
      </c>
      <c r="AC9" s="22">
        <f t="shared" si="1"/>
        <v>715640.28964287334</v>
      </c>
      <c r="AD9" s="22">
        <f t="shared" si="1"/>
        <v>731541.00224820583</v>
      </c>
      <c r="AE9" s="22">
        <f t="shared" si="1"/>
        <v>748306.42446807108</v>
      </c>
      <c r="AF9" s="22">
        <f t="shared" si="1"/>
        <v>764548.26959044032</v>
      </c>
      <c r="AG9" s="22">
        <f t="shared" si="1"/>
        <v>697203.23995069577</v>
      </c>
      <c r="AH9" s="22">
        <f t="shared" si="1"/>
        <v>721956.71012250276</v>
      </c>
      <c r="AI9" s="22">
        <f t="shared" si="1"/>
        <v>746801.0648096553</v>
      </c>
      <c r="AJ9" s="22">
        <f t="shared" si="1"/>
        <v>773265.92464848654</v>
      </c>
      <c r="AK9" s="22">
        <f t="shared" si="1"/>
        <v>801605.892881323</v>
      </c>
      <c r="AL9" s="22">
        <f t="shared" si="1"/>
        <v>829153.65467522631</v>
      </c>
      <c r="AM9" s="22">
        <f t="shared" si="1"/>
        <v>859918.05574078357</v>
      </c>
      <c r="AN9" s="22">
        <f t="shared" si="1"/>
        <v>891494.99021823134</v>
      </c>
      <c r="AO9" s="22">
        <f t="shared" si="1"/>
        <v>923813.86700500583</v>
      </c>
      <c r="AP9" s="22">
        <f t="shared" si="1"/>
        <v>955614.4240014822</v>
      </c>
      <c r="AQ9" s="22">
        <f t="shared" si="1"/>
        <v>987454.23989934614</v>
      </c>
      <c r="AR9" s="22">
        <f t="shared" si="1"/>
        <v>1024788.742567725</v>
      </c>
      <c r="AS9" s="22">
        <f t="shared" si="1"/>
        <v>1063316.7252938382</v>
      </c>
      <c r="AT9" s="22">
        <f t="shared" si="1"/>
        <v>1102711.5251179563</v>
      </c>
      <c r="AU9" s="22">
        <f t="shared" si="1"/>
        <v>1142647.5747201783</v>
      </c>
      <c r="AV9" s="22">
        <f t="shared" si="1"/>
        <v>1186173.9655764194</v>
      </c>
      <c r="AW9" s="22">
        <f t="shared" si="1"/>
        <v>1232639.3977932262</v>
      </c>
      <c r="AX9" s="22">
        <f t="shared" si="1"/>
        <v>1281086.3052261162</v>
      </c>
      <c r="AY9" s="22">
        <f t="shared" si="1"/>
        <v>1329531.7764867709</v>
      </c>
      <c r="AZ9" s="22">
        <f t="shared" si="1"/>
        <v>1379920.9871137326</v>
      </c>
      <c r="BA9" s="22">
        <f t="shared" si="1"/>
        <v>1433307.3150823975</v>
      </c>
      <c r="BB9" s="22">
        <f t="shared" si="1"/>
        <v>1480784.1702712914</v>
      </c>
      <c r="BC9" s="22">
        <f t="shared" si="1"/>
        <v>1529544.5034730854</v>
      </c>
      <c r="BD9" s="22">
        <f t="shared" si="1"/>
        <v>1579794.968730642</v>
      </c>
      <c r="BE9" s="22">
        <f t="shared" si="1"/>
        <v>1631664.4225712279</v>
      </c>
      <c r="BF9" s="22">
        <f t="shared" si="1"/>
        <v>1685951.8123161178</v>
      </c>
      <c r="BG9" s="22">
        <f t="shared" si="1"/>
        <v>1737975.7711297681</v>
      </c>
      <c r="BH9" s="22">
        <f t="shared" si="1"/>
        <v>1791544.3994871823</v>
      </c>
      <c r="BI9" s="22">
        <f t="shared" si="1"/>
        <v>1846973.4883338914</v>
      </c>
      <c r="BJ9" s="22">
        <f t="shared" si="1"/>
        <v>1904434.4722507913</v>
      </c>
      <c r="BK9" s="22">
        <f t="shared" si="1"/>
        <v>1964901.2669174969</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276039.52365290886</v>
      </c>
      <c r="Z10" s="22">
        <f t="shared" si="2"/>
        <v>281253.57946747798</v>
      </c>
      <c r="AA10" s="22">
        <f t="shared" si="2"/>
        <v>284280.65193547308</v>
      </c>
      <c r="AB10" s="22">
        <f t="shared" si="2"/>
        <v>285645.24164777808</v>
      </c>
      <c r="AC10" s="22">
        <f t="shared" si="2"/>
        <v>285255.22034715919</v>
      </c>
      <c r="AD10" s="22">
        <f t="shared" si="2"/>
        <v>286255.174792776</v>
      </c>
      <c r="AE10" s="22">
        <f t="shared" si="2"/>
        <v>287411.8100898125</v>
      </c>
      <c r="AF10" s="22">
        <f t="shared" si="2"/>
        <v>288186.00867522589</v>
      </c>
      <c r="AG10" s="22">
        <f t="shared" si="2"/>
        <v>257869.69148861361</v>
      </c>
      <c r="AH10" s="22">
        <f t="shared" si="2"/>
        <v>262977.41009919264</v>
      </c>
      <c r="AI10" s="22">
        <f t="shared" ref="AI10:BK10" si="3">AI8-AI9</f>
        <v>267874.294986072</v>
      </c>
      <c r="AJ10" s="22">
        <f t="shared" si="3"/>
        <v>273102.03833999322</v>
      </c>
      <c r="AK10" s="22">
        <f t="shared" si="3"/>
        <v>278725.49914202339</v>
      </c>
      <c r="AL10" s="22">
        <f t="shared" si="3"/>
        <v>283804.27106333256</v>
      </c>
      <c r="AM10" s="22">
        <f t="shared" si="3"/>
        <v>289705.01343138691</v>
      </c>
      <c r="AN10" s="22">
        <f t="shared" si="3"/>
        <v>295582.22711629781</v>
      </c>
      <c r="AO10" s="22">
        <f t="shared" si="3"/>
        <v>301403.46324036003</v>
      </c>
      <c r="AP10" s="22">
        <f t="shared" si="3"/>
        <v>306756.01721579942</v>
      </c>
      <c r="AQ10" s="22">
        <f t="shared" si="3"/>
        <v>311827.65470505669</v>
      </c>
      <c r="AR10" s="22">
        <f t="shared" si="3"/>
        <v>316557.77911777887</v>
      </c>
      <c r="AS10" s="22">
        <f t="shared" si="3"/>
        <v>321210.26076584682</v>
      </c>
      <c r="AT10" s="22">
        <f t="shared" si="3"/>
        <v>325671.27943898179</v>
      </c>
      <c r="AU10" s="22">
        <f t="shared" si="3"/>
        <v>329836.41332128854</v>
      </c>
      <c r="AV10" s="22">
        <f t="shared" si="3"/>
        <v>334561.88772668247</v>
      </c>
      <c r="AW10" s="22">
        <f t="shared" si="3"/>
        <v>339604.73204507236</v>
      </c>
      <c r="AX10" s="22">
        <f t="shared" si="3"/>
        <v>344657.73693900579</v>
      </c>
      <c r="AY10" s="22">
        <f t="shared" si="3"/>
        <v>349169.96150157601</v>
      </c>
      <c r="AZ10" s="22">
        <f t="shared" si="3"/>
        <v>353648.09217487625</v>
      </c>
      <c r="BA10" s="22">
        <f t="shared" si="3"/>
        <v>358326.82877059933</v>
      </c>
      <c r="BB10" s="22">
        <f t="shared" si="3"/>
        <v>370196.04256782262</v>
      </c>
      <c r="BC10" s="22">
        <f t="shared" si="3"/>
        <v>382386.12586827134</v>
      </c>
      <c r="BD10" s="22">
        <f t="shared" si="3"/>
        <v>394948.74218266038</v>
      </c>
      <c r="BE10" s="22">
        <f t="shared" si="3"/>
        <v>407916.10564280674</v>
      </c>
      <c r="BF10" s="22">
        <f t="shared" si="3"/>
        <v>421487.95307902945</v>
      </c>
      <c r="BG10" s="22">
        <f t="shared" si="3"/>
        <v>434493.94278244185</v>
      </c>
      <c r="BH10" s="22">
        <f t="shared" si="3"/>
        <v>447886.09987179539</v>
      </c>
      <c r="BI10" s="22">
        <f t="shared" si="3"/>
        <v>461743.37208347279</v>
      </c>
      <c r="BJ10" s="22">
        <f t="shared" si="3"/>
        <v>476108.61806269782</v>
      </c>
      <c r="BK10" s="22">
        <f t="shared" si="3"/>
        <v>491225.31672937423</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40.501718446193976</v>
      </c>
      <c r="Z11" s="22">
        <f>((Data!$AJ$15*LN('Intermediate calculations'!Z2))+Data!$AK$15)</f>
        <v>39.767699279527555</v>
      </c>
      <c r="AA11" s="22">
        <f>((Data!$AJ$15*LN('Intermediate calculations'!AA2))+Data!$AK$15)</f>
        <v>39.078194258327727</v>
      </c>
      <c r="AB11" s="22">
        <f>((Data!$AJ$15*LN('Intermediate calculations'!AB2))+Data!$AK$15)</f>
        <v>38.428111632397382</v>
      </c>
      <c r="AC11" s="22">
        <f>((Data!$AJ$15*LN('Intermediate calculations'!AC2))+Data!$AK$15)</f>
        <v>37.813186220391415</v>
      </c>
      <c r="AD11" s="22">
        <f>((Data!$AJ$15*LN('Intermediate calculations'!AD2))+Data!$AK$15)</f>
        <v>37.229809648720838</v>
      </c>
      <c r="AE11" s="22">
        <f>((Data!$AJ$15*LN('Intermediate calculations'!AE2))+Data!$AK$15)</f>
        <v>36.674902052235552</v>
      </c>
      <c r="AF11" s="22">
        <f>((Data!$AJ$15*LN('Intermediate calculations'!AF2))+Data!$AK$15)</f>
        <v>36.145813648786614</v>
      </c>
      <c r="AG11" s="22">
        <f>((Data!$AJ$15*LN('Intermediate calculations'!AG2))+Data!$AK$15)</f>
        <v>35.6402482105959</v>
      </c>
      <c r="AH11" s="22">
        <f>((Data!$AJ$15*LN('Intermediate calculations'!AH2))+Data!$AK$15)</f>
        <v>35.156202834924244</v>
      </c>
      <c r="AI11" s="22">
        <f>((Data!$AJ$15*LN('Intermediate calculations'!AI2))+Data!$AK$15)</f>
        <v>34.691920017914121</v>
      </c>
      <c r="AJ11" s="22">
        <f>((Data!$AJ$15*LN('Intermediate calculations'!AJ2))+Data!$AK$15)</f>
        <v>34.245849133775515</v>
      </c>
      <c r="AK11" s="22">
        <f>((Data!$AJ$15*LN('Intermediate calculations'!AK2))+Data!$AK$15)</f>
        <v>33.816615187794071</v>
      </c>
      <c r="AL11" s="22">
        <f>((Data!$AJ$15*LN('Intermediate calculations'!AL2))+Data!$AK$15)</f>
        <v>33.402993254762414</v>
      </c>
      <c r="AM11" s="22">
        <f>((Data!$AJ$15*LN('Intermediate calculations'!AM2))+Data!$AK$15)</f>
        <v>33.003887404936883</v>
      </c>
      <c r="AN11" s="22">
        <f>((Data!$AJ$15*LN('Intermediate calculations'!AN2))+Data!$AK$15)</f>
        <v>32.618313204117527</v>
      </c>
      <c r="AO11" s="22">
        <f>((Data!$AJ$15*LN('Intermediate calculations'!AO2))+Data!$AK$15)</f>
        <v>32.245383084253653</v>
      </c>
      <c r="AP11" s="22">
        <f>((Data!$AJ$15*LN('Intermediate calculations'!AP2))+Data!$AK$15)</f>
        <v>31.884294037451106</v>
      </c>
      <c r="AQ11" s="22">
        <f>((Data!$AJ$15*LN('Intermediate calculations'!AQ2))+Data!$AK$15)</f>
        <v>31.53431720418331</v>
      </c>
      <c r="AR11" s="22">
        <f>((Data!$AJ$15*LN('Intermediate calculations'!AR2))+Data!$AK$15)</f>
        <v>31.194789016251278</v>
      </c>
      <c r="AS11" s="22">
        <f>((Data!$AJ$15*LN('Intermediate calculations'!AS2))+Data!$AK$15)</f>
        <v>30.865103623955704</v>
      </c>
      <c r="AT11" s="22">
        <f>((Data!$AJ$15*LN('Intermediate calculations'!AT2))+Data!$AK$15)</f>
        <v>30.544706390320933</v>
      </c>
      <c r="AU11" s="22">
        <f>((Data!$AJ$15*LN('Intermediate calculations'!AU2))+Data!$AK$15)</f>
        <v>30.23308827688129</v>
      </c>
      <c r="AV11" s="22">
        <f>((Data!$AJ$15*LN('Intermediate calculations'!AV2))+Data!$AK$15)</f>
        <v>29.929780978314966</v>
      </c>
      <c r="AW11" s="22">
        <f>((Data!$AJ$15*LN('Intermediate calculations'!AW2))+Data!$AK$15)</f>
        <v>29.634352689172211</v>
      </c>
      <c r="AX11" s="22">
        <f>((Data!$AJ$15*LN('Intermediate calculations'!AX2))+Data!$AK$15)</f>
        <v>29.346404406644389</v>
      </c>
      <c r="AY11" s="22">
        <f>((Data!$AJ$15*LN('Intermediate calculations'!AY2))+Data!$AK$15)</f>
        <v>29.065566689929959</v>
      </c>
      <c r="AZ11" s="22">
        <f>((Data!$AJ$15*LN('Intermediate calculations'!AZ2))+Data!$AK$15)</f>
        <v>28.791496810159103</v>
      </c>
      <c r="BA11" s="22">
        <f>((Data!$AJ$15*LN('Intermediate calculations'!BA2))+Data!$AK$15)</f>
        <v>28.523876235720159</v>
      </c>
      <c r="BB11" s="22">
        <f>((Data!$AJ$15*LN('Intermediate calculations'!BB2))+Data!$AK$15)</f>
        <v>28.262408406710172</v>
      </c>
      <c r="BC11" s="22">
        <f>((Data!$AJ$15*LN('Intermediate calculations'!BC2))+Data!$AK$15)</f>
        <v>28.006816759514216</v>
      </c>
      <c r="BD11" s="22">
        <f>((Data!$AJ$15*LN('Intermediate calculations'!BD2))+Data!$AK$15)</f>
        <v>27.75684296851945</v>
      </c>
      <c r="BE11" s="22">
        <f>((Data!$AJ$15*LN('Intermediate calculations'!BE2))+Data!$AK$15)</f>
        <v>27.512245376938466</v>
      </c>
      <c r="BF11" s="22">
        <f>((Data!$AJ$15*LN('Intermediate calculations'!BF2))+Data!$AK$15)</f>
        <v>27.272797592847795</v>
      </c>
      <c r="BG11" s="22">
        <f>((Data!$AJ$15*LN('Intermediate calculations'!BG2))+Data!$AK$15)</f>
        <v>27.03828722999728</v>
      </c>
      <c r="BH11" s="22">
        <f>((Data!$AJ$15*LN('Intermediate calculations'!BH2))+Data!$AK$15)</f>
        <v>26.808514775837672</v>
      </c>
      <c r="BI11" s="22">
        <f>((Data!$AJ$15*LN('Intermediate calculations'!BI2))+Data!$AK$15)</f>
        <v>26.583292571647974</v>
      </c>
      <c r="BJ11" s="22">
        <f>((Data!$AJ$15*LN('Intermediate calculations'!BJ2))+Data!$AK$15)</f>
        <v>26.362443891699066</v>
      </c>
      <c r="BK11" s="22">
        <f>((Data!$AJ$15*LN('Intermediate calculations'!BK2))+Data!$AK$15)</f>
        <v>26.145802110132912</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1952655.1361461401</v>
      </c>
      <c r="Z12" s="22">
        <f>((Data!$AJ$6*'Intermediate calculations'!Z4)+Data!$AK$6)*Drivers!AA4</f>
        <v>1994140.850822642</v>
      </c>
      <c r="AA12" s="22">
        <f>((Data!$AJ$6*'Intermediate calculations'!AA4)+Data!$AK$6)*Drivers!AB4</f>
        <v>2030029.5354063187</v>
      </c>
      <c r="AB12" s="22">
        <f>((Data!$AJ$6*'Intermediate calculations'!AB4)+Data!$AK$6)*Drivers!AC4</f>
        <v>2061762.792326632</v>
      </c>
      <c r="AC12" s="22">
        <f>((Data!$AJ$6*'Intermediate calculations'!AC4)+Data!$AK$6)*Drivers!AD4</f>
        <v>2088880.9504889732</v>
      </c>
      <c r="AD12" s="22">
        <f>((Data!$AJ$6*'Intermediate calculations'!AD4)+Data!$AK$6)*Drivers!AE4</f>
        <v>2121415.9445407228</v>
      </c>
      <c r="AE12" s="22">
        <f>((Data!$AJ$6*'Intermediate calculations'!AE4)+Data!$AK$6)*Drivers!AF4</f>
        <v>2155112.505842641</v>
      </c>
      <c r="AF12" s="22">
        <f>((Data!$AJ$6*'Intermediate calculations'!AF4)+Data!$AK$6)*Drivers!AG4</f>
        <v>2188261.2452350524</v>
      </c>
      <c r="AG12" s="22">
        <f>((Data!$AJ$6*'Intermediate calculations'!AG4)+Data!$AK$6)*Drivers!AH4</f>
        <v>2116903.4217091836</v>
      </c>
      <c r="AH12" s="22">
        <f>((Data!$AJ$6*'Intermediate calculations'!AH4)+Data!$AK$6)*Drivers!AI4</f>
        <v>2157129.775448238</v>
      </c>
      <c r="AI12" s="22">
        <f>((Data!$AJ$6*'Intermediate calculations'!AI4)+Data!$AK$6)*Drivers!AJ4</f>
        <v>2197395.5078984411</v>
      </c>
      <c r="AJ12" s="22">
        <f>((Data!$AJ$6*'Intermediate calculations'!AJ4)+Data!$AK$6)*Drivers!AK4</f>
        <v>2239595.081732179</v>
      </c>
      <c r="AK12" s="22">
        <f>((Data!$AJ$6*'Intermediate calculations'!AK4)+Data!$AK$6)*Drivers!AL4</f>
        <v>2284022.1538997786</v>
      </c>
      <c r="AL12" s="22">
        <f>((Data!$AJ$6*'Intermediate calculations'!AL4)+Data!$AK$6)*Drivers!AM4</f>
        <v>2327381.7761415001</v>
      </c>
      <c r="AM12" s="22">
        <f>((Data!$AJ$6*'Intermediate calculations'!AM4)+Data!$AK$6)*Drivers!AN4</f>
        <v>2372603.2369499421</v>
      </c>
      <c r="AN12" s="22">
        <f>((Data!$AJ$6*'Intermediate calculations'!AN4)+Data!$AK$6)*Drivers!AO4</f>
        <v>2418661.0558476727</v>
      </c>
      <c r="AO12" s="22">
        <f>((Data!$AJ$6*'Intermediate calculations'!AO4)+Data!$AK$6)*Drivers!AP4</f>
        <v>2465462.2118289978</v>
      </c>
      <c r="AP12" s="22">
        <f>((Data!$AJ$6*'Intermediate calculations'!AP4)+Data!$AK$6)*Drivers!AQ4</f>
        <v>2511479.1100355638</v>
      </c>
      <c r="AQ12" s="22">
        <f>((Data!$AJ$6*'Intermediate calculations'!AQ4)+Data!$AK$6)*Drivers!AR4</f>
        <v>2557393.9979895689</v>
      </c>
      <c r="AR12" s="22">
        <f>((Data!$AJ$6*'Intermediate calculations'!AR4)+Data!$AK$6)*Drivers!AS4</f>
        <v>2606497.9131240495</v>
      </c>
      <c r="AS12" s="22">
        <f>((Data!$AJ$6*'Intermediate calculations'!AS4)+Data!$AK$6)*Drivers!AT4</f>
        <v>2656712.4938511234</v>
      </c>
      <c r="AT12" s="22">
        <f>((Data!$AJ$6*'Intermediate calculations'!AT4)+Data!$AK$6)*Drivers!AU4</f>
        <v>2707636.0073929052</v>
      </c>
      <c r="AU12" s="22">
        <f>((Data!$AJ$6*'Intermediate calculations'!AU4)+Data!$AK$6)*Drivers!AV4</f>
        <v>2758876.31695606</v>
      </c>
      <c r="AV12" s="22">
        <f>((Data!$AJ$6*'Intermediate calculations'!AV4)+Data!$AK$6)*Drivers!AW4</f>
        <v>2814002.8563645319</v>
      </c>
      <c r="AW12" s="22">
        <f>((Data!$AJ$6*'Intermediate calculations'!AW4)+Data!$AK$6)*Drivers!AX4</f>
        <v>2870617.3587019756</v>
      </c>
      <c r="AX12" s="22">
        <f>((Data!$AJ$6*'Intermediate calculations'!AX4)+Data!$AK$6)*Drivers!AY4</f>
        <v>2929121.692952625</v>
      </c>
      <c r="AY12" s="22">
        <f>((Data!$AJ$6*'Intermediate calculations'!AY4)+Data!$AK$6)*Drivers!AZ4</f>
        <v>2987200.9591601118</v>
      </c>
      <c r="AZ12" s="22">
        <f>((Data!$AJ$6*'Intermediate calculations'!AZ4)+Data!$AK$6)*Drivers!BA4</f>
        <v>3047096.1624012827</v>
      </c>
      <c r="BA12" s="22">
        <f>((Data!$AJ$6*'Intermediate calculations'!BA4)+Data!$AK$6)*Drivers!BB4</f>
        <v>3109984.855898838</v>
      </c>
      <c r="BB12" s="22">
        <f>((Data!$AJ$6*'Intermediate calculations'!BB4)+Data!$AK$6)*Drivers!BC4</f>
        <v>3172614.5831126301</v>
      </c>
      <c r="BC12" s="22">
        <f>((Data!$AJ$6*'Intermediate calculations'!BC4)+Data!$AK$6)*Drivers!BD4</f>
        <v>3236762.5194715057</v>
      </c>
      <c r="BD12" s="22">
        <f>((Data!$AJ$6*'Intermediate calculations'!BD4)+Data!$AK$6)*Drivers!BE4</f>
        <v>3302665.0372829498</v>
      </c>
      <c r="BE12" s="22">
        <f>((Data!$AJ$6*'Intermediate calculations'!BE4)+Data!$AK$6)*Drivers!BF4</f>
        <v>3370469.6475211601</v>
      </c>
      <c r="BF12" s="22">
        <f>((Data!$AJ$6*'Intermediate calculations'!BF4)+Data!$AK$6)*Drivers!BG4</f>
        <v>3441089.2669324144</v>
      </c>
      <c r="BG12" s="22">
        <f>((Data!$AJ$6*'Intermediate calculations'!BG4)+Data!$AK$6)*Drivers!BH4</f>
        <v>3507634.047628134</v>
      </c>
      <c r="BH12" s="22">
        <f>((Data!$AJ$6*'Intermediate calculations'!BH4)+Data!$AK$6)*Drivers!BI4</f>
        <v>3575979.5614384566</v>
      </c>
      <c r="BI12" s="22">
        <f>((Data!$AJ$6*'Intermediate calculations'!BI4)+Data!$AK$6)*Drivers!BJ4</f>
        <v>3646486.7026228886</v>
      </c>
      <c r="BJ12" s="22">
        <f>((Data!$AJ$6*'Intermediate calculations'!BJ4)+Data!$AK$6)*Drivers!BK4</f>
        <v>3719351.4769383413</v>
      </c>
      <c r="BK12" s="22">
        <f>((Data!$AJ$6*'Intermediate calculations'!BK4)+Data!$AK$6)*Drivers!BL4</f>
        <v>3795686.5161921293</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37.317515185148906</v>
      </c>
      <c r="Z13" s="53">
        <f>Z12*ttokg/Drivers!AA4</f>
        <v>37.551339612668365</v>
      </c>
      <c r="AA13" s="53">
        <f>AA12*ttokg/Drivers!AB4</f>
        <v>37.654247024241471</v>
      </c>
      <c r="AB13" s="53">
        <f>AB12*ttokg/Drivers!AC4</f>
        <v>37.657429868621527</v>
      </c>
      <c r="AC13" s="53">
        <f>AC12*ttokg/Drivers!AD4</f>
        <v>37.556332006903922</v>
      </c>
      <c r="AD13" s="53">
        <f>AD12*ttokg/Drivers!AE4</f>
        <v>37.532604909115328</v>
      </c>
      <c r="AE13" s="53">
        <f>AE12*ttokg/Drivers!AF4</f>
        <v>37.521980685986748</v>
      </c>
      <c r="AF13" s="53">
        <f>AF12*ttokg/Drivers!AG4</f>
        <v>37.492802783838265</v>
      </c>
      <c r="AG13" s="53">
        <f>AG12*ttokg/Drivers!AH4</f>
        <v>35.692972171686542</v>
      </c>
      <c r="AH13" s="53">
        <f>AH12*ttokg/Drivers!AI4</f>
        <v>35.957208649882304</v>
      </c>
      <c r="AI13" s="53">
        <f>AI12*ttokg/Drivers!AJ4</f>
        <v>36.211453477496207</v>
      </c>
      <c r="AJ13" s="53">
        <f>AJ12*ttokg/Drivers!AK4</f>
        <v>36.486756472448903</v>
      </c>
      <c r="AK13" s="53">
        <f>AK12*ttokg/Drivers!AL4</f>
        <v>36.786976350823807</v>
      </c>
      <c r="AL13" s="53">
        <f>AL12*ttokg/Drivers!AM4</f>
        <v>37.058636701876829</v>
      </c>
      <c r="AM13" s="53">
        <f>AM12*ttokg/Drivers!AN4</f>
        <v>37.410333997945564</v>
      </c>
      <c r="AN13" s="53">
        <f>AN12*ttokg/Drivers!AO4</f>
        <v>37.764708484996575</v>
      </c>
      <c r="AO13" s="53">
        <f>AO12*ttokg/Drivers!AP4</f>
        <v>38.120108932059537</v>
      </c>
      <c r="AP13" s="53">
        <f>AP12*ttokg/Drivers!AQ4</f>
        <v>38.45298074026045</v>
      </c>
      <c r="AQ13" s="53">
        <f>AQ12*ttokg/Drivers!AR4</f>
        <v>38.774190495366973</v>
      </c>
      <c r="AR13" s="53">
        <f>AR12*ttokg/Drivers!AS4</f>
        <v>39.184275273086229</v>
      </c>
      <c r="AS13" s="53">
        <f>AS12*ttokg/Drivers!AT4</f>
        <v>39.601198935576534</v>
      </c>
      <c r="AT13" s="53">
        <f>AT12*ttokg/Drivers!AU4</f>
        <v>40.018738688617326</v>
      </c>
      <c r="AU13" s="53">
        <f>AU12*ttokg/Drivers!AV4</f>
        <v>40.431018865537538</v>
      </c>
      <c r="AV13" s="53">
        <f>AV12*ttokg/Drivers!AW4</f>
        <v>40.889926295394623</v>
      </c>
      <c r="AW13" s="53">
        <f>AW12*ttokg/Drivers!AX4</f>
        <v>41.409419762945085</v>
      </c>
      <c r="AX13" s="53">
        <f>AX12*ttokg/Drivers!AY4</f>
        <v>41.946265192969086</v>
      </c>
      <c r="AY13" s="53">
        <f>AY12*ttokg/Drivers!AZ4</f>
        <v>42.467076809709184</v>
      </c>
      <c r="AZ13" s="53">
        <f>AZ12*ttokg/Drivers!BA4</f>
        <v>43.003730591305967</v>
      </c>
      <c r="BA13" s="53">
        <f>BA12*ttokg/Drivers!BB4</f>
        <v>43.572280529330946</v>
      </c>
      <c r="BB13" s="53">
        <f>BB12*ttokg/Drivers!BC4</f>
        <v>44.175380877041363</v>
      </c>
      <c r="BC13" s="53">
        <f>BC12*ttokg/Drivers!BD4</f>
        <v>44.790384705880349</v>
      </c>
      <c r="BD13" s="53">
        <f>BD12*ttokg/Drivers!BE4</f>
        <v>45.420243141135302</v>
      </c>
      <c r="BE13" s="53">
        <f>BE12*ttokg/Drivers!BF4</f>
        <v>46.0666165605952</v>
      </c>
      <c r="BF13" s="53">
        <f>BF12*ttokg/Drivers!BG4</f>
        <v>46.741517082058834</v>
      </c>
      <c r="BG13" s="53">
        <f>BG12*ttokg/Drivers!BH4</f>
        <v>47.403431144019251</v>
      </c>
      <c r="BH13" s="53">
        <f>BH12*ttokg/Drivers!BI4</f>
        <v>48.081628041431038</v>
      </c>
      <c r="BI13" s="53">
        <f>BI12*ttokg/Drivers!BJ4</f>
        <v>48.780630168978099</v>
      </c>
      <c r="BJ13" s="53">
        <f>BJ12*ttokg/Drivers!BK4</f>
        <v>49.502670565997533</v>
      </c>
      <c r="BK13" s="53">
        <f>BK12*ttokg/Drivers!BL4</f>
        <v>50.262071162379904</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1.8082133392914295E-2</v>
      </c>
      <c r="Z14" s="22">
        <f>((Data!$AJ$6*LN('Intermediate calculations'!Z4))+Data!$AK$6)</f>
        <v>1.8086338071476304E-2</v>
      </c>
      <c r="AA14" s="22">
        <f>((Data!$AJ$6*LN('Intermediate calculations'!AA4))+Data!$AK$6)</f>
        <v>1.8088173739839484E-2</v>
      </c>
      <c r="AB14" s="22">
        <f>((Data!$AJ$6*LN('Intermediate calculations'!AB4))+Data!$AK$6)</f>
        <v>1.808823037261114E-2</v>
      </c>
      <c r="AC14" s="22">
        <f>((Data!$AJ$6*LN('Intermediate calculations'!AC4))+Data!$AK$6)</f>
        <v>1.8086427333760213E-2</v>
      </c>
      <c r="AD14" s="22">
        <f>((Data!$AJ$6*LN('Intermediate calculations'!AD4))+Data!$AK$6)</f>
        <v>1.8086002911877279E-2</v>
      </c>
      <c r="AE14" s="22">
        <f>((Data!$AJ$6*LN('Intermediate calculations'!AE4))+Data!$AK$6)</f>
        <v>1.8085812713767229E-2</v>
      </c>
      <c r="AF14" s="22">
        <f>((Data!$AJ$6*LN('Intermediate calculations'!AF4))+Data!$AK$6)</f>
        <v>1.8085289865249422E-2</v>
      </c>
      <c r="AG14" s="22">
        <f>((Data!$AJ$6*LN('Intermediate calculations'!AG4))+Data!$AK$6)</f>
        <v>1.8051541799151593E-2</v>
      </c>
      <c r="AH14" s="22">
        <f>((Data!$AJ$6*LN('Intermediate calculations'!AH4))+Data!$AK$6)</f>
        <v>1.8056690661330737E-2</v>
      </c>
      <c r="AI14" s="22">
        <f>((Data!$AJ$6*LN('Intermediate calculations'!AI4))+Data!$AK$6)</f>
        <v>1.8061578982223461E-2</v>
      </c>
      <c r="AJ14" s="22">
        <f>((Data!$AJ$6*LN('Intermediate calculations'!AJ4))+Data!$AK$6)</f>
        <v>1.8066801312044779E-2</v>
      </c>
      <c r="AK14" s="22">
        <f>((Data!$AJ$6*LN('Intermediate calculations'!AK4))+Data!$AK$6)</f>
        <v>1.8072414618179218E-2</v>
      </c>
      <c r="AL14" s="22">
        <f>((Data!$AJ$6*LN('Intermediate calculations'!AL4))+Data!$AK$6)</f>
        <v>1.8077422533491039E-2</v>
      </c>
      <c r="AM14" s="22">
        <f>((Data!$AJ$6*LN('Intermediate calculations'!AM4))+Data!$AK$6)</f>
        <v>1.8083808126044321E-2</v>
      </c>
      <c r="AN14" s="22">
        <f>((Data!$AJ$6*LN('Intermediate calculations'!AN4))+Data!$AK$6)</f>
        <v>1.8090134210875703E-2</v>
      </c>
      <c r="AO14" s="22">
        <f>((Data!$AJ$6*LN('Intermediate calculations'!AO4))+Data!$AK$6)</f>
        <v>1.8096373223037199E-2</v>
      </c>
      <c r="AP14" s="22">
        <f>((Data!$AJ$6*LN('Intermediate calculations'!AP4))+Data!$AK$6)</f>
        <v>1.8102124096603465E-2</v>
      </c>
      <c r="AQ14" s="22">
        <f>((Data!$AJ$6*LN('Intermediate calculations'!AQ4))+Data!$AK$6)</f>
        <v>1.8107591121964441E-2</v>
      </c>
      <c r="AR14" s="22">
        <f>((Data!$AJ$6*LN('Intermediate calculations'!AR4))+Data!$AK$6)</f>
        <v>1.81144569576831E-2</v>
      </c>
      <c r="AS14" s="22">
        <f>((Data!$AJ$6*LN('Intermediate calculations'!AS4))+Data!$AK$6)</f>
        <v>1.8121310782849915E-2</v>
      </c>
      <c r="AT14" s="22">
        <f>((Data!$AJ$6*LN('Intermediate calculations'!AT4))+Data!$AK$6)</f>
        <v>1.8128051462147035E-2</v>
      </c>
      <c r="AU14" s="22">
        <f>((Data!$AJ$6*LN('Intermediate calculations'!AU4))+Data!$AK$6)</f>
        <v>1.8134590443199244E-2</v>
      </c>
      <c r="AV14" s="22">
        <f>((Data!$AJ$6*LN('Intermediate calculations'!AV4))+Data!$AK$6)</f>
        <v>1.8141737346354873E-2</v>
      </c>
      <c r="AW14" s="22">
        <f>((Data!$AJ$6*LN('Intermediate calculations'!AW4))+Data!$AK$6)</f>
        <v>1.8149666787801645E-2</v>
      </c>
      <c r="AX14" s="22">
        <f>((Data!$AJ$6*LN('Intermediate calculations'!AX4))+Data!$AK$6)</f>
        <v>1.8157688668594525E-2</v>
      </c>
      <c r="AY14" s="22">
        <f>((Data!$AJ$6*LN('Intermediate calculations'!AY4))+Data!$AK$6)</f>
        <v>1.816531035751684E-2</v>
      </c>
      <c r="AZ14" s="22">
        <f>((Data!$AJ$6*LN('Intermediate calculations'!AZ4))+Data!$AK$6)</f>
        <v>1.8173005147845547E-2</v>
      </c>
      <c r="BA14" s="22">
        <f>((Data!$AJ$6*LN('Intermediate calculations'!BA4))+Data!$AK$6)</f>
        <v>1.8180988647963133E-2</v>
      </c>
      <c r="BB14" s="22">
        <f>((Data!$AJ$6*LN('Intermediate calculations'!BB4))+Data!$AK$6)</f>
        <v>1.8189275575430843E-2</v>
      </c>
      <c r="BC14" s="22">
        <f>((Data!$AJ$6*LN('Intermediate calculations'!BC4))+Data!$AK$6)</f>
        <v>1.8197541626950694E-2</v>
      </c>
      <c r="BD14" s="22">
        <f>((Data!$AJ$6*LN('Intermediate calculations'!BD4))+Data!$AK$6)</f>
        <v>1.8205822629562281E-2</v>
      </c>
      <c r="BE14" s="22">
        <f>((Data!$AJ$6*LN('Intermediate calculations'!BE4))+Data!$AK$6)</f>
        <v>1.8214134837252448E-2</v>
      </c>
      <c r="BF14" s="22">
        <f>((Data!$AJ$6*LN('Intermediate calculations'!BF4))+Data!$AK$6)</f>
        <v>1.8222621678931985E-2</v>
      </c>
      <c r="BG14" s="22">
        <f>((Data!$AJ$6*LN('Intermediate calculations'!BG4))+Data!$AK$6)</f>
        <v>1.8230762750712462E-2</v>
      </c>
      <c r="BH14" s="22">
        <f>((Data!$AJ$6*LN('Intermediate calculations'!BH4))+Data!$AK$6)</f>
        <v>1.8238924752851882E-2</v>
      </c>
      <c r="BI14" s="22">
        <f>((Data!$AJ$6*LN('Intermediate calculations'!BI4))+Data!$AK$6)</f>
        <v>1.824715529476828E-2</v>
      </c>
      <c r="BJ14" s="22">
        <f>((Data!$AJ$6*LN('Intermediate calculations'!BJ4))+Data!$AK$6)</f>
        <v>1.8255471612528724E-2</v>
      </c>
      <c r="BK14" s="22">
        <f>((Data!$AJ$6*LN('Intermediate calculations'!BK4))+Data!$AK$6)</f>
        <v>1.8264023729762241E-2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2856084.4559934987</v>
      </c>
      <c r="Z15" s="22">
        <f>((Data!$AJ$17*'Intermediate calculations'!Z12)+Data!$AK$17)</f>
        <v>2901476.1524346769</v>
      </c>
      <c r="AA15" s="22">
        <f>((Data!$AJ$17*'Intermediate calculations'!AA12)+Data!$AK$17)</f>
        <v>2940743.8446752112</v>
      </c>
      <c r="AB15" s="22">
        <f>((Data!$AJ$17*'Intermediate calculations'!AB12)+Data!$AK$17)</f>
        <v>2975464.8655482745</v>
      </c>
      <c r="AC15" s="22">
        <f>((Data!$AJ$17*'Intermediate calculations'!AC12)+Data!$AK$17)</f>
        <v>3005136.264798535</v>
      </c>
      <c r="AD15" s="22">
        <f>((Data!$AJ$17*'Intermediate calculations'!AD12)+Data!$AK$17)</f>
        <v>3040734.5083199143</v>
      </c>
      <c r="AE15" s="22">
        <f>((Data!$AJ$17*'Intermediate calculations'!AE12)+Data!$AK$17)</f>
        <v>3077603.6834963653</v>
      </c>
      <c r="AF15" s="22">
        <f>((Data!$AJ$17*'Intermediate calculations'!AF12)+Data!$AK$17)</f>
        <v>3113873.4579872061</v>
      </c>
      <c r="AG15" s="22">
        <f>((Data!$AJ$17*'Intermediate calculations'!AG12)+Data!$AK$17)</f>
        <v>3035797.1203985456</v>
      </c>
      <c r="AH15" s="22">
        <f>((Data!$AJ$17*'Intermediate calculations'!AH12)+Data!$AK$17)</f>
        <v>3079810.8839819133</v>
      </c>
      <c r="AI15" s="22">
        <f>((Data!$AJ$17*'Intermediate calculations'!AI12)+Data!$AK$17)</f>
        <v>3123867.733878646</v>
      </c>
      <c r="AJ15" s="22">
        <f>((Data!$AJ$17*'Intermediate calculations'!AJ12)+Data!$AK$17)</f>
        <v>3170040.501067182</v>
      </c>
      <c r="AK15" s="22">
        <f>((Data!$AJ$17*'Intermediate calculations'!AK12)+Data!$AK$17)</f>
        <v>3218650.4910198022</v>
      </c>
      <c r="AL15" s="22">
        <f>((Data!$AJ$17*'Intermediate calculations'!AL12)+Data!$AK$17)</f>
        <v>3266092.528018509</v>
      </c>
      <c r="AM15" s="22">
        <f>((Data!$AJ$17*'Intermediate calculations'!AM12)+Data!$AK$17)</f>
        <v>3315571.7002504421</v>
      </c>
      <c r="AN15" s="22">
        <f>((Data!$AJ$17*'Intermediate calculations'!AN12)+Data!$AK$17)</f>
        <v>3365965.975736619</v>
      </c>
      <c r="AO15" s="22">
        <f>((Data!$AJ$17*'Intermediate calculations'!AO12)+Data!$AK$17)</f>
        <v>3417173.5753155611</v>
      </c>
      <c r="AP15" s="22">
        <f>((Data!$AJ$17*'Intermediate calculations'!AP12)+Data!$AK$17)</f>
        <v>3467523.0773271583</v>
      </c>
      <c r="AQ15" s="22">
        <f>((Data!$AJ$17*'Intermediate calculations'!AQ12)+Data!$AK$17)</f>
        <v>3517760.9645707738</v>
      </c>
      <c r="AR15" s="22">
        <f>((Data!$AJ$17*'Intermediate calculations'!AR12)+Data!$AK$17)</f>
        <v>3571488.1337237796</v>
      </c>
      <c r="AS15" s="22">
        <f>((Data!$AJ$17*'Intermediate calculations'!AS12)+Data!$AK$17)</f>
        <v>3626430.5403584046</v>
      </c>
      <c r="AT15" s="22">
        <f>((Data!$AJ$17*'Intermediate calculations'!AT12)+Data!$AK$17)</f>
        <v>3682148.6275706291</v>
      </c>
      <c r="AU15" s="22">
        <f>((Data!$AJ$17*'Intermediate calculations'!AU12)+Data!$AK$17)</f>
        <v>3738213.3379264614</v>
      </c>
      <c r="AV15" s="22">
        <f>((Data!$AJ$17*'Intermediate calculations'!AV12)+Data!$AK$17)</f>
        <v>3798530.1761970418</v>
      </c>
      <c r="AW15" s="22">
        <f>((Data!$AJ$17*'Intermediate calculations'!AW12)+Data!$AK$17)</f>
        <v>3860475.0727550182</v>
      </c>
      <c r="AX15" s="22">
        <f>((Data!$AJ$17*'Intermediate calculations'!AX12)+Data!$AK$17)</f>
        <v>3924487.733534921</v>
      </c>
      <c r="AY15" s="22">
        <f>((Data!$AJ$17*'Intermediate calculations'!AY12)+Data!$AK$17)</f>
        <v>3988035.3050730797</v>
      </c>
      <c r="AZ15" s="22">
        <f>((Data!$AJ$17*'Intermediate calculations'!AZ12)+Data!$AK$17)</f>
        <v>4053569.7885695361</v>
      </c>
      <c r="BA15" s="22">
        <f>((Data!$AJ$17*'Intermediate calculations'!BA12)+Data!$AK$17)</f>
        <v>4122379.6067704083</v>
      </c>
      <c r="BB15" s="22">
        <f>((Data!$AJ$17*'Intermediate calculations'!BB12)+Data!$AK$17)</f>
        <v>4190906.0763768852</v>
      </c>
      <c r="BC15" s="22">
        <f>((Data!$AJ$17*'Intermediate calculations'!BC12)+Data!$AK$17)</f>
        <v>4261093.6982422844</v>
      </c>
      <c r="BD15" s="22">
        <f>((Data!$AJ$17*'Intermediate calculations'!BD12)+Data!$AK$17)</f>
        <v>4333201.0997064514</v>
      </c>
      <c r="BE15" s="22">
        <f>((Data!$AJ$17*'Intermediate calculations'!BE12)+Data!$AK$17)</f>
        <v>4407389.6802635221</v>
      </c>
      <c r="BF15" s="22">
        <f>((Data!$AJ$17*'Intermediate calculations'!BF12)+Data!$AK$17)</f>
        <v>4484658.3100100132</v>
      </c>
      <c r="BG15" s="22">
        <f>((Data!$AJ$17*'Intermediate calculations'!BG12)+Data!$AK$17)</f>
        <v>4557468.4449839164</v>
      </c>
      <c r="BH15" s="22">
        <f>((Data!$AJ$17*'Intermediate calculations'!BH12)+Data!$AK$17)</f>
        <v>4632248.8565107724</v>
      </c>
      <c r="BI15" s="22">
        <f>((Data!$AJ$17*'Intermediate calculations'!BI12)+Data!$AK$17)</f>
        <v>4709394.4179295767</v>
      </c>
      <c r="BJ15" s="22">
        <f>((Data!$AJ$17*'Intermediate calculations'!BJ12)+Data!$AK$17)</f>
        <v>4789119.5894198827</v>
      </c>
      <c r="BK15" s="22">
        <f>((Data!$AJ$17*'Intermediate calculations'!BK12)+Data!$AK$17)</f>
        <v>4872641.7598019689</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163456.36146508195</v>
      </c>
      <c r="Z18" s="22">
        <f t="shared" si="4"/>
        <v>165058.34790159727</v>
      </c>
      <c r="AA18" s="22">
        <f t="shared" si="4"/>
        <v>166713.95111367691</v>
      </c>
      <c r="AB18" s="22">
        <f t="shared" si="4"/>
        <v>168426.65198240205</v>
      </c>
      <c r="AC18" s="22">
        <f t="shared" si="4"/>
        <v>170198.42612490902</v>
      </c>
      <c r="AD18" s="22">
        <f t="shared" si="4"/>
        <v>172040.29308254999</v>
      </c>
      <c r="AE18" s="22">
        <f t="shared" si="4"/>
        <v>173907.37411542042</v>
      </c>
      <c r="AF18" s="22">
        <f t="shared" si="4"/>
        <v>175803.7192178377</v>
      </c>
      <c r="AG18" s="22">
        <f t="shared" si="4"/>
        <v>177641.36298772332</v>
      </c>
      <c r="AH18" s="22">
        <f t="shared" si="4"/>
        <v>179049.06845692868</v>
      </c>
      <c r="AI18" s="22">
        <f t="shared" si="4"/>
        <v>180472.62193230467</v>
      </c>
      <c r="AJ18" s="22">
        <f t="shared" si="4"/>
        <v>181913.81727880554</v>
      </c>
      <c r="AK18" s="22">
        <f t="shared" si="4"/>
        <v>183373.08852190778</v>
      </c>
      <c r="AL18" s="22">
        <f t="shared" si="4"/>
        <v>184847.81868845876</v>
      </c>
      <c r="AM18" s="22">
        <f t="shared" si="4"/>
        <v>186130.03226346607</v>
      </c>
      <c r="AN18" s="22">
        <f t="shared" si="4"/>
        <v>187425.20381766741</v>
      </c>
      <c r="AO18" s="22">
        <f t="shared" si="4"/>
        <v>188733.37479424817</v>
      </c>
      <c r="AP18" s="22">
        <f t="shared" si="4"/>
        <v>190053.3673146324</v>
      </c>
      <c r="AQ18" s="22">
        <f t="shared" si="4"/>
        <v>191385.88479256272</v>
      </c>
      <c r="AR18" s="22">
        <f t="shared" si="4"/>
        <v>192559.78337416428</v>
      </c>
      <c r="AS18" s="22">
        <f t="shared" si="4"/>
        <v>193744.28872528064</v>
      </c>
      <c r="AT18" s="22">
        <f t="shared" si="4"/>
        <v>194939.14151577375</v>
      </c>
      <c r="AU18" s="22">
        <f t="shared" si="4"/>
        <v>196144.09128330107</v>
      </c>
      <c r="AV18" s="22">
        <f t="shared" si="4"/>
        <v>197362.25870674712</v>
      </c>
      <c r="AW18" s="22">
        <f t="shared" si="4"/>
        <v>198423.77583774971</v>
      </c>
      <c r="AX18" s="22">
        <f t="shared" si="4"/>
        <v>199494.31970095375</v>
      </c>
      <c r="AY18" s="22">
        <f t="shared" si="4"/>
        <v>200571.97513690963</v>
      </c>
      <c r="AZ18" s="22">
        <f t="shared" si="4"/>
        <v>201658.70346413337</v>
      </c>
      <c r="BA18" s="22">
        <f t="shared" si="4"/>
        <v>202755.56163639651</v>
      </c>
      <c r="BB18" s="22">
        <f t="shared" si="4"/>
        <v>203700.45887298547</v>
      </c>
      <c r="BC18" s="22">
        <f t="shared" si="4"/>
        <v>204652.18551962264</v>
      </c>
      <c r="BD18" s="22">
        <f t="shared" si="4"/>
        <v>205610.97707207309</v>
      </c>
      <c r="BE18" s="22">
        <f t="shared" si="4"/>
        <v>206576.99363813378</v>
      </c>
      <c r="BF18" s="22">
        <f t="shared" si="4"/>
        <v>207551.04673372224</v>
      </c>
      <c r="BG18" s="22">
        <f t="shared" si="4"/>
        <v>208363.53176613525</v>
      </c>
      <c r="BH18" s="22">
        <f t="shared" si="4"/>
        <v>209181.40742437367</v>
      </c>
      <c r="BI18" s="22">
        <f t="shared" si="4"/>
        <v>210005.0004481553</v>
      </c>
      <c r="BJ18" s="22">
        <f t="shared" si="4"/>
        <v>210834.49739364136</v>
      </c>
      <c r="BK18" s="22">
        <f t="shared" si="4"/>
        <v>211670.86476666556</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168449.14187224355</v>
      </c>
      <c r="Z19" s="22">
        <f>(((Data!$AJ$7*'Intermediate calculations'!Z4)+Data!$AK$7)*Drivers!AA4)</f>
        <v>170973.44190554315</v>
      </c>
      <c r="AA19" s="22">
        <f>(((Data!$AJ$7*'Intermediate calculations'!AA4)+Data!$AK$7)*Drivers!AB4)</f>
        <v>173582.22756572286</v>
      </c>
      <c r="AB19" s="22">
        <f>(((Data!$AJ$7*'Intermediate calculations'!AB4)+Data!$AK$7)*Drivers!AC4)</f>
        <v>176280.98378575637</v>
      </c>
      <c r="AC19" s="22">
        <f>(((Data!$AJ$7*'Intermediate calculations'!AC4)+Data!$AK$7)*Drivers!AD4)</f>
        <v>179072.82360723356</v>
      </c>
      <c r="AD19" s="22">
        <f>(((Data!$AJ$7*'Intermediate calculations'!AD4)+Data!$AK$7)*Drivers!AE4)</f>
        <v>181975.11086543286</v>
      </c>
      <c r="AE19" s="22">
        <f>(((Data!$AJ$7*'Intermediate calculations'!AE4)+Data!$AK$7)*Drivers!AF4)</f>
        <v>184917.12872901716</v>
      </c>
      <c r="AF19" s="22">
        <f>(((Data!$AJ$7*'Intermediate calculations'!AF4)+Data!$AK$7)*Drivers!AG4)</f>
        <v>187905.25890045121</v>
      </c>
      <c r="AG19" s="22">
        <f>(((Data!$AJ$7*'Intermediate calculations'!AG4)+Data!$AK$7)*Drivers!AH4)</f>
        <v>190800.89154987954</v>
      </c>
      <c r="AH19" s="22">
        <f>(((Data!$AJ$7*'Intermediate calculations'!AH4)+Data!$AK$7)*Drivers!AI4)</f>
        <v>193019.05699859626</v>
      </c>
      <c r="AI19" s="22">
        <f>(((Data!$AJ$7*'Intermediate calculations'!AI4)+Data!$AK$7)*Drivers!AJ4)</f>
        <v>195262.19464532437</v>
      </c>
      <c r="AJ19" s="22">
        <f>(((Data!$AJ$7*'Intermediate calculations'!AJ4)+Data!$AK$7)*Drivers!AK4)</f>
        <v>197533.13113906709</v>
      </c>
      <c r="AK19" s="22">
        <f>(((Data!$AJ$7*'Intermediate calculations'!AK4)+Data!$AK$7)*Drivers!AL4)</f>
        <v>199832.55038731539</v>
      </c>
      <c r="AL19" s="22">
        <f>(((Data!$AJ$7*'Intermediate calculations'!AL4)+Data!$AK$7)*Drivers!AM4)</f>
        <v>202156.3287437853</v>
      </c>
      <c r="AM19" s="22">
        <f>(((Data!$AJ$7*'Intermediate calculations'!AM4)+Data!$AK$7)*Drivers!AN4)</f>
        <v>204176.75269764138</v>
      </c>
      <c r="AN19" s="22">
        <f>(((Data!$AJ$7*'Intermediate calculations'!AN4)+Data!$AK$7)*Drivers!AO4)</f>
        <v>206217.59494379102</v>
      </c>
      <c r="AO19" s="22">
        <f>(((Data!$AJ$7*'Intermediate calculations'!AO4)+Data!$AK$7)*Drivers!AP4)</f>
        <v>208278.92078555498</v>
      </c>
      <c r="AP19" s="22">
        <f>(((Data!$AJ$7*'Intermediate calculations'!AP4)+Data!$AK$7)*Drivers!AQ4)</f>
        <v>210358.87420289425</v>
      </c>
      <c r="AQ19" s="22">
        <f>(((Data!$AJ$7*'Intermediate calculations'!AQ4)+Data!$AK$7)*Drivers!AR4)</f>
        <v>212458.56358679966</v>
      </c>
      <c r="AR19" s="22">
        <f>(((Data!$AJ$7*'Intermediate calculations'!AR4)+Data!$AK$7)*Drivers!AS4)</f>
        <v>214308.31222454281</v>
      </c>
      <c r="AS19" s="22">
        <f>(((Data!$AJ$7*'Intermediate calculations'!AS4)+Data!$AK$7)*Drivers!AT4)</f>
        <v>216174.77428009594</v>
      </c>
      <c r="AT19" s="22">
        <f>(((Data!$AJ$7*'Intermediate calculations'!AT4)+Data!$AK$7)*Drivers!AU4)</f>
        <v>218057.54111886566</v>
      </c>
      <c r="AU19" s="22">
        <f>(((Data!$AJ$7*'Intermediate calculations'!AU4)+Data!$AK$7)*Drivers!AV4)</f>
        <v>219956.21807952071</v>
      </c>
      <c r="AV19" s="22">
        <f>(((Data!$AJ$7*'Intermediate calculations'!AV4)+Data!$AK$7)*Drivers!AW4)</f>
        <v>221875.72251319009</v>
      </c>
      <c r="AW19" s="22">
        <f>(((Data!$AJ$7*'Intermediate calculations'!AW4)+Data!$AK$7)*Drivers!AX4)</f>
        <v>223548.38819128822</v>
      </c>
      <c r="AX19" s="22">
        <f>(((Data!$AJ$7*'Intermediate calculations'!AX4)+Data!$AK$7)*Drivers!AY4)</f>
        <v>225235.27757308158</v>
      </c>
      <c r="AY19" s="22">
        <f>(((Data!$AJ$7*'Intermediate calculations'!AY4)+Data!$AK$7)*Drivers!AZ4)</f>
        <v>226933.3728820445</v>
      </c>
      <c r="AZ19" s="22">
        <f>(((Data!$AJ$7*'Intermediate calculations'!AZ4)+Data!$AK$7)*Drivers!BA4)</f>
        <v>228645.76462898438</v>
      </c>
      <c r="BA19" s="22">
        <f>(((Data!$AJ$7*'Intermediate calculations'!BA4)+Data!$AK$7)*Drivers!BB4)</f>
        <v>230374.11828895146</v>
      </c>
      <c r="BB19" s="22">
        <f>(((Data!$AJ$7*'Intermediate calculations'!BB4)+Data!$AK$7)*Drivers!BC4)</f>
        <v>231863.02235918475</v>
      </c>
      <c r="BC19" s="22">
        <f>(((Data!$AJ$7*'Intermediate calculations'!BC4)+Data!$AK$7)*Drivers!BD4)</f>
        <v>233362.687744008</v>
      </c>
      <c r="BD19" s="22">
        <f>(((Data!$AJ$7*'Intermediate calculations'!BD4)+Data!$AK$7)*Drivers!BE4)</f>
        <v>234873.48552144901</v>
      </c>
      <c r="BE19" s="22">
        <f>(((Data!$AJ$7*'Intermediate calculations'!BE4)+Data!$AK$7)*Drivers!BF4)</f>
        <v>236395.66797836128</v>
      </c>
      <c r="BF19" s="22">
        <f>(((Data!$AJ$7*'Intermediate calculations'!BF4)+Data!$AK$7)*Drivers!BG4)</f>
        <v>237930.513845707</v>
      </c>
      <c r="BG19" s="22">
        <f>(((Data!$AJ$7*'Intermediate calculations'!BG4)+Data!$AK$7)*Drivers!BH4)</f>
        <v>239210.7718726332</v>
      </c>
      <c r="BH19" s="22">
        <f>(((Data!$AJ$7*'Intermediate calculations'!BH4)+Data!$AK$7)*Drivers!BI4)</f>
        <v>240499.52407693845</v>
      </c>
      <c r="BI19" s="22">
        <f>(((Data!$AJ$7*'Intermediate calculations'!BI4)+Data!$AK$7)*Drivers!BJ4)</f>
        <v>241797.28531259508</v>
      </c>
      <c r="BJ19" s="22">
        <f>(((Data!$AJ$7*'Intermediate calculations'!BJ4)+Data!$AK$7)*Drivers!BK4)</f>
        <v>243104.3495419696</v>
      </c>
      <c r="BK19" s="22">
        <f>(((Data!$AJ$7*'Intermediate calculations'!BK4)+Data!$AK$7)*Drivers!BL4)</f>
        <v>244422.23971847331</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3.2192594039669115E-3</v>
      </c>
      <c r="Z20" s="22">
        <f>Z19/Drivers!AA4</f>
        <v>3.219572869736518E-3</v>
      </c>
      <c r="AA20" s="22">
        <f>AA19/Drivers!AB4</f>
        <v>3.2197108277390641E-3</v>
      </c>
      <c r="AB20" s="22">
        <f>AB19/Drivers!AC4</f>
        <v>3.2197150946703412E-3</v>
      </c>
      <c r="AC20" s="22">
        <f>AC19/Drivers!AD4</f>
        <v>3.2195795625560753E-3</v>
      </c>
      <c r="AD20" s="22">
        <f>AD19/Drivers!AE4</f>
        <v>3.2195477539334778E-3</v>
      </c>
      <c r="AE20" s="22">
        <f>AE19/Drivers!AF4</f>
        <v>3.2195335110662342E-3</v>
      </c>
      <c r="AF20" s="22">
        <f>AF19/Drivers!AG4</f>
        <v>3.2194943950780135E-3</v>
      </c>
      <c r="AG20" s="22">
        <f>AG19/Drivers!AH4</f>
        <v>3.2170815364473493E-3</v>
      </c>
      <c r="AH20" s="22">
        <f>AH19/Drivers!AI4</f>
        <v>3.21743577270861E-3</v>
      </c>
      <c r="AI20" s="22">
        <f>AI19/Drivers!AJ4</f>
        <v>3.2177766141313906E-3</v>
      </c>
      <c r="AJ20" s="22">
        <f>AJ19/Drivers!AK4</f>
        <v>3.2181456862001362E-3</v>
      </c>
      <c r="AK20" s="22">
        <f>AK19/Drivers!AL4</f>
        <v>3.218548161921876E-3</v>
      </c>
      <c r="AL20" s="22">
        <f>AL19/Drivers!AM4</f>
        <v>3.2189123506506496E-3</v>
      </c>
      <c r="AM20" s="22">
        <f>AM19/Drivers!AN4</f>
        <v>3.2193838371619198E-3</v>
      </c>
      <c r="AN20" s="22">
        <f>AN19/Drivers!AO4</f>
        <v>3.2198589127239176E-3</v>
      </c>
      <c r="AO20" s="22">
        <f>AO19/Drivers!AP4</f>
        <v>3.2203353636911631E-3</v>
      </c>
      <c r="AP20" s="22">
        <f>AP19/Drivers!AQ4</f>
        <v>3.2207816126936526E-3</v>
      </c>
      <c r="AQ20" s="22">
        <f>AQ19/Drivers!AR4</f>
        <v>3.2212122275107522E-3</v>
      </c>
      <c r="AR20" s="22">
        <f>AR19/Drivers!AS4</f>
        <v>3.2217619884652242E-3</v>
      </c>
      <c r="AS20" s="22">
        <f>AS19/Drivers!AT4</f>
        <v>3.2223209176503241E-3</v>
      </c>
      <c r="AT20" s="22">
        <f>AT19/Drivers!AU4</f>
        <v>3.2228806727683714E-3</v>
      </c>
      <c r="AU20" s="22">
        <f>AU19/Drivers!AV4</f>
        <v>3.2234333768819796E-3</v>
      </c>
      <c r="AV20" s="22">
        <f>AV19/Drivers!AW4</f>
        <v>3.2240485896388527E-3</v>
      </c>
      <c r="AW20" s="22">
        <f>AW19/Drivers!AX4</f>
        <v>3.2247450242301359E-3</v>
      </c>
      <c r="AX20" s="22">
        <f>AX19/Drivers!AY4</f>
        <v>3.2254647209173804E-3</v>
      </c>
      <c r="AY20" s="22">
        <f>AY19/Drivers!AZ4</f>
        <v>3.2261629226236505E-3</v>
      </c>
      <c r="AZ20" s="22">
        <f>AZ19/Drivers!BA4</f>
        <v>3.2268823623864047E-3</v>
      </c>
      <c r="BA20" s="22">
        <f>BA19/Drivers!BB4</f>
        <v>3.2276445622376939E-3</v>
      </c>
      <c r="BB20" s="22">
        <f>BB19/Drivers!BC4</f>
        <v>3.2284530804778575E-3</v>
      </c>
      <c r="BC20" s="22">
        <f>BC19/Drivers!BD4</f>
        <v>3.2292775565625998E-3</v>
      </c>
      <c r="BD20" s="22">
        <f>BD19/Drivers!BE4</f>
        <v>3.2301219467798462E-3</v>
      </c>
      <c r="BE20" s="22">
        <f>BE19/Drivers!BF4</f>
        <v>3.2309884770373308E-3</v>
      </c>
      <c r="BF20" s="22">
        <f>BF19/Drivers!BG4</f>
        <v>3.2318932508182963E-3</v>
      </c>
      <c r="BG20" s="22">
        <f>BG19/Drivers!BH4</f>
        <v>3.232780614910437E-3</v>
      </c>
      <c r="BH20" s="22">
        <f>BH19/Drivers!BI4</f>
        <v>3.2336898078234597E-3</v>
      </c>
      <c r="BI20" s="22">
        <f>BI19/Drivers!BJ4</f>
        <v>3.2346268922940303E-3</v>
      </c>
      <c r="BJ20" s="22">
        <f>BJ19/Drivers!BK4</f>
        <v>3.2355948619417711E-3</v>
      </c>
      <c r="BK20" s="22">
        <f>BK19/Drivers!BL4</f>
        <v>3.2366129167913449E-3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3.2192594039669116</v>
      </c>
      <c r="Z21" s="22">
        <f t="shared" ref="Z21:BK21" si="7">Z20*1000</f>
        <v>3.2195728697365182</v>
      </c>
      <c r="AA21" s="22">
        <f t="shared" si="7"/>
        <v>3.219710827739064</v>
      </c>
      <c r="AB21" s="22">
        <f t="shared" si="7"/>
        <v>3.2197150946703412</v>
      </c>
      <c r="AC21" s="22">
        <f t="shared" si="7"/>
        <v>3.2195795625560755</v>
      </c>
      <c r="AD21" s="22">
        <f t="shared" si="7"/>
        <v>3.2195477539334778</v>
      </c>
      <c r="AE21" s="22">
        <f t="shared" si="7"/>
        <v>3.219533511066234</v>
      </c>
      <c r="AF21" s="22">
        <f t="shared" si="7"/>
        <v>3.2194943950780135</v>
      </c>
      <c r="AG21" s="22">
        <f t="shared" si="7"/>
        <v>3.2170815364473495</v>
      </c>
      <c r="AH21" s="22">
        <f t="shared" si="7"/>
        <v>3.21743577270861</v>
      </c>
      <c r="AI21" s="22">
        <f t="shared" si="7"/>
        <v>3.2177766141313904</v>
      </c>
      <c r="AJ21" s="22">
        <f t="shared" si="7"/>
        <v>3.2181456862001361</v>
      </c>
      <c r="AK21" s="22">
        <f t="shared" si="7"/>
        <v>3.2185481619218761</v>
      </c>
      <c r="AL21" s="22">
        <f t="shared" si="7"/>
        <v>3.2189123506506494</v>
      </c>
      <c r="AM21" s="22">
        <f t="shared" si="7"/>
        <v>3.2193838371619199</v>
      </c>
      <c r="AN21" s="22">
        <f t="shared" si="7"/>
        <v>3.2198589127239177</v>
      </c>
      <c r="AO21" s="22">
        <f t="shared" si="7"/>
        <v>3.2203353636911629</v>
      </c>
      <c r="AP21" s="22">
        <f t="shared" si="7"/>
        <v>3.2207816126936524</v>
      </c>
      <c r="AQ21" s="22">
        <f t="shared" si="7"/>
        <v>3.221212227510752</v>
      </c>
      <c r="AR21" s="22">
        <f t="shared" si="7"/>
        <v>3.2217619884652242</v>
      </c>
      <c r="AS21" s="22">
        <f t="shared" si="7"/>
        <v>3.222320917650324</v>
      </c>
      <c r="AT21" s="22">
        <f t="shared" si="7"/>
        <v>3.2228806727683712</v>
      </c>
      <c r="AU21" s="22">
        <f t="shared" si="7"/>
        <v>3.2234333768819794</v>
      </c>
      <c r="AV21" s="22">
        <f t="shared" si="7"/>
        <v>3.2240485896388527</v>
      </c>
      <c r="AW21" s="22">
        <f t="shared" si="7"/>
        <v>3.2247450242301361</v>
      </c>
      <c r="AX21" s="22">
        <f t="shared" si="7"/>
        <v>3.2254647209173806</v>
      </c>
      <c r="AY21" s="22">
        <f t="shared" si="7"/>
        <v>3.2261629226236503</v>
      </c>
      <c r="AZ21" s="22">
        <f t="shared" si="7"/>
        <v>3.2268823623864047</v>
      </c>
      <c r="BA21" s="22">
        <f t="shared" si="7"/>
        <v>3.2276445622376939</v>
      </c>
      <c r="BB21" s="22">
        <f t="shared" si="7"/>
        <v>3.2284530804778573</v>
      </c>
      <c r="BC21" s="22">
        <f t="shared" si="7"/>
        <v>3.2292775565625997</v>
      </c>
      <c r="BD21" s="22">
        <f t="shared" si="7"/>
        <v>3.2301219467798461</v>
      </c>
      <c r="BE21" s="22">
        <f t="shared" si="7"/>
        <v>3.2309884770373309</v>
      </c>
      <c r="BF21" s="22">
        <f t="shared" si="7"/>
        <v>3.2318932508182963</v>
      </c>
      <c r="BG21" s="22">
        <f t="shared" si="7"/>
        <v>3.2327806149104372</v>
      </c>
      <c r="BH21" s="22">
        <f t="shared" si="7"/>
        <v>3.2336898078234597</v>
      </c>
      <c r="BI21" s="22">
        <f t="shared" si="7"/>
        <v>3.2346268922940302</v>
      </c>
      <c r="BJ21" s="22">
        <f t="shared" si="7"/>
        <v>3.2355948619417711</v>
      </c>
      <c r="BK21" s="22">
        <f t="shared" si="7"/>
        <v>3.2366129167913451</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10752.072885462358</v>
      </c>
      <c r="Z22" s="22">
        <f>((Data!$AJ$8*'Intermediate calculations'!Z4)+Data!$AK$8)*Drivers!AA4</f>
        <v>10913.198419502758</v>
      </c>
      <c r="AA22" s="22">
        <f>((Data!$AJ$8*'Intermediate calculations'!AA4)+Data!$AK$8)*Drivers!AB4</f>
        <v>11079.71665313125</v>
      </c>
      <c r="AB22" s="22">
        <f>((Data!$AJ$8*'Intermediate calculations'!AB4)+Data!$AK$8)*Drivers!AC4</f>
        <v>11251.977688452538</v>
      </c>
      <c r="AC22" s="22">
        <f>((Data!$AJ$8*'Intermediate calculations'!AC4)+Data!$AK$8)*Drivers!AD4</f>
        <v>11430.180230248952</v>
      </c>
      <c r="AD22" s="22">
        <f>((Data!$AJ$8*'Intermediate calculations'!AD4)+Data!$AK$8)*Drivers!AE4</f>
        <v>11615.432608431889</v>
      </c>
      <c r="AE22" s="22">
        <f>((Data!$AJ$8*'Intermediate calculations'!AE4)+Data!$AK$8)*Drivers!AF4</f>
        <v>11803.220982703227</v>
      </c>
      <c r="AF22" s="22">
        <f>((Data!$AJ$8*'Intermediate calculations'!AF4)+Data!$AK$8)*Drivers!AG4</f>
        <v>11993.952695773487</v>
      </c>
      <c r="AG22" s="22">
        <f>((Data!$AJ$8*'Intermediate calculations'!AG4)+Data!$AK$8)*Drivers!AH4</f>
        <v>12178.780311694441</v>
      </c>
      <c r="AH22" s="22">
        <f>((Data!$AJ$8*'Intermediate calculations'!AH4)+Data!$AK$8)*Drivers!AI4</f>
        <v>12320.365340335935</v>
      </c>
      <c r="AI22" s="22">
        <f>((Data!$AJ$8*'Intermediate calculations'!AI4)+Data!$AK$8)*Drivers!AJ4</f>
        <v>12463.544339063261</v>
      </c>
      <c r="AJ22" s="22">
        <f>((Data!$AJ$8*'Intermediate calculations'!AJ4)+Data!$AK$8)*Drivers!AK4</f>
        <v>12608.497732280883</v>
      </c>
      <c r="AK22" s="22">
        <f>((Data!$AJ$8*'Intermediate calculations'!AK4)+Data!$AK$8)*Drivers!AL4</f>
        <v>12755.269173658433</v>
      </c>
      <c r="AL22" s="22">
        <f>((Data!$AJ$8*'Intermediate calculations'!AL4)+Data!$AK$8)*Drivers!AM4</f>
        <v>12903.595451730982</v>
      </c>
      <c r="AM22" s="22">
        <f>((Data!$AJ$8*'Intermediate calculations'!AM4)+Data!$AK$8)*Drivers!AN4</f>
        <v>13032.558682828178</v>
      </c>
      <c r="AN22" s="22">
        <f>((Data!$AJ$8*'Intermediate calculations'!AN4)+Data!$AK$8)*Drivers!AO4</f>
        <v>13162.825209178152</v>
      </c>
      <c r="AO22" s="22">
        <f>((Data!$AJ$8*'Intermediate calculations'!AO4)+Data!$AK$8)*Drivers!AP4</f>
        <v>13294.399199077981</v>
      </c>
      <c r="AP22" s="22">
        <f>((Data!$AJ$8*'Intermediate calculations'!AP4)+Data!$AK$8)*Drivers!AQ4</f>
        <v>13427.162183163466</v>
      </c>
      <c r="AQ22" s="22">
        <f>((Data!$AJ$8*'Intermediate calculations'!AQ4)+Data!$AK$8)*Drivers!AR4</f>
        <v>13561.184909795726</v>
      </c>
      <c r="AR22" s="22">
        <f>((Data!$AJ$8*'Intermediate calculations'!AR4)+Data!$AK$8)*Drivers!AS4</f>
        <v>13679.253971779332</v>
      </c>
      <c r="AS22" s="22">
        <f>((Data!$AJ$8*'Intermediate calculations'!AS4)+Data!$AK$8)*Drivers!AT4</f>
        <v>13798.389847665703</v>
      </c>
      <c r="AT22" s="22">
        <f>((Data!$AJ$8*'Intermediate calculations'!AT4)+Data!$AK$8)*Drivers!AU4</f>
        <v>13918.566454395685</v>
      </c>
      <c r="AU22" s="22">
        <f>((Data!$AJ$8*'Intermediate calculations'!AU4)+Data!$AK$8)*Drivers!AV4</f>
        <v>14039.758600820474</v>
      </c>
      <c r="AV22" s="22">
        <f>((Data!$AJ$8*'Intermediate calculations'!AV4)+Data!$AK$8)*Drivers!AW4</f>
        <v>14162.280160416394</v>
      </c>
      <c r="AW22" s="22">
        <f>((Data!$AJ$8*'Intermediate calculations'!AW4)+Data!$AK$8)*Drivers!AX4</f>
        <v>14269.046054763083</v>
      </c>
      <c r="AX22" s="22">
        <f>((Data!$AJ$8*'Intermediate calculations'!AX4)+Data!$AK$8)*Drivers!AY4</f>
        <v>14376.719845090316</v>
      </c>
      <c r="AY22" s="22">
        <f>((Data!$AJ$8*'Intermediate calculations'!AY4)+Data!$AK$8)*Drivers!AZ4</f>
        <v>14485.108907364547</v>
      </c>
      <c r="AZ22" s="22">
        <f>((Data!$AJ$8*'Intermediate calculations'!AZ4)+Data!$AK$8)*Drivers!BA4</f>
        <v>14594.410508233052</v>
      </c>
      <c r="BA22" s="22">
        <f>((Data!$AJ$8*'Intermediate calculations'!BA4)+Data!$AK$8)*Drivers!BB4</f>
        <v>14704.730954613926</v>
      </c>
      <c r="BB22" s="22">
        <f>((Data!$AJ$8*'Intermediate calculations'!BB4)+Data!$AK$8)*Drivers!BC4</f>
        <v>14799.76738462882</v>
      </c>
      <c r="BC22" s="22">
        <f>((Data!$AJ$8*'Intermediate calculations'!BC4)+Data!$AK$8)*Drivers!BD4</f>
        <v>14895.490707064346</v>
      </c>
      <c r="BD22" s="22">
        <f>((Data!$AJ$8*'Intermediate calculations'!BD4)+Data!$AK$8)*Drivers!BE4</f>
        <v>14991.924607752071</v>
      </c>
      <c r="BE22" s="22">
        <f>((Data!$AJ$8*'Intermediate calculations'!BE4)+Data!$AK$8)*Drivers!BF4</f>
        <v>15089.085190108171</v>
      </c>
      <c r="BF22" s="22">
        <f>((Data!$AJ$8*'Intermediate calculations'!BF4)+Data!$AK$8)*Drivers!BG4</f>
        <v>15187.054075257898</v>
      </c>
      <c r="BG22" s="22">
        <f>((Data!$AJ$8*'Intermediate calculations'!BG4)+Data!$AK$8)*Drivers!BH4</f>
        <v>15268.772672721274</v>
      </c>
      <c r="BH22" s="22">
        <f>((Data!$AJ$8*'Intermediate calculations'!BH4)+Data!$AK$8)*Drivers!BI4</f>
        <v>15351.033451719482</v>
      </c>
      <c r="BI22" s="22">
        <f>((Data!$AJ$8*'Intermediate calculations'!BI4)+Data!$AK$8)*Drivers!BJ4</f>
        <v>15433.869275272033</v>
      </c>
      <c r="BJ22" s="22">
        <f>((Data!$AJ$8*'Intermediate calculations'!BJ4)+Data!$AK$8)*Drivers!BK4</f>
        <v>15517.298906934235</v>
      </c>
      <c r="BK22" s="22">
        <f>((Data!$AJ$8*'Intermediate calculations'!BK4)+Data!$AK$8)*Drivers!BL4</f>
        <v>15601.419556498304</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2.0548464280639866E-4</v>
      </c>
      <c r="Z23" s="22">
        <f>Z22/Drivers!AA4</f>
        <v>2.0550465125977784E-4</v>
      </c>
      <c r="AA23" s="22">
        <f>AA22/Drivers!AB4</f>
        <v>2.0551345708972758E-4</v>
      </c>
      <c r="AB23" s="22">
        <f>AB22/Drivers!AC4</f>
        <v>2.0551372944704313E-4</v>
      </c>
      <c r="AC23" s="22">
        <f>AC22/Drivers!AD4</f>
        <v>2.0550507846102609E-4</v>
      </c>
      <c r="AD23" s="22">
        <f>AD22/Drivers!AE4</f>
        <v>2.0550304812341354E-4</v>
      </c>
      <c r="AE23" s="22">
        <f>AE22/Drivers!AF4</f>
        <v>2.0550213900422779E-4</v>
      </c>
      <c r="AF23" s="22">
        <f>AF22/Drivers!AG4</f>
        <v>2.0549964223902224E-4</v>
      </c>
      <c r="AG23" s="22">
        <f>AG22/Drivers!AH4</f>
        <v>2.0534562998600106E-4</v>
      </c>
      <c r="AH23" s="22">
        <f>AH22/Drivers!AI4</f>
        <v>2.0536824081118793E-4</v>
      </c>
      <c r="AI23" s="22">
        <f>AI22/Drivers!AJ4</f>
        <v>2.0538999664668456E-4</v>
      </c>
      <c r="AJ23" s="22">
        <f>AJ22/Drivers!AK4</f>
        <v>2.0541355443830665E-4</v>
      </c>
      <c r="AK23" s="22">
        <f>AK22/Drivers!AL4</f>
        <v>2.0543924437799215E-4</v>
      </c>
      <c r="AL23" s="22">
        <f>AL22/Drivers!AM4</f>
        <v>2.054624904670628E-4</v>
      </c>
      <c r="AM23" s="22">
        <f>AM22/Drivers!AN4</f>
        <v>2.0549258535076091E-4</v>
      </c>
      <c r="AN23" s="22">
        <f>AN22/Drivers!AO4</f>
        <v>2.0552290932280331E-4</v>
      </c>
      <c r="AO23" s="22">
        <f>AO22/Drivers!AP4</f>
        <v>2.0555332108667006E-4</v>
      </c>
      <c r="AP23" s="22">
        <f>AP22/Drivers!AQ4</f>
        <v>2.0558180506555235E-4</v>
      </c>
      <c r="AQ23" s="22">
        <f>AQ22/Drivers!AR4</f>
        <v>2.0560929111770765E-4</v>
      </c>
      <c r="AR23" s="22">
        <f>AR22/Drivers!AS4</f>
        <v>2.0564438224246118E-4</v>
      </c>
      <c r="AS23" s="22">
        <f>AS22/Drivers!AT4</f>
        <v>2.0568005857342502E-4</v>
      </c>
      <c r="AT23" s="22">
        <f>AT22/Drivers!AU4</f>
        <v>2.0571578762351313E-4</v>
      </c>
      <c r="AU23" s="22">
        <f>AU22/Drivers!AV4</f>
        <v>2.0575106660948811E-4</v>
      </c>
      <c r="AV23" s="22">
        <f>AV22/Drivers!AW4</f>
        <v>2.0579033550886301E-4</v>
      </c>
      <c r="AW23" s="22">
        <f>AW22/Drivers!AX4</f>
        <v>2.0583478878064704E-4</v>
      </c>
      <c r="AX23" s="22">
        <f>AX22/Drivers!AY4</f>
        <v>2.0588072686706689E-4</v>
      </c>
      <c r="AY23" s="22">
        <f>AY22/Drivers!AZ4</f>
        <v>2.0592529293342456E-4</v>
      </c>
      <c r="AZ23" s="22">
        <f>AZ22/Drivers!BA4</f>
        <v>2.059712146204089E-4</v>
      </c>
      <c r="BA23" s="22">
        <f>BA22/Drivers!BB4</f>
        <v>2.0601986567474648E-4</v>
      </c>
      <c r="BB23" s="22">
        <f>BB22/Drivers!BC4</f>
        <v>2.06071473221991E-4</v>
      </c>
      <c r="BC23" s="22">
        <f>BC22/Drivers!BD4</f>
        <v>2.0612409935505963E-4</v>
      </c>
      <c r="BD23" s="22">
        <f>BD22/Drivers!BE4</f>
        <v>2.06177996602969E-4</v>
      </c>
      <c r="BE23" s="22">
        <f>BE22/Drivers!BF4</f>
        <v>2.0623330704493608E-4</v>
      </c>
      <c r="BF23" s="22">
        <f>BF22/Drivers!BG4</f>
        <v>2.0629105856287004E-4</v>
      </c>
      <c r="BG23" s="22">
        <f>BG22/Drivers!BH4</f>
        <v>2.0634769882407053E-4</v>
      </c>
      <c r="BH23" s="22">
        <f>BH22/Drivers!BI4</f>
        <v>2.0640573241426349E-4</v>
      </c>
      <c r="BI23" s="22">
        <f>BI22/Drivers!BJ4</f>
        <v>2.0646554631664033E-4</v>
      </c>
      <c r="BJ23" s="22">
        <f>BJ22/Drivers!BK4</f>
        <v>2.065273316133046E-4</v>
      </c>
      <c r="BK23" s="22">
        <f>BK22/Drivers!BL4</f>
        <v>2.0659231383774552E-4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0.20548464280639867</v>
      </c>
      <c r="Z24" s="22">
        <f t="shared" ref="Z24" si="10">Z23*1000</f>
        <v>0.20550465125977785</v>
      </c>
      <c r="AA24" s="22">
        <f t="shared" ref="AA24" si="11">AA23*1000</f>
        <v>0.20551345708972757</v>
      </c>
      <c r="AB24" s="22">
        <f t="shared" ref="AB24" si="12">AB23*1000</f>
        <v>0.20551372944704313</v>
      </c>
      <c r="AC24" s="22">
        <f t="shared" ref="AC24" si="13">AC23*1000</f>
        <v>0.20550507846102609</v>
      </c>
      <c r="AD24" s="22">
        <f t="shared" ref="AD24" si="14">AD23*1000</f>
        <v>0.20550304812341355</v>
      </c>
      <c r="AE24" s="22">
        <f t="shared" ref="AE24" si="15">AE23*1000</f>
        <v>0.20550213900422779</v>
      </c>
      <c r="AF24" s="22">
        <f t="shared" ref="AF24" si="16">AF23*1000</f>
        <v>0.20549964223902223</v>
      </c>
      <c r="AG24" s="22">
        <f t="shared" ref="AG24" si="17">AG23*1000</f>
        <v>0.20534562998600106</v>
      </c>
      <c r="AH24" s="22">
        <f t="shared" ref="AH24" si="18">AH23*1000</f>
        <v>0.20536824081118793</v>
      </c>
      <c r="AI24" s="22">
        <f t="shared" ref="AI24" si="19">AI23*1000</f>
        <v>0.20538999664668456</v>
      </c>
      <c r="AJ24" s="22">
        <f t="shared" ref="AJ24" si="20">AJ23*1000</f>
        <v>0.20541355443830664</v>
      </c>
      <c r="AK24" s="22">
        <f t="shared" ref="AK24" si="21">AK23*1000</f>
        <v>0.20543924437799216</v>
      </c>
      <c r="AL24" s="22">
        <f t="shared" ref="AL24" si="22">AL23*1000</f>
        <v>0.2054624904670628</v>
      </c>
      <c r="AM24" s="22">
        <f t="shared" ref="AM24" si="23">AM23*1000</f>
        <v>0.2054925853507609</v>
      </c>
      <c r="AN24" s="22">
        <f t="shared" ref="AN24" si="24">AN23*1000</f>
        <v>0.20552290932280332</v>
      </c>
      <c r="AO24" s="22">
        <f t="shared" ref="AO24" si="25">AO23*1000</f>
        <v>0.20555332108667007</v>
      </c>
      <c r="AP24" s="22">
        <f t="shared" ref="AP24" si="26">AP23*1000</f>
        <v>0.20558180506555235</v>
      </c>
      <c r="AQ24" s="22">
        <f t="shared" ref="AQ24" si="27">AQ23*1000</f>
        <v>0.20560929111770765</v>
      </c>
      <c r="AR24" s="22">
        <f t="shared" ref="AR24" si="28">AR23*1000</f>
        <v>0.20564438224246118</v>
      </c>
      <c r="AS24" s="22">
        <f t="shared" ref="AS24" si="29">AS23*1000</f>
        <v>0.20568005857342503</v>
      </c>
      <c r="AT24" s="22">
        <f t="shared" ref="AT24" si="30">AT23*1000</f>
        <v>0.20571578762351311</v>
      </c>
      <c r="AU24" s="22">
        <f t="shared" ref="AU24" si="31">AU23*1000</f>
        <v>0.20575106660948811</v>
      </c>
      <c r="AV24" s="22">
        <f t="shared" ref="AV24" si="32">AV23*1000</f>
        <v>0.205790335508863</v>
      </c>
      <c r="AW24" s="22">
        <f t="shared" ref="AW24" si="33">AW23*1000</f>
        <v>0.20583478878064704</v>
      </c>
      <c r="AX24" s="22">
        <f t="shared" ref="AX24" si="34">AX23*1000</f>
        <v>0.20588072686706688</v>
      </c>
      <c r="AY24" s="22">
        <f t="shared" ref="AY24" si="35">AY23*1000</f>
        <v>0.20592529293342457</v>
      </c>
      <c r="AZ24" s="22">
        <f t="shared" ref="AZ24" si="36">AZ23*1000</f>
        <v>0.2059712146204089</v>
      </c>
      <c r="BA24" s="22">
        <f t="shared" ref="BA24" si="37">BA23*1000</f>
        <v>0.20601986567474648</v>
      </c>
      <c r="BB24" s="22">
        <f t="shared" ref="BB24" si="38">BB23*1000</f>
        <v>0.20607147322199099</v>
      </c>
      <c r="BC24" s="22">
        <f t="shared" ref="BC24" si="39">BC23*1000</f>
        <v>0.20612409935505963</v>
      </c>
      <c r="BD24" s="22">
        <f t="shared" ref="BD24" si="40">BD23*1000</f>
        <v>0.20617799660296901</v>
      </c>
      <c r="BE24" s="22">
        <f t="shared" ref="BE24" si="41">BE23*1000</f>
        <v>0.20623330704493609</v>
      </c>
      <c r="BF24" s="22">
        <f t="shared" ref="BF24" si="42">BF23*1000</f>
        <v>0.20629105856287006</v>
      </c>
      <c r="BG24" s="22">
        <f t="shared" ref="BG24" si="43">BG23*1000</f>
        <v>0.20634769882407053</v>
      </c>
      <c r="BH24" s="22">
        <f t="shared" ref="BH24" si="44">BH23*1000</f>
        <v>0.20640573241426349</v>
      </c>
      <c r="BI24" s="22">
        <f t="shared" ref="BI24" si="45">BI23*1000</f>
        <v>0.20646554631664032</v>
      </c>
      <c r="BJ24" s="22">
        <f t="shared" ref="BJ24" si="46">BJ23*1000</f>
        <v>0.20652733161330461</v>
      </c>
      <c r="BK24" s="22">
        <f t="shared" ref="BK24" si="47">BK23*1000</f>
        <v>0.20659231383774551</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3.4247440467733097</v>
      </c>
      <c r="Z26" s="53">
        <f>(Z19+Z22)*ttokg/Drivers!AA4</f>
        <v>3.4250775209962963</v>
      </c>
      <c r="AA26" s="53">
        <f>(AA19+AA22)*ttokg/Drivers!AB4</f>
        <v>3.4252242848287913</v>
      </c>
      <c r="AB26" s="53">
        <f>(AB19+AB22)*ttokg/Drivers!AC4</f>
        <v>3.4252288241173847</v>
      </c>
      <c r="AC26" s="53">
        <f>(AC19+AC22)*ttokg/Drivers!AD4</f>
        <v>3.4250846410171012</v>
      </c>
      <c r="AD26" s="53">
        <f>(AD19+AD22)*ttokg/Drivers!AE4</f>
        <v>3.4250508020568908</v>
      </c>
      <c r="AE26" s="53">
        <f>(AE19+AE22)*ttokg/Drivers!AF4</f>
        <v>3.4250356500704622</v>
      </c>
      <c r="AF26" s="53">
        <f>(AF19+AF22)*ttokg/Drivers!AG4</f>
        <v>3.424994037317036</v>
      </c>
      <c r="AG26" s="53">
        <f>(AG19+AG22)*ttokg/Drivers!AH4</f>
        <v>3.4224271664333505</v>
      </c>
      <c r="AH26" s="53">
        <f>(AH19+AH22)*ttokg/Drivers!AI4</f>
        <v>3.4228040135197975</v>
      </c>
      <c r="AI26" s="53">
        <f>(AI19+AI22)*ttokg/Drivers!AJ4</f>
        <v>3.4231666107780754</v>
      </c>
      <c r="AJ26" s="53">
        <f>(AJ19+AJ22)*ttokg/Drivers!AK4</f>
        <v>3.423559240638443</v>
      </c>
      <c r="AK26" s="53">
        <f>(AK19+AK22)*ttokg/Drivers!AL4</f>
        <v>3.4239874062998683</v>
      </c>
      <c r="AL26" s="53">
        <f>(AL19+AL22)*ttokg/Drivers!AM4</f>
        <v>3.4243748411177117</v>
      </c>
      <c r="AM26" s="53">
        <f>(AM19+AM22)*ttokg/Drivers!AN4</f>
        <v>3.4248764225126807</v>
      </c>
      <c r="AN26" s="53">
        <f>(AN19+AN22)*ttokg/Drivers!AO4</f>
        <v>3.4253818220467207</v>
      </c>
      <c r="AO26" s="53">
        <f>(AO19+AO22)*ttokg/Drivers!AP4</f>
        <v>3.4258886847778327</v>
      </c>
      <c r="AP26" s="53">
        <f>(AP19+AP22)*ttokg/Drivers!AQ4</f>
        <v>3.4263634177592048</v>
      </c>
      <c r="AQ26" s="53">
        <f>(AQ19+AQ22)*ttokg/Drivers!AR4</f>
        <v>3.4268215186284601</v>
      </c>
      <c r="AR26" s="53">
        <f>(AR19+AR22)*ttokg/Drivers!AS4</f>
        <v>3.4274063707076854</v>
      </c>
      <c r="AS26" s="53">
        <f>(AS19+AS22)*ttokg/Drivers!AT4</f>
        <v>3.4280009762237489</v>
      </c>
      <c r="AT26" s="53">
        <f>(AT19+AT22)*ttokg/Drivers!AU4</f>
        <v>3.4285964603918844</v>
      </c>
      <c r="AU26" s="53">
        <f>(AU19+AU22)*ttokg/Drivers!AV4</f>
        <v>3.4291844434914678</v>
      </c>
      <c r="AV26" s="53">
        <f>(AV19+AV22)*ttokg/Drivers!AW4</f>
        <v>3.4298389251477155</v>
      </c>
      <c r="AW26" s="53">
        <f>(AW19+AW22)*ttokg/Drivers!AX4</f>
        <v>3.430579813010783</v>
      </c>
      <c r="AX26" s="53">
        <f>(AX19+AX22)*ttokg/Drivers!AY4</f>
        <v>3.4313454477844476</v>
      </c>
      <c r="AY26" s="53">
        <f>(AY19+AY22)*ttokg/Drivers!AZ4</f>
        <v>3.4320882155570751</v>
      </c>
      <c r="AZ26" s="53">
        <f>(AZ19+AZ22)*ttokg/Drivers!BA4</f>
        <v>3.432853577006814</v>
      </c>
      <c r="BA26" s="53">
        <f>(BA19+BA22)*ttokg/Drivers!BB4</f>
        <v>3.4336644279124404</v>
      </c>
      <c r="BB26" s="53">
        <f>(BB19+BB22)*ttokg/Drivers!BC4</f>
        <v>3.4345245536998488</v>
      </c>
      <c r="BC26" s="53">
        <f>(BC19+BC22)*ttokg/Drivers!BD4</f>
        <v>3.4354016559176594</v>
      </c>
      <c r="BD26" s="53">
        <f>(BD19+BD22)*ttokg/Drivers!BE4</f>
        <v>3.4362999433828154</v>
      </c>
      <c r="BE26" s="53">
        <f>(BE19+BE22)*ttokg/Drivers!BF4</f>
        <v>3.4372217840822668</v>
      </c>
      <c r="BF26" s="53">
        <f>(BF19+BF22)*ttokg/Drivers!BG4</f>
        <v>3.4381843093811661</v>
      </c>
      <c r="BG26" s="53">
        <f>(BG19+BG22)*ttokg/Drivers!BH4</f>
        <v>3.4391283137345074</v>
      </c>
      <c r="BH26" s="53">
        <f>(BH19+BH22)*ttokg/Drivers!BI4</f>
        <v>3.4400955402377229</v>
      </c>
      <c r="BI26" s="53">
        <f>(BI19+BI22)*ttokg/Drivers!BJ4</f>
        <v>3.4410924386106707</v>
      </c>
      <c r="BJ26" s="53">
        <f>(BJ19+BJ22)*ttokg/Drivers!BK4</f>
        <v>3.4421221935550759</v>
      </c>
      <c r="BK26" s="53">
        <f>(BK19+BK22)*ttokg/Drivers!BL4</f>
        <v>3.4432052306290903</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152704.28857961961</v>
      </c>
      <c r="Z27" s="22">
        <f>((Data!$AJ$23*'Intermediate calculations'!Z19)+Data!$AK$23)</f>
        <v>154145.14948209451</v>
      </c>
      <c r="AA27" s="22">
        <f>((Data!$AJ$23*'Intermediate calculations'!AA19)+Data!$AK$23)</f>
        <v>155634.23446054567</v>
      </c>
      <c r="AB27" s="22">
        <f>((Data!$AJ$23*'Intermediate calculations'!AB19)+Data!$AK$23)</f>
        <v>157174.6742939495</v>
      </c>
      <c r="AC27" s="22">
        <f>((Data!$AJ$23*'Intermediate calculations'!AC19)+Data!$AK$23)</f>
        <v>158768.24589466007</v>
      </c>
      <c r="AD27" s="22">
        <f>((Data!$AJ$23*'Intermediate calculations'!AD19)+Data!$AK$23)</f>
        <v>160424.86047411809</v>
      </c>
      <c r="AE27" s="22">
        <f>((Data!$AJ$23*'Intermediate calculations'!AE19)+Data!$AK$23)</f>
        <v>162104.15313271718</v>
      </c>
      <c r="AF27" s="22">
        <f>((Data!$AJ$23*'Intermediate calculations'!AF19)+Data!$AK$23)</f>
        <v>163809.76652206422</v>
      </c>
      <c r="AG27" s="22">
        <f>((Data!$AJ$23*'Intermediate calculations'!AG19)+Data!$AK$23)</f>
        <v>165462.58267602889</v>
      </c>
      <c r="AH27" s="22">
        <f>((Data!$AJ$23*'Intermediate calculations'!AH19)+Data!$AK$23)</f>
        <v>166728.70311659275</v>
      </c>
      <c r="AI27" s="22">
        <f>((Data!$AJ$23*'Intermediate calculations'!AI19)+Data!$AK$23)</f>
        <v>168009.07759324141</v>
      </c>
      <c r="AJ27" s="22">
        <f>((Data!$AJ$23*'Intermediate calculations'!AJ19)+Data!$AK$23)</f>
        <v>169305.31954652467</v>
      </c>
      <c r="AK27" s="22">
        <f>((Data!$AJ$23*'Intermediate calculations'!AK19)+Data!$AK$23)</f>
        <v>170617.81934824935</v>
      </c>
      <c r="AL27" s="22">
        <f>((Data!$AJ$23*'Intermediate calculations'!AL19)+Data!$AK$23)</f>
        <v>171944.22323672779</v>
      </c>
      <c r="AM27" s="22">
        <f>((Data!$AJ$23*'Intermediate calculations'!AM19)+Data!$AK$23)</f>
        <v>173097.47358063789</v>
      </c>
      <c r="AN27" s="22">
        <f>((Data!$AJ$23*'Intermediate calculations'!AN19)+Data!$AK$23)</f>
        <v>174262.37860848926</v>
      </c>
      <c r="AO27" s="22">
        <f>((Data!$AJ$23*'Intermediate calculations'!AO19)+Data!$AK$23)</f>
        <v>175438.9755951702</v>
      </c>
      <c r="AP27" s="22">
        <f>((Data!$AJ$23*'Intermediate calculations'!AP19)+Data!$AK$23)</f>
        <v>176626.20513146895</v>
      </c>
      <c r="AQ27" s="22">
        <f>((Data!$AJ$23*'Intermediate calculations'!AQ19)+Data!$AK$23)</f>
        <v>177824.69988276699</v>
      </c>
      <c r="AR27" s="22">
        <f>((Data!$AJ$23*'Intermediate calculations'!AR19)+Data!$AK$23)</f>
        <v>178880.52940238494</v>
      </c>
      <c r="AS27" s="22">
        <f>((Data!$AJ$23*'Intermediate calculations'!AS19)+Data!$AK$23)</f>
        <v>179945.89887761493</v>
      </c>
      <c r="AT27" s="22">
        <f>((Data!$AJ$23*'Intermediate calculations'!AT19)+Data!$AK$23)</f>
        <v>181020.57506137807</v>
      </c>
      <c r="AU27" s="22">
        <f>((Data!$AJ$23*'Intermediate calculations'!AU19)+Data!$AK$23)</f>
        <v>182104.3326824806</v>
      </c>
      <c r="AV27" s="22">
        <f>((Data!$AJ$23*'Intermediate calculations'!AV19)+Data!$AK$23)</f>
        <v>183199.97854633073</v>
      </c>
      <c r="AW27" s="22">
        <f>((Data!$AJ$23*'Intermediate calculations'!AW19)+Data!$AK$23)</f>
        <v>184154.72978298663</v>
      </c>
      <c r="AX27" s="22">
        <f>((Data!$AJ$23*'Intermediate calculations'!AX19)+Data!$AK$23)</f>
        <v>185117.59985586343</v>
      </c>
      <c r="AY27" s="22">
        <f>((Data!$AJ$23*'Intermediate calculations'!AY19)+Data!$AK$23)</f>
        <v>186086.86622954509</v>
      </c>
      <c r="AZ27" s="22">
        <f>((Data!$AJ$23*'Intermediate calculations'!AZ19)+Data!$AK$23)</f>
        <v>187064.29295590031</v>
      </c>
      <c r="BA27" s="22">
        <f>((Data!$AJ$23*'Intermediate calculations'!BA19)+Data!$AK$23)</f>
        <v>188050.83068178259</v>
      </c>
      <c r="BB27" s="22">
        <f>((Data!$AJ$23*'Intermediate calculations'!BB19)+Data!$AK$23)</f>
        <v>188900.69148835665</v>
      </c>
      <c r="BC27" s="22">
        <f>((Data!$AJ$23*'Intermediate calculations'!BC19)+Data!$AK$23)</f>
        <v>189756.6948125583</v>
      </c>
      <c r="BD27" s="22">
        <f>((Data!$AJ$23*'Intermediate calculations'!BD19)+Data!$AK$23)</f>
        <v>190619.05246432102</v>
      </c>
      <c r="BE27" s="22">
        <f>((Data!$AJ$23*'Intermediate calculations'!BE19)+Data!$AK$23)</f>
        <v>191487.90844802561</v>
      </c>
      <c r="BF27" s="22">
        <f>((Data!$AJ$23*'Intermediate calculations'!BF19)+Data!$AK$23)</f>
        <v>192363.99265846433</v>
      </c>
      <c r="BG27" s="22">
        <f>((Data!$AJ$23*'Intermediate calculations'!BG19)+Data!$AK$23)</f>
        <v>193094.75909341397</v>
      </c>
      <c r="BH27" s="22">
        <f>((Data!$AJ$23*'Intermediate calculations'!BH19)+Data!$AK$23)</f>
        <v>193830.3739726542</v>
      </c>
      <c r="BI27" s="22">
        <f>((Data!$AJ$23*'Intermediate calculations'!BI19)+Data!$AK$23)</f>
        <v>194571.13117288327</v>
      </c>
      <c r="BJ27" s="22">
        <f>((Data!$AJ$23*'Intermediate calculations'!BJ19)+Data!$AK$23)</f>
        <v>195317.19848670712</v>
      </c>
      <c r="BK27" s="22">
        <f>((Data!$AJ$23*'Intermediate calculations'!BK19)+Data!$AK$23)</f>
        <v>196069.44521016727</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232967.0383760579</v>
      </c>
      <c r="Z29" s="22">
        <f>((Data!$AJ$9*'Intermediate calculations'!Z4)+Data!$AK$9)*Drivers!AA4</f>
        <v>240119.51711611293</v>
      </c>
      <c r="AA29" s="22">
        <f>((Data!$AJ$9*'Intermediate calculations'!AA4)+Data!$AK$9)*Drivers!AB4</f>
        <v>245419.09819734059</v>
      </c>
      <c r="AB29" s="22">
        <f>((Data!$AJ$9*'Intermediate calculations'!AB4)+Data!$AK$9)*Drivers!AC4</f>
        <v>249286.1088836547</v>
      </c>
      <c r="AC29" s="22">
        <f>((Data!$AJ$9*'Intermediate calculations'!AC4)+Data!$AK$9)*Drivers!AD4</f>
        <v>251576.3665340615</v>
      </c>
      <c r="AD29" s="22">
        <f>((Data!$AJ$9*'Intermediate calculations'!AD4)+Data!$AK$9)*Drivers!AE4</f>
        <v>255258.33865672461</v>
      </c>
      <c r="AE29" s="22">
        <f>((Data!$AJ$9*'Intermediate calculations'!AE4)+Data!$AK$9)*Drivers!AF4</f>
        <v>259205.22396974027</v>
      </c>
      <c r="AF29" s="22">
        <f>((Data!$AJ$9*'Intermediate calculations'!AF4)+Data!$AK$9)*Drivers!AG4</f>
        <v>262891.69918955985</v>
      </c>
      <c r="AG29" s="22">
        <f>((Data!$AJ$9*'Intermediate calculations'!AG4)+Data!$AK$9)*Drivers!AH4</f>
        <v>235469.85278999625</v>
      </c>
      <c r="AH29" s="22">
        <f>((Data!$AJ$9*'Intermediate calculations'!AH4)+Data!$AK$9)*Drivers!AI4</f>
        <v>242884.64081114961</v>
      </c>
      <c r="AI29" s="22">
        <f>((Data!$AJ$9*'Intermediate calculations'!AI4)+Data!$AK$9)*Drivers!AJ4</f>
        <v>250259.05694834681</v>
      </c>
      <c r="AJ29" s="22">
        <f>((Data!$AJ$9*'Intermediate calculations'!AJ4)+Data!$AK$9)*Drivers!AK4</f>
        <v>258154.62115607999</v>
      </c>
      <c r="AK29" s="22">
        <f>((Data!$AJ$9*'Intermediate calculations'!AK4)+Data!$AK$9)*Drivers!AL4</f>
        <v>266657.86016700999</v>
      </c>
      <c r="AL29" s="22">
        <f>((Data!$AJ$9*'Intermediate calculations'!AL4)+Data!$AK$9)*Drivers!AM4</f>
        <v>274790.49345098983</v>
      </c>
      <c r="AM29" s="22">
        <f>((Data!$AJ$9*'Intermediate calculations'!AM4)+Data!$AK$9)*Drivers!AN4</f>
        <v>284114.48222264263</v>
      </c>
      <c r="AN29" s="22">
        <f>((Data!$AJ$9*'Intermediate calculations'!AN4)+Data!$AK$9)*Drivers!AO4</f>
        <v>293646.32143528463</v>
      </c>
      <c r="AO29" s="22">
        <f>((Data!$AJ$9*'Intermediate calculations'!AO4)+Data!$AK$9)*Drivers!AP4</f>
        <v>303358.01324971806</v>
      </c>
      <c r="AP29" s="22">
        <f>((Data!$AJ$9*'Intermediate calculations'!AP4)+Data!$AK$9)*Drivers!AQ4</f>
        <v>312795.89342472842</v>
      </c>
      <c r="AQ29" s="22">
        <f>((Data!$AJ$9*'Intermediate calculations'!AQ4)+Data!$AK$9)*Drivers!AR4</f>
        <v>322161.99164159416</v>
      </c>
      <c r="AR29" s="22">
        <f>((Data!$AJ$9*'Intermediate calculations'!AR4)+Data!$AK$9)*Drivers!AS4</f>
        <v>333005.38137623051</v>
      </c>
      <c r="AS29" s="22">
        <f>((Data!$AJ$9*'Intermediate calculations'!AS4)+Data!$AK$9)*Drivers!AT4</f>
        <v>344146.52087709896</v>
      </c>
      <c r="AT29" s="22">
        <f>((Data!$AJ$9*'Intermediate calculations'!AT4)+Data!$AK$9)*Drivers!AU4</f>
        <v>355465.93776642816</v>
      </c>
      <c r="AU29" s="22">
        <f>((Data!$AJ$9*'Intermediate calculations'!AU4)+Data!$AK$9)*Drivers!AV4</f>
        <v>366847.00464210956</v>
      </c>
      <c r="AV29" s="22">
        <f>((Data!$AJ$9*'Intermediate calculations'!AV4)+Data!$AK$9)*Drivers!AW4</f>
        <v>379348.55723596155</v>
      </c>
      <c r="AW29" s="22">
        <f>((Data!$AJ$9*'Intermediate calculations'!AW4)+Data!$AK$9)*Drivers!AX4</f>
        <v>392811.42278243852</v>
      </c>
      <c r="AX29" s="22">
        <f>((Data!$AJ$9*'Intermediate calculations'!AX4)+Data!$AK$9)*Drivers!AY4</f>
        <v>406810.61303588364</v>
      </c>
      <c r="AY29" s="22">
        <f>((Data!$AJ$9*'Intermediate calculations'!AY4)+Data!$AK$9)*Drivers!AZ4</f>
        <v>420659.07896802353</v>
      </c>
      <c r="AZ29" s="22">
        <f>((Data!$AJ$9*'Intermediate calculations'!AZ4)+Data!$AK$9)*Drivers!BA4</f>
        <v>435021.58485481178</v>
      </c>
      <c r="BA29" s="22">
        <f>((Data!$AJ$9*'Intermediate calculations'!BA4)+Data!$AK$9)*Drivers!BB4</f>
        <v>450247.34937734233</v>
      </c>
      <c r="BB29" s="22">
        <f>((Data!$AJ$9*'Intermediate calculations'!BB4)+Data!$AK$9)*Drivers!BC4</f>
        <v>465895.75509115716</v>
      </c>
      <c r="BC29" s="22">
        <f>((Data!$AJ$9*'Intermediate calculations'!BC4)+Data!$AK$9)*Drivers!BD4</f>
        <v>481976.4108512486</v>
      </c>
      <c r="BD29" s="22">
        <f>((Data!$AJ$9*'Intermediate calculations'!BD4)+Data!$AK$9)*Drivers!BE4</f>
        <v>498559.33913111011</v>
      </c>
      <c r="BE29" s="22">
        <f>((Data!$AJ$9*'Intermediate calculations'!BE4)+Data!$AK$9)*Drivers!BF4</f>
        <v>515688.19503011234</v>
      </c>
      <c r="BF29" s="22">
        <f>((Data!$AJ$9*'Intermediate calculations'!BF4)+Data!$AK$9)*Drivers!BG4</f>
        <v>533633.74186798057</v>
      </c>
      <c r="BG29" s="22">
        <f>((Data!$AJ$9*'Intermediate calculations'!BG4)+Data!$AK$9)*Drivers!BH4</f>
        <v>550890.63276856975</v>
      </c>
      <c r="BH29" s="22">
        <f>((Data!$AJ$9*'Intermediate calculations'!BH4)+Data!$AK$9)*Drivers!BI4</f>
        <v>568669.13060754526</v>
      </c>
      <c r="BI29" s="22">
        <f>((Data!$AJ$9*'Intermediate calculations'!BI4)+Data!$AK$9)*Drivers!BJ4</f>
        <v>587076.25402012933</v>
      </c>
      <c r="BJ29" s="22">
        <f>((Data!$AJ$9*'Intermediate calculations'!BJ4)+Data!$AK$9)*Drivers!BK4</f>
        <v>606170.09608368645</v>
      </c>
      <c r="BK29" s="22">
        <f>((Data!$AJ$9*'Intermediate calculations'!BK4)+Data!$AK$9)*Drivers!BL4</f>
        <v>626280.72810275306</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4.4522715923079685</v>
      </c>
      <c r="Z30" s="53">
        <f>Z29*ttokg/Drivers!AA4</f>
        <v>4.5216512821235222</v>
      </c>
      <c r="AA30" s="53">
        <f>AA29*ttokg/Drivers!AB4</f>
        <v>4.5521856637123257</v>
      </c>
      <c r="AB30" s="53">
        <f>AB29*ttokg/Drivers!AC4</f>
        <v>4.5531300678456414</v>
      </c>
      <c r="AC30" s="53">
        <f>AC29*ttokg/Drivers!AD4</f>
        <v>4.5231326105166865</v>
      </c>
      <c r="AD30" s="53">
        <f>AD29*ttokg/Drivers!AE4</f>
        <v>4.5160923765160739</v>
      </c>
      <c r="AE30" s="53">
        <f>AE29*ttokg/Drivers!AF4</f>
        <v>4.5129399885769192</v>
      </c>
      <c r="AF30" s="53">
        <f>AF29*ttokg/Drivers!AG4</f>
        <v>4.5042824080922559</v>
      </c>
      <c r="AG30" s="53">
        <f>AG29*ttokg/Drivers!AH4</f>
        <v>3.97024201326983</v>
      </c>
      <c r="AH30" s="53">
        <f>AH29*ttokg/Drivers!AI4</f>
        <v>4.0486454764565432</v>
      </c>
      <c r="AI30" s="53">
        <f>AI29*ttokg/Drivers!AJ4</f>
        <v>4.124084246751802</v>
      </c>
      <c r="AJ30" s="53">
        <f>AJ29*ttokg/Drivers!AK4</f>
        <v>4.2057713339297234</v>
      </c>
      <c r="AK30" s="53">
        <f>AK29*ttokg/Drivers!AL4</f>
        <v>4.2948516847685152</v>
      </c>
      <c r="AL30" s="53">
        <f>AL29*ttokg/Drivers!AM4</f>
        <v>4.3754579374649918</v>
      </c>
      <c r="AM30" s="53">
        <f>AM29*ttokg/Drivers!AN4</f>
        <v>4.4798125148249044</v>
      </c>
      <c r="AN30" s="53">
        <f>AN29*ttokg/Drivers!AO4</f>
        <v>4.5849614603434281</v>
      </c>
      <c r="AO30" s="53">
        <f>AO29*ttokg/Drivers!AP4</f>
        <v>4.6904148256702154</v>
      </c>
      <c r="AP30" s="53">
        <f>AP29*ttokg/Drivers!AQ4</f>
        <v>4.7891835601703727</v>
      </c>
      <c r="AQ30" s="53">
        <f>AQ29*ttokg/Drivers!AR4</f>
        <v>4.8844919649056546</v>
      </c>
      <c r="AR30" s="53">
        <f>AR29*ttokg/Drivers!AS4</f>
        <v>5.0061711024451769</v>
      </c>
      <c r="AS30" s="53">
        <f>AS29*ttokg/Drivers!AT4</f>
        <v>5.1298794535665921</v>
      </c>
      <c r="AT30" s="53">
        <f>AT29*ttokg/Drivers!AU4</f>
        <v>5.2537706092467271</v>
      </c>
      <c r="AU30" s="53">
        <f>AU29*ttokg/Drivers!AV4</f>
        <v>5.3761011591181438</v>
      </c>
      <c r="AV30" s="53">
        <f>AV29*ttokg/Drivers!AW4</f>
        <v>5.5122668090260669</v>
      </c>
      <c r="AW30" s="53">
        <f>AW29*ttokg/Drivers!AX4</f>
        <v>5.6664093681342562</v>
      </c>
      <c r="AX30" s="53">
        <f>AX29*ttokg/Drivers!AY4</f>
        <v>5.8257005500226917</v>
      </c>
      <c r="AY30" s="53">
        <f>AY29*ttokg/Drivers!AZ4</f>
        <v>5.9802342264443116</v>
      </c>
      <c r="AZ30" s="53">
        <f>AZ29*ttokg/Drivers!BA4</f>
        <v>6.1394685429804996</v>
      </c>
      <c r="BA30" s="53">
        <f>BA29*ttokg/Drivers!BB4</f>
        <v>6.3081669923396522</v>
      </c>
      <c r="BB30" s="53">
        <f>BB29*ttokg/Drivers!BC4</f>
        <v>6.4871171366667095</v>
      </c>
      <c r="BC30" s="53">
        <f>BC29*ttokg/Drivers!BD4</f>
        <v>6.6695992465680538</v>
      </c>
      <c r="BD30" s="53">
        <f>BD29*ttokg/Drivers!BE4</f>
        <v>6.8564889711758887</v>
      </c>
      <c r="BE30" s="53">
        <f>BE29*ttokg/Drivers!BF4</f>
        <v>7.0482789728574398</v>
      </c>
      <c r="BF30" s="53">
        <f>BF29*ttokg/Drivers!BG4</f>
        <v>7.2485334515371882</v>
      </c>
      <c r="BG30" s="53">
        <f>BG29*ttokg/Drivers!BH4</f>
        <v>7.4449346265151224</v>
      </c>
      <c r="BH30" s="53">
        <f>BH29*ttokg/Drivers!BI4</f>
        <v>7.6461671960779549</v>
      </c>
      <c r="BI30" s="53">
        <f>BI29*ttokg/Drivers!BJ4</f>
        <v>7.8535730317474961</v>
      </c>
      <c r="BJ30" s="53">
        <f>BJ29*ttokg/Drivers!BK4</f>
        <v>8.0678147143250634</v>
      </c>
      <c r="BK30" s="53">
        <f>BK29*ttokg/Drivers!BL4</f>
        <v>8.2931418043202587</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0.17788972686022175</v>
      </c>
      <c r="AP31" s="53"/>
      <c r="AQ31" s="53">
        <f>(AQ32-AE32)/AE32</f>
        <v>0.22948673328580693</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210390.29067096885</v>
      </c>
      <c r="Z32" s="22">
        <f>((Data!$AJ$26*'Intermediate calculations'!Z29)+Data!$AK$26)</f>
        <v>216455.65760021424</v>
      </c>
      <c r="AA32" s="22">
        <f>((Data!$AJ$26*'Intermediate calculations'!AA29)+Data!$AK$26)</f>
        <v>220949.75048705106</v>
      </c>
      <c r="AB32" s="22">
        <f>((Data!$AJ$26*'Intermediate calculations'!AB29)+Data!$AK$26)</f>
        <v>224229.01066862381</v>
      </c>
      <c r="AC32" s="22">
        <f>((Data!$AJ$26*'Intermediate calculations'!AC29)+Data!$AK$26)</f>
        <v>226171.1699559259</v>
      </c>
      <c r="AD32" s="22">
        <f>((Data!$AJ$26*'Intermediate calculations'!AD29)+Data!$AK$26)</f>
        <v>229293.51575503169</v>
      </c>
      <c r="AE32" s="22">
        <f>((Data!$AJ$26*'Intermediate calculations'!AE29)+Data!$AK$26)</f>
        <v>232640.51034545607</v>
      </c>
      <c r="AF32" s="22">
        <f>((Data!$AJ$26*'Intermediate calculations'!AF29)+Data!$AK$26)</f>
        <v>235766.67481184695</v>
      </c>
      <c r="AG32" s="22">
        <f>((Data!$AJ$26*'Intermediate calculations'!AG29)+Data!$AK$26)</f>
        <v>212512.70002415255</v>
      </c>
      <c r="AH32" s="22">
        <f>((Data!$AJ$26*'Intermediate calculations'!AH29)+Data!$AK$26)</f>
        <v>218800.50760602066</v>
      </c>
      <c r="AI32" s="22">
        <f>((Data!$AJ$26*'Intermediate calculations'!AI29)+Data!$AK$26)</f>
        <v>225054.07946364291</v>
      </c>
      <c r="AJ32" s="22">
        <f>((Data!$AJ$26*'Intermediate calculations'!AJ29)+Data!$AK$26)</f>
        <v>231749.58961806385</v>
      </c>
      <c r="AK32" s="22">
        <f>((Data!$AJ$26*'Intermediate calculations'!AK29)+Data!$AK$26)</f>
        <v>238960.41352440199</v>
      </c>
      <c r="AL32" s="22">
        <f>((Data!$AJ$26*'Intermediate calculations'!AL29)+Data!$AK$26)</f>
        <v>245856.96040850389</v>
      </c>
      <c r="AM32" s="22">
        <f>((Data!$AJ$26*'Intermediate calculations'!AM29)+Data!$AK$26)</f>
        <v>253763.78756585426</v>
      </c>
      <c r="AN32" s="22">
        <f>((Data!$AJ$26*'Intermediate calculations'!AN29)+Data!$AK$26)</f>
        <v>261846.87378482823</v>
      </c>
      <c r="AO32" s="22">
        <f>((Data!$AJ$26*'Intermediate calculations'!AO29)+Data!$AK$26)</f>
        <v>270082.47664351424</v>
      </c>
      <c r="AP32" s="22">
        <f>((Data!$AJ$26*'Intermediate calculations'!AP29)+Data!$AK$26)</f>
        <v>278085.88474525546</v>
      </c>
      <c r="AQ32" s="22">
        <f>((Data!$AJ$26*'Intermediate calculations'!AQ29)+Data!$AK$26)</f>
        <v>286028.42109457776</v>
      </c>
      <c r="AR32" s="22">
        <f>((Data!$AJ$26*'Intermediate calculations'!AR29)+Data!$AK$26)</f>
        <v>295223.71406749694</v>
      </c>
      <c r="AS32" s="22">
        <f>((Data!$AJ$26*'Intermediate calculations'!AS29)+Data!$AK$26)</f>
        <v>304671.50154629722</v>
      </c>
      <c r="AT32" s="22">
        <f>((Data!$AJ$26*'Intermediate calculations'!AT29)+Data!$AK$26)</f>
        <v>314270.46986959921</v>
      </c>
      <c r="AU32" s="22">
        <f>((Data!$AJ$26*'Intermediate calculations'!AU29)+Data!$AK$26)</f>
        <v>323921.71794122318</v>
      </c>
      <c r="AV32" s="22">
        <f>((Data!$AJ$26*'Intermediate calculations'!AV29)+Data!$AK$26)</f>
        <v>334523.14807792974</v>
      </c>
      <c r="AW32" s="22">
        <f>((Data!$AJ$26*'Intermediate calculations'!AW29)+Data!$AK$26)</f>
        <v>345939.7803289541</v>
      </c>
      <c r="AX32" s="22">
        <f>((Data!$AJ$26*'Intermediate calculations'!AX29)+Data!$AK$26)</f>
        <v>357811.22080230352</v>
      </c>
      <c r="AY32" s="22">
        <f>((Data!$AJ$26*'Intermediate calculations'!AY29)+Data!$AK$26)</f>
        <v>369554.84568233171</v>
      </c>
      <c r="AZ32" s="22">
        <f>((Data!$AJ$26*'Intermediate calculations'!AZ29)+Data!$AK$26)</f>
        <v>381734.38111233106</v>
      </c>
      <c r="BA32" s="22">
        <f>((Data!$AJ$26*'Intermediate calculations'!BA29)+Data!$AK$26)</f>
        <v>394645.96770541812</v>
      </c>
      <c r="BB32" s="22">
        <f>((Data!$AJ$26*'Intermediate calculations'!BB29)+Data!$AK$26)</f>
        <v>407915.95786707452</v>
      </c>
      <c r="BC32" s="22">
        <f>((Data!$AJ$26*'Intermediate calculations'!BC29)+Data!$AK$26)</f>
        <v>421552.49999359995</v>
      </c>
      <c r="BD32" s="22">
        <f>((Data!$AJ$26*'Intermediate calculations'!BD29)+Data!$AK$26)</f>
        <v>435614.97377844993</v>
      </c>
      <c r="BE32" s="22">
        <f>((Data!$AJ$26*'Intermediate calculations'!BE29)+Data!$AK$26)</f>
        <v>450140.39914235927</v>
      </c>
      <c r="BF32" s="22">
        <f>((Data!$AJ$26*'Intermediate calculations'!BF29)+Data!$AK$26)</f>
        <v>465358.38583948475</v>
      </c>
      <c r="BG32" s="22">
        <f>((Data!$AJ$26*'Intermediate calculations'!BG29)+Data!$AK$26)</f>
        <v>479992.38604753348</v>
      </c>
      <c r="BH32" s="22">
        <f>((Data!$AJ$26*'Intermediate calculations'!BH29)+Data!$AK$26)</f>
        <v>495068.71367648535</v>
      </c>
      <c r="BI32" s="22">
        <f>((Data!$AJ$26*'Intermediate calculations'!BI29)+Data!$AK$26)</f>
        <v>510678.12150093517</v>
      </c>
      <c r="BJ32" s="22">
        <f>((Data!$AJ$26*'Intermediate calculations'!BJ29)+Data!$AK$26)</f>
        <v>526869.87297808018</v>
      </c>
      <c r="BK32" s="22">
        <f>((Data!$AJ$26*'Intermediate calculations'!BK29)+Data!$AK$26)</f>
        <v>543923.87157182232</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419455.83328749239</v>
      </c>
      <c r="Z34" s="22">
        <f>((Data!$AJ$10*'Intermediate calculations'!Z4)+Data!$AK$10)*Drivers!AA4</f>
        <v>429081.51834195189</v>
      </c>
      <c r="AA34" s="22">
        <f>((Data!$AJ$10*'Intermediate calculations'!AA4)+Data!$AK$10)*Drivers!AB4</f>
        <v>437120.76182616304</v>
      </c>
      <c r="AB34" s="22">
        <f>((Data!$AJ$10*'Intermediate calculations'!AB4)+Data!$AK$10)*Drivers!AC4</f>
        <v>443963.72896056302</v>
      </c>
      <c r="AC34" s="22">
        <f>((Data!$AJ$10*'Intermediate calculations'!AC4)+Data!$AK$10)*Drivers!AD4</f>
        <v>449482.71921723866</v>
      </c>
      <c r="AD34" s="22">
        <f>((Data!$AJ$10*'Intermediate calculations'!AD4)+Data!$AK$10)*Drivers!AE4</f>
        <v>456406.93141945056</v>
      </c>
      <c r="AE34" s="22">
        <f>((Data!$AJ$10*'Intermediate calculations'!AE4)+Data!$AK$10)*Drivers!AF4</f>
        <v>463621.6095205798</v>
      </c>
      <c r="AF34" s="22">
        <f>((Data!$AJ$10*'Intermediate calculations'!AF4)+Data!$AK$10)*Drivers!AG4</f>
        <v>470655.38806620211</v>
      </c>
      <c r="AG34" s="22">
        <f>((Data!$AJ$10*'Intermediate calculations'!AG4)+Data!$AK$10)*Drivers!AH4</f>
        <v>449198.19508670346</v>
      </c>
      <c r="AH34" s="22">
        <f>((Data!$AJ$10*'Intermediate calculations'!AH4)+Data!$AK$10)*Drivers!AI4</f>
        <v>458687.07311688917</v>
      </c>
      <c r="AI34" s="22">
        <f>((Data!$AJ$10*'Intermediate calculations'!AI4)+Data!$AK$10)*Drivers!AJ4</f>
        <v>468169.80199631816</v>
      </c>
      <c r="AJ34" s="22">
        <f>((Data!$AJ$10*'Intermediate calculations'!AJ4)+Data!$AK$10)*Drivers!AK4</f>
        <v>478162.078681827</v>
      </c>
      <c r="AK34" s="22">
        <f>((Data!$AJ$10*'Intermediate calculations'!AK4)+Data!$AK$10)*Drivers!AL4</f>
        <v>488743.67395252461</v>
      </c>
      <c r="AL34" s="22">
        <f>((Data!$AJ$10*'Intermediate calculations'!AL4)+Data!$AK$10)*Drivers!AM4</f>
        <v>499017.12410755694</v>
      </c>
      <c r="AM34" s="22">
        <f>((Data!$AJ$10*'Intermediate calculations'!AM4)+Data!$AK$10)*Drivers!AN4</f>
        <v>510004.66841752914</v>
      </c>
      <c r="AN34" s="22">
        <f>((Data!$AJ$10*'Intermediate calculations'!AN4)+Data!$AK$10)*Drivers!AO4</f>
        <v>521206.90008628345</v>
      </c>
      <c r="AO34" s="22">
        <f>((Data!$AJ$10*'Intermediate calculations'!AO4)+Data!$AK$10)*Drivers!AP4</f>
        <v>532598.35941638087</v>
      </c>
      <c r="AP34" s="22">
        <f>((Data!$AJ$10*'Intermediate calculations'!AP4)+Data!$AK$10)*Drivers!AQ4</f>
        <v>543762.9289894125</v>
      </c>
      <c r="AQ34" s="22">
        <f>((Data!$AJ$10*'Intermediate calculations'!AQ4)+Data!$AK$10)*Drivers!AR4</f>
        <v>554886.2640680999</v>
      </c>
      <c r="AR34" s="22">
        <f>((Data!$AJ$10*'Intermediate calculations'!AR4)+Data!$AK$10)*Drivers!AS4</f>
        <v>567050.14617209043</v>
      </c>
      <c r="AS34" s="22">
        <f>((Data!$AJ$10*'Intermediate calculations'!AS4)+Data!$AK$10)*Drivers!AT4</f>
        <v>579506.17128147301</v>
      </c>
      <c r="AT34" s="22">
        <f>((Data!$AJ$10*'Intermediate calculations'!AT4)+Data!$AK$10)*Drivers!AU4</f>
        <v>592144.85342815239</v>
      </c>
      <c r="AU34" s="22">
        <f>((Data!$AJ$10*'Intermediate calculations'!AU4)+Data!$AK$10)*Drivers!AV4</f>
        <v>604859.31902695668</v>
      </c>
      <c r="AV34" s="22">
        <f>((Data!$AJ$10*'Intermediate calculations'!AV4)+Data!$AK$10)*Drivers!AW4</f>
        <v>618621.49015131465</v>
      </c>
      <c r="AW34" s="22">
        <f>((Data!$AJ$10*'Intermediate calculations'!AW4)+Data!$AK$10)*Drivers!AX4</f>
        <v>632957.33804970374</v>
      </c>
      <c r="AX34" s="22">
        <f>((Data!$AJ$10*'Intermediate calculations'!AX4)+Data!$AK$10)*Drivers!AY4</f>
        <v>647799.90089047526</v>
      </c>
      <c r="AY34" s="22">
        <f>((Data!$AJ$10*'Intermediate calculations'!AY4)+Data!$AK$10)*Drivers!AZ4</f>
        <v>662518.73797581624</v>
      </c>
      <c r="AZ34" s="22">
        <f>((Data!$AJ$10*'Intermediate calculations'!AZ4)+Data!$AK$10)*Drivers!BA4</f>
        <v>677724.05097294052</v>
      </c>
      <c r="BA34" s="22">
        <f>((Data!$AJ$10*'Intermediate calculations'!BA4)+Data!$AK$10)*Drivers!BB4</f>
        <v>693736.4468775359</v>
      </c>
      <c r="BB34" s="22">
        <f>((Data!$AJ$10*'Intermediate calculations'!BB4)+Data!$AK$10)*Drivers!BC4</f>
        <v>709840.21515532339</v>
      </c>
      <c r="BC34" s="22">
        <f>((Data!$AJ$10*'Intermediate calculations'!BC4)+Data!$AK$10)*Drivers!BD4</f>
        <v>726351.50680959248</v>
      </c>
      <c r="BD34" s="22">
        <f>((Data!$AJ$10*'Intermediate calculations'!BD4)+Data!$AK$10)*Drivers!BE4</f>
        <v>743334.65294788184</v>
      </c>
      <c r="BE34" s="22">
        <f>((Data!$AJ$10*'Intermediate calculations'!BE4)+Data!$AK$10)*Drivers!BF4</f>
        <v>760829.78614638629</v>
      </c>
      <c r="BF34" s="22">
        <f>((Data!$AJ$10*'Intermediate calculations'!BF4)+Data!$AK$10)*Drivers!BG4</f>
        <v>779085.47047850606</v>
      </c>
      <c r="BG34" s="22">
        <f>((Data!$AJ$10*'Intermediate calculations'!BG4)+Data!$AK$10)*Drivers!BH4</f>
        <v>796400.19283242838</v>
      </c>
      <c r="BH34" s="22">
        <f>((Data!$AJ$10*'Intermediate calculations'!BH4)+Data!$AK$10)*Drivers!BI4</f>
        <v>814201.1656657249</v>
      </c>
      <c r="BI34" s="22">
        <f>((Data!$AJ$10*'Intermediate calculations'!BI4)+Data!$AK$10)*Drivers!BJ4</f>
        <v>832586.64500292169</v>
      </c>
      <c r="BJ34" s="22">
        <f>((Data!$AJ$10*'Intermediate calculations'!BJ4)+Data!$AK$10)*Drivers!BK4</f>
        <v>851609.98509402329</v>
      </c>
      <c r="BK34" s="22">
        <f>((Data!$AJ$10*'Intermediate calculations'!BK4)+Data!$AK$10)*Drivers!BL4</f>
        <v>871574.15140795952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8.0162897884256932</v>
      </c>
      <c r="Z35" s="53">
        <f>Z34*ttokg/Drivers!AA4</f>
        <v>8.0799637649121472</v>
      </c>
      <c r="AA35" s="53">
        <f>AA34*ttokg/Drivers!AB4</f>
        <v>8.107987030805706</v>
      </c>
      <c r="AB35" s="53">
        <f>AB34*ttokg/Drivers!AC4</f>
        <v>8.1088537681280872</v>
      </c>
      <c r="AC35" s="53">
        <f>AC34*ttokg/Drivers!AD4</f>
        <v>8.0813232704032458</v>
      </c>
      <c r="AD35" s="53">
        <f>AD34*ttokg/Drivers!AE4</f>
        <v>8.0748620179040529</v>
      </c>
      <c r="AE35" s="53">
        <f>AE34*ttokg/Drivers!AF4</f>
        <v>8.0719688790611492</v>
      </c>
      <c r="AF35" s="53">
        <f>AF34*ttokg/Drivers!AG4</f>
        <v>8.0640232889658972</v>
      </c>
      <c r="AG35" s="53">
        <f>AG34*ttokg/Drivers!AH4</f>
        <v>7.5739018192225034</v>
      </c>
      <c r="AH35" s="53">
        <f>AH34*ttokg/Drivers!AI4</f>
        <v>7.6458574633696497</v>
      </c>
      <c r="AI35" s="53">
        <f>AI34*ttokg/Drivers!AJ4</f>
        <v>7.7150922278766325</v>
      </c>
      <c r="AJ35" s="53">
        <f>AJ34*ttokg/Drivers!AK4</f>
        <v>7.7900614542026911</v>
      </c>
      <c r="AK35" s="53">
        <f>AK34*ttokg/Drivers!AL4</f>
        <v>7.8718159298971431</v>
      </c>
      <c r="AL35" s="53">
        <f>AL34*ttokg/Drivers!AM4</f>
        <v>7.9457932084422245</v>
      </c>
      <c r="AM35" s="53">
        <f>AM34*ttokg/Drivers!AN4</f>
        <v>8.0415657741993503</v>
      </c>
      <c r="AN35" s="53">
        <f>AN34*ttokg/Drivers!AO4</f>
        <v>8.1380673801062269</v>
      </c>
      <c r="AO35" s="53">
        <f>AO34*ttokg/Drivers!AP4</f>
        <v>8.2348483706538413</v>
      </c>
      <c r="AP35" s="53">
        <f>AP34*ttokg/Drivers!AQ4</f>
        <v>8.3254944674420983</v>
      </c>
      <c r="AQ35" s="53">
        <f>AQ34*ttokg/Drivers!AR4</f>
        <v>8.412964808376298</v>
      </c>
      <c r="AR35" s="53">
        <f>AR34*ttokg/Drivers!AS4</f>
        <v>8.5246371805529595</v>
      </c>
      <c r="AS35" s="53">
        <f>AS34*ttokg/Drivers!AT4</f>
        <v>8.6381718859029561</v>
      </c>
      <c r="AT35" s="53">
        <f>AT34*ttokg/Drivers!AU4</f>
        <v>8.7518743621554247</v>
      </c>
      <c r="AU35" s="53">
        <f>AU34*ttokg/Drivers!AV4</f>
        <v>8.8641445751932082</v>
      </c>
      <c r="AV35" s="53">
        <f>AV34*ttokg/Drivers!AW4</f>
        <v>8.9891121040701698</v>
      </c>
      <c r="AW35" s="53">
        <f>AW34*ttokg/Drivers!AX4</f>
        <v>9.130578139884248</v>
      </c>
      <c r="AX35" s="53">
        <f>AX34*ttokg/Drivers!AY4</f>
        <v>9.2767693811110146</v>
      </c>
      <c r="AY35" s="53">
        <f>AY34*ttokg/Drivers!AZ4</f>
        <v>9.418594369158594</v>
      </c>
      <c r="AZ35" s="53">
        <f>AZ34*ttokg/Drivers!BA4</f>
        <v>9.5647334215803745</v>
      </c>
      <c r="BA35" s="53">
        <f>BA34*ttokg/Drivers!BB4</f>
        <v>9.7195582864126138</v>
      </c>
      <c r="BB35" s="53">
        <f>BB34*ttokg/Drivers!BC4</f>
        <v>9.8837917575108705</v>
      </c>
      <c r="BC35" s="53">
        <f>BC34*ttokg/Drivers!BD4</f>
        <v>10.051266729018339</v>
      </c>
      <c r="BD35" s="53">
        <f>BD34*ttokg/Drivers!BE4</f>
        <v>10.222786837595871</v>
      </c>
      <c r="BE35" s="53">
        <f>BE34*ttokg/Drivers!BF4</f>
        <v>10.398804229571446</v>
      </c>
      <c r="BF35" s="53">
        <f>BF34*ttokg/Drivers!BG4</f>
        <v>10.582589988785131</v>
      </c>
      <c r="BG35" s="53">
        <f>BG34*ttokg/Drivers!BH4</f>
        <v>10.762839335974538</v>
      </c>
      <c r="BH35" s="53">
        <f>BH34*ttokg/Drivers!BI4</f>
        <v>10.947522748897205</v>
      </c>
      <c r="BI35" s="53">
        <f>BI34*ttokg/Drivers!BJ4</f>
        <v>11.137871744960535</v>
      </c>
      <c r="BJ35" s="53">
        <f>BJ34*ttokg/Drivers!BK4</f>
        <v>11.334494415011797</v>
      </c>
      <c r="BK35" s="53">
        <f>BK34*ttokg/Drivers!BL4</f>
        <v>11.541290840136474</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0.16935158291026589</v>
      </c>
      <c r="AP36" s="53"/>
      <c r="AQ36" s="53">
        <f>(AQ37-AE37)/AE37</f>
        <v>0.19965334976883353</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449166.78765168478</v>
      </c>
      <c r="Z37" s="22">
        <f>((Data!$AJ$29*'Intermediate calculations'!Z34)+Data!$AK$29)</f>
        <v>459636.67554705072</v>
      </c>
      <c r="AA37" s="22">
        <f>((Data!$AJ$29*'Intermediate calculations'!AA34)+Data!$AK$29)</f>
        <v>468380.98595893639</v>
      </c>
      <c r="AB37" s="22">
        <f>((Data!$AJ$29*'Intermediate calculations'!AB34)+Data!$AK$29)</f>
        <v>475824.10282422887</v>
      </c>
      <c r="AC37" s="22">
        <f>((Data!$AJ$29*'Intermediate calculations'!AC34)+Data!$AK$29)</f>
        <v>481827.12587724684</v>
      </c>
      <c r="AD37" s="22">
        <f>((Data!$AJ$29*'Intermediate calculations'!AD34)+Data!$AK$29)</f>
        <v>489358.61325822002</v>
      </c>
      <c r="AE37" s="22">
        <f>((Data!$AJ$29*'Intermediate calculations'!AE34)+Data!$AK$29)</f>
        <v>497206.04131062445</v>
      </c>
      <c r="AF37" s="22">
        <f>((Data!$AJ$29*'Intermediate calculations'!AF34)+Data!$AK$29)</f>
        <v>504856.70434778434</v>
      </c>
      <c r="AG37" s="22">
        <f>((Data!$AJ$29*'Intermediate calculations'!AG34)+Data!$AK$29)</f>
        <v>481517.6480859649</v>
      </c>
      <c r="AH37" s="22">
        <f>((Data!$AJ$29*'Intermediate calculations'!AH34)+Data!$AK$29)</f>
        <v>491838.73055092862</v>
      </c>
      <c r="AI37" s="22">
        <f>((Data!$AJ$29*'Intermediate calculations'!AI34)+Data!$AK$29)</f>
        <v>502153.12456528237</v>
      </c>
      <c r="AJ37" s="22">
        <f>((Data!$AJ$29*'Intermediate calculations'!AJ34)+Data!$AK$29)</f>
        <v>513021.75533024676</v>
      </c>
      <c r="AK37" s="22">
        <f>((Data!$AJ$29*'Intermediate calculations'!AK34)+Data!$AK$29)</f>
        <v>524531.38977304543</v>
      </c>
      <c r="AL37" s="22">
        <f>((Data!$AJ$29*'Intermediate calculations'!AL34)+Data!$AK$29)</f>
        <v>535705.85380477528</v>
      </c>
      <c r="AM37" s="22">
        <f>((Data!$AJ$29*'Intermediate calculations'!AM34)+Data!$AK$29)</f>
        <v>547657.04029383254</v>
      </c>
      <c r="AN37" s="22">
        <f>((Data!$AJ$29*'Intermediate calculations'!AN34)+Data!$AK$29)</f>
        <v>559841.74289797992</v>
      </c>
      <c r="AO37" s="22">
        <f>((Data!$AJ$29*'Intermediate calculations'!AO34)+Data!$AK$29)</f>
        <v>572232.26902427222</v>
      </c>
      <c r="AP37" s="22">
        <f>((Data!$AJ$29*'Intermediate calculations'!AP34)+Data!$AK$29)</f>
        <v>584376.00644849846</v>
      </c>
      <c r="AQ37" s="22">
        <f>((Data!$AJ$29*'Intermediate calculations'!AQ34)+Data!$AK$29)</f>
        <v>596474.89298359165</v>
      </c>
      <c r="AR37" s="22">
        <f>((Data!$AJ$29*'Intermediate calculations'!AR34)+Data!$AK$29)</f>
        <v>609705.5857894225</v>
      </c>
      <c r="AS37" s="22">
        <f>((Data!$AJ$29*'Intermediate calculations'!AS34)+Data!$AK$29)</f>
        <v>623254.04346066946</v>
      </c>
      <c r="AT37" s="22">
        <f>((Data!$AJ$29*'Intermediate calculations'!AT34)+Data!$AK$29)</f>
        <v>637001.17776562902</v>
      </c>
      <c r="AU37" s="22">
        <f>((Data!$AJ$29*'Intermediate calculations'!AU34)+Data!$AK$29)</f>
        <v>650830.74196971604</v>
      </c>
      <c r="AV37" s="22">
        <f>((Data!$AJ$29*'Intermediate calculations'!AV34)+Data!$AK$29)</f>
        <v>665799.89876776817</v>
      </c>
      <c r="AW37" s="22">
        <f>((Data!$AJ$29*'Intermediate calculations'!AW34)+Data!$AK$29)</f>
        <v>681393.0455964827</v>
      </c>
      <c r="AX37" s="22">
        <f>((Data!$AJ$29*'Intermediate calculations'!AX34)+Data!$AK$29)</f>
        <v>697537.34786105854</v>
      </c>
      <c r="AY37" s="22">
        <f>((Data!$AJ$29*'Intermediate calculations'!AY34)+Data!$AK$29)</f>
        <v>713547.07323247823</v>
      </c>
      <c r="AZ37" s="22">
        <f>((Data!$AJ$29*'Intermediate calculations'!AZ34)+Data!$AK$29)</f>
        <v>730085.93998254766</v>
      </c>
      <c r="BA37" s="22">
        <f>((Data!$AJ$29*'Intermediate calculations'!BA34)+Data!$AK$29)</f>
        <v>747502.67334841471</v>
      </c>
      <c r="BB37" s="22">
        <f>((Data!$AJ$29*'Intermediate calculations'!BB34)+Data!$AK$29)</f>
        <v>765018.79273186298</v>
      </c>
      <c r="BC37" s="22">
        <f>((Data!$AJ$29*'Intermediate calculations'!BC34)+Data!$AK$29)</f>
        <v>782978.1765730991</v>
      </c>
      <c r="BD37" s="22">
        <f>((Data!$AJ$29*'Intermediate calculations'!BD34)+Data!$AK$29)</f>
        <v>801450.79802004015</v>
      </c>
      <c r="BE37" s="22">
        <f>((Data!$AJ$29*'Intermediate calculations'!BE34)+Data!$AK$29)</f>
        <v>820480.30940198316</v>
      </c>
      <c r="BF37" s="22">
        <f>((Data!$AJ$29*'Intermediate calculations'!BF34)+Data!$AK$29)</f>
        <v>840337.07464301214</v>
      </c>
      <c r="BG37" s="22">
        <f>((Data!$AJ$29*'Intermediate calculations'!BG34)+Data!$AK$29)</f>
        <v>859170.3525821201</v>
      </c>
      <c r="BH37" s="22">
        <f>((Data!$AJ$29*'Intermediate calculations'!BH34)+Data!$AK$29)</f>
        <v>878532.52669633809</v>
      </c>
      <c r="BI37" s="22">
        <f>((Data!$AJ$29*'Intermediate calculations'!BI34)+Data!$AK$29)</f>
        <v>898530.47037244425</v>
      </c>
      <c r="BJ37" s="22">
        <f>((Data!$AJ$29*'Intermediate calculations'!BJ34)+Data!$AK$29)</f>
        <v>919222.21719590598</v>
      </c>
      <c r="BK37" s="22">
        <f>((Data!$AJ$29*'Intermediate calculations'!BK34)+Data!$AK$29)</f>
        <v>940937.30365975364</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1782763.3798744837</v>
      </c>
      <c r="Z39" s="22">
        <f>((Data!$AJ$11*'Intermediate calculations'!Z4)+Data!$AK$11)*Drivers!AA4</f>
        <v>1853072.0672622263</v>
      </c>
      <c r="AA39" s="22">
        <f>((Data!$AJ$11*'Intermediate calculations'!AA4)+Data!$AK$11)*Drivers!AB4</f>
        <v>1900822.5719132004</v>
      </c>
      <c r="AB39" s="22">
        <f>((Data!$AJ$11*'Intermediate calculations'!AB4)+Data!$AK$11)*Drivers!AC4</f>
        <v>1930987.1645864211</v>
      </c>
      <c r="AC39" s="22">
        <f>((Data!$AJ$11*'Intermediate calculations'!AC4)+Data!$AK$11)*Drivers!AD4</f>
        <v>1941830.8500985224</v>
      </c>
      <c r="AD39" s="22">
        <f>((Data!$AJ$11*'Intermediate calculations'!AD4)+Data!$AK$11)*Drivers!AE4</f>
        <v>1968594.9173300767</v>
      </c>
      <c r="AE39" s="22">
        <f>((Data!$AJ$11*'Intermediate calculations'!AE4)+Data!$AK$11)*Drivers!AF4</f>
        <v>1998279.3777025782</v>
      </c>
      <c r="AF39" s="22">
        <f>((Data!$AJ$11*'Intermediate calculations'!AF4)+Data!$AK$11)*Drivers!AG4</f>
        <v>2024592.0340122003</v>
      </c>
      <c r="AG39" s="22">
        <f>((Data!$AJ$11*'Intermediate calculations'!AG4)+Data!$AK$11)*Drivers!AH4</f>
        <v>1681064.0861498935</v>
      </c>
      <c r="AH39" s="22">
        <f>((Data!$AJ$11*'Intermediate calculations'!AH4)+Data!$AK$11)*Drivers!AI4</f>
        <v>1756296.9380649773</v>
      </c>
      <c r="AI39" s="22">
        <f>((Data!$AJ$11*'Intermediate calculations'!AI4)+Data!$AK$11)*Drivers!AJ4</f>
        <v>1830902.1955096268</v>
      </c>
      <c r="AJ39" s="22">
        <f>((Data!$AJ$11*'Intermediate calculations'!AJ4)+Data!$AK$11)*Drivers!AK4</f>
        <v>1911548.8497976372</v>
      </c>
      <c r="AK39" s="22">
        <f>((Data!$AJ$11*'Intermediate calculations'!AK4)+Data!$AK$11)*Drivers!AL4</f>
        <v>1999263.0900026171</v>
      </c>
      <c r="AL39" s="22">
        <f>((Data!$AJ$11*'Intermediate calculations'!AL4)+Data!$AK$11)*Drivers!AM4</f>
        <v>2082421.4818622775</v>
      </c>
      <c r="AM39" s="22">
        <f>((Data!$AJ$11*'Intermediate calculations'!AM4)+Data!$AK$11)*Drivers!AN4</f>
        <v>2181549.1780402507</v>
      </c>
      <c r="AN39" s="22">
        <f>((Data!$AJ$11*'Intermediate calculations'!AN4)+Data!$AK$11)*Drivers!AO4</f>
        <v>2283031.4786623633</v>
      </c>
      <c r="AO39" s="22">
        <f>((Data!$AJ$11*'Intermediate calculations'!AO4)+Data!$AK$11)*Drivers!AP4</f>
        <v>2386534.6490734732</v>
      </c>
      <c r="AP39" s="22">
        <f>((Data!$AJ$11*'Intermediate calculations'!AP4)+Data!$AK$11)*Drivers!AQ4</f>
        <v>2486668.1492946655</v>
      </c>
      <c r="AQ39" s="22">
        <f>((Data!$AJ$11*'Intermediate calculations'!AQ4)+Data!$AK$11)*Drivers!AR4</f>
        <v>2585830.8830079078</v>
      </c>
      <c r="AR39" s="22">
        <f>((Data!$AJ$11*'Intermediate calculations'!AR4)+Data!$AK$11)*Drivers!AS4</f>
        <v>2704053.1189192813</v>
      </c>
      <c r="AS39" s="22">
        <f>((Data!$AJ$11*'Intermediate calculations'!AS4)+Data!$AK$11)*Drivers!AT4</f>
        <v>2825722.1232535373</v>
      </c>
      <c r="AT39" s="22">
        <f>((Data!$AJ$11*'Intermediate calculations'!AT4)+Data!$AK$11)*Drivers!AU4</f>
        <v>2949417.8269758746</v>
      </c>
      <c r="AU39" s="22">
        <f>((Data!$AJ$11*'Intermediate calculations'!AU4)+Data!$AK$11)*Drivers!AV4</f>
        <v>3073753.9519575541</v>
      </c>
      <c r="AV39" s="22">
        <f>((Data!$AJ$11*'Intermediate calculations'!AV4)+Data!$AK$11)*Drivers!AW4</f>
        <v>3211308.3767855777</v>
      </c>
      <c r="AW39" s="22">
        <f>((Data!$AJ$11*'Intermediate calculations'!AW4)+Data!$AK$11)*Drivers!AX4</f>
        <v>3361760.662572918</v>
      </c>
      <c r="AX39" s="22">
        <f>((Data!$AJ$11*'Intermediate calculations'!AX4)+Data!$AK$11)*Drivers!AY4</f>
        <v>3518514.9071843349</v>
      </c>
      <c r="AY39" s="22">
        <f>((Data!$AJ$11*'Intermediate calculations'!AY4)+Data!$AK$11)*Drivers!AZ4</f>
        <v>3673408.6578510432</v>
      </c>
      <c r="AZ39" s="22">
        <f>((Data!$AJ$11*'Intermediate calculations'!AZ4)+Data!$AK$11)*Drivers!BA4</f>
        <v>3834338.6106534516</v>
      </c>
      <c r="BA39" s="22">
        <f>((Data!$AJ$11*'Intermediate calculations'!BA4)+Data!$AK$11)*Drivers!BB4</f>
        <v>4005452.8671715786</v>
      </c>
      <c r="BB39" s="22">
        <f>((Data!$AJ$11*'Intermediate calculations'!BB4)+Data!$AK$11)*Drivers!BC4</f>
        <v>4183007.9295116351</v>
      </c>
      <c r="BC39" s="22">
        <f>((Data!$AJ$11*'Intermediate calculations'!BC4)+Data!$AK$11)*Drivers!BD4</f>
        <v>4365646.1770400694</v>
      </c>
      <c r="BD39" s="22">
        <f>((Data!$AJ$11*'Intermediate calculations'!BD4)+Data!$AK$11)*Drivers!BE4</f>
        <v>4554199.1347116688</v>
      </c>
      <c r="BE39" s="22">
        <f>((Data!$AJ$11*'Intermediate calculations'!BE4)+Data!$AK$11)*Drivers!BF4</f>
        <v>4749185.0886745704</v>
      </c>
      <c r="BF39" s="22">
        <f>((Data!$AJ$11*'Intermediate calculations'!BF4)+Data!$AK$11)*Drivers!BG4</f>
        <v>4953820.3032889599</v>
      </c>
      <c r="BG39" s="22">
        <f>((Data!$AJ$11*'Intermediate calculations'!BG4)+Data!$AK$11)*Drivers!BH4</f>
        <v>5151753.9554084027</v>
      </c>
      <c r="BH39" s="22">
        <f>((Data!$AJ$11*'Intermediate calculations'!BH4)+Data!$AK$11)*Drivers!BI4</f>
        <v>5355848.0399137111</v>
      </c>
      <c r="BI39" s="22">
        <f>((Data!$AJ$11*'Intermediate calculations'!BI4)+Data!$AK$11)*Drivers!BJ4</f>
        <v>5567373.7230328396</v>
      </c>
      <c r="BJ39" s="22">
        <f>((Data!$AJ$11*'Intermediate calculations'!BJ4)+Data!$AK$11)*Drivers!BK4</f>
        <v>5787020.9485218571</v>
      </c>
      <c r="BK39" s="22">
        <f>((Data!$AJ$11*'Intermediate calculations'!BK4)+Data!$AK$11)*Drivers!BL4</f>
        <v>6018710.6821676195</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34.070685738853548</v>
      </c>
      <c r="Z40" s="53">
        <f>Z39*ttokg/Drivers!AA4</f>
        <v>34.894896464212792</v>
      </c>
      <c r="AA40" s="53">
        <f>AA39*ttokg/Drivers!AB4</f>
        <v>35.257636119933501</v>
      </c>
      <c r="AB40" s="53">
        <f>AB39*ttokg/Drivers!AC4</f>
        <v>35.268855368935938</v>
      </c>
      <c r="AC40" s="53">
        <f>AC39*ttokg/Drivers!AD4</f>
        <v>34.912494218723822</v>
      </c>
      <c r="AD40" s="53">
        <f>AD39*ttokg/Drivers!AE4</f>
        <v>34.828858267226053</v>
      </c>
      <c r="AE40" s="53">
        <f>AE39*ttokg/Drivers!AF4</f>
        <v>34.791408806773688</v>
      </c>
      <c r="AF40" s="53">
        <f>AF39*ttokg/Drivers!AG4</f>
        <v>34.688559245034639</v>
      </c>
      <c r="AG40" s="53">
        <f>AG39*ttokg/Drivers!AH4</f>
        <v>28.344313222057231</v>
      </c>
      <c r="AH40" s="53">
        <f>AH39*ttokg/Drivers!AI4</f>
        <v>29.275723775139735</v>
      </c>
      <c r="AI40" s="53">
        <f>AI39*ttokg/Drivers!AJ4</f>
        <v>30.171914630857959</v>
      </c>
      <c r="AJ40" s="53">
        <f>AJ39*ttokg/Drivers!AK4</f>
        <v>31.142333690879557</v>
      </c>
      <c r="AK40" s="53">
        <f>AK39*ttokg/Drivers!AL4</f>
        <v>32.20058259304799</v>
      </c>
      <c r="AL40" s="53">
        <f>AL39*ttokg/Drivers!AM4</f>
        <v>33.158161650839638</v>
      </c>
      <c r="AM40" s="53">
        <f>AM39*ttokg/Drivers!AN4</f>
        <v>34.39786396327473</v>
      </c>
      <c r="AN40" s="53">
        <f>AN39*ttokg/Drivers!AO4</f>
        <v>35.647003140561097</v>
      </c>
      <c r="AO40" s="53">
        <f>AO39*ttokg/Drivers!AP4</f>
        <v>36.899758737460303</v>
      </c>
      <c r="AP40" s="53">
        <f>AP39*ttokg/Drivers!AQ4</f>
        <v>38.073102846112398</v>
      </c>
      <c r="AQ40" s="53">
        <f>AQ39*ttokg/Drivers!AR4</f>
        <v>39.205339234146656</v>
      </c>
      <c r="AR40" s="53">
        <f>AR39*ttokg/Drivers!AS4</f>
        <v>40.650852329969915</v>
      </c>
      <c r="AS40" s="53">
        <f>AS39*ttokg/Drivers!AT4</f>
        <v>42.120471898489818</v>
      </c>
      <c r="AT40" s="53">
        <f>AT39*ttokg/Drivers!AU4</f>
        <v>43.59226313249772</v>
      </c>
      <c r="AU40" s="53">
        <f>AU39*ttokg/Drivers!AV4</f>
        <v>45.045514819139221</v>
      </c>
      <c r="AV40" s="53">
        <f>AV39*ttokg/Drivers!AW4</f>
        <v>46.663123508050703</v>
      </c>
      <c r="AW40" s="53">
        <f>AW39*ttokg/Drivers!AX4</f>
        <v>48.494292698761193</v>
      </c>
      <c r="AX40" s="53">
        <f>AX39*ttokg/Drivers!AY4</f>
        <v>50.386626044681783</v>
      </c>
      <c r="AY40" s="53">
        <f>AY39*ttokg/Drivers!AZ4</f>
        <v>52.22244159638727</v>
      </c>
      <c r="AZ40" s="53">
        <f>AZ39*ttokg/Drivers!BA4</f>
        <v>54.114099398307204</v>
      </c>
      <c r="BA40" s="53">
        <f>BA39*ttokg/Drivers!BB4</f>
        <v>56.118188371361633</v>
      </c>
      <c r="BB40" s="53">
        <f>BB39*ttokg/Drivers!BC4</f>
        <v>58.244064526920397</v>
      </c>
      <c r="BC40" s="53">
        <f>BC39*ttokg/Drivers!BD4</f>
        <v>60.411899415873087</v>
      </c>
      <c r="BD40" s="53">
        <f>BD39*ttokg/Drivers!BE4</f>
        <v>62.632095497618657</v>
      </c>
      <c r="BE40" s="53">
        <f>BE39*ttokg/Drivers!BF4</f>
        <v>64.910505459134001</v>
      </c>
      <c r="BF40" s="53">
        <f>BF39*ttokg/Drivers!BG4</f>
        <v>67.289470968606096</v>
      </c>
      <c r="BG40" s="53">
        <f>BG39*ttokg/Drivers!BH4</f>
        <v>69.622660340313047</v>
      </c>
      <c r="BH40" s="53">
        <f>BH39*ttokg/Drivers!BI4</f>
        <v>72.013245287668994</v>
      </c>
      <c r="BI40" s="53">
        <f>BI39*ttokg/Drivers!BJ4</f>
        <v>74.477166857733593</v>
      </c>
      <c r="BJ40" s="53">
        <f>BJ39*ttokg/Drivers!BK4</f>
        <v>77.022296319523988</v>
      </c>
      <c r="BK40" s="53">
        <f>BK39*ttokg/Drivers!BL4</f>
        <v>79.699117227512488</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0.18857777235308007</v>
      </c>
      <c r="AP41" s="53"/>
      <c r="AQ41" s="53">
        <f>(AQ42-AE42)/AE42</f>
        <v>0.26160407995763352</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1463534.7428369571</v>
      </c>
      <c r="Z42" s="22">
        <f>((Data!$AJ$33*'Intermediate calculations'!Z39)+Data!$AK$33)</f>
        <v>1514212.9986481587</v>
      </c>
      <c r="AA42" s="22">
        <f>((Data!$AJ$33*'Intermediate calculations'!AA39)+Data!$AK$33)</f>
        <v>1548631.3952891112</v>
      </c>
      <c r="AB42" s="22">
        <f>((Data!$AJ$33*'Intermediate calculations'!AB39)+Data!$AK$33)</f>
        <v>1570373.9281215572</v>
      </c>
      <c r="AC42" s="22">
        <f>((Data!$AJ$33*'Intermediate calculations'!AC39)+Data!$AK$33)</f>
        <v>1578190.0186892543</v>
      </c>
      <c r="AD42" s="22">
        <f>((Data!$AJ$33*'Intermediate calculations'!AD39)+Data!$AK$33)</f>
        <v>1597481.4646840971</v>
      </c>
      <c r="AE42" s="22">
        <f>((Data!$AJ$33*'Intermediate calculations'!AE39)+Data!$AK$33)</f>
        <v>1618877.9198344939</v>
      </c>
      <c r="AF42" s="22">
        <f>((Data!$AJ$33*'Intermediate calculations'!AF39)+Data!$AK$33)</f>
        <v>1637843.9904166015</v>
      </c>
      <c r="AG42" s="22">
        <f>((Data!$AJ$33*'Intermediate calculations'!AG39)+Data!$AK$33)</f>
        <v>1390230.2478352219</v>
      </c>
      <c r="AH42" s="22">
        <f>((Data!$AJ$33*'Intermediate calculations'!AH39)+Data!$AK$33)</f>
        <v>1444457.8242047329</v>
      </c>
      <c r="AI42" s="22">
        <f>((Data!$AJ$33*'Intermediate calculations'!AI39)+Data!$AK$33)</f>
        <v>1498233.0326763343</v>
      </c>
      <c r="AJ42" s="22">
        <f>((Data!$AJ$33*'Intermediate calculations'!AJ39)+Data!$AK$33)</f>
        <v>1556362.8588496768</v>
      </c>
      <c r="AK42" s="22">
        <f>((Data!$AJ$33*'Intermediate calculations'!AK39)+Data!$AK$33)</f>
        <v>1619586.9762176841</v>
      </c>
      <c r="AL42" s="22">
        <f>((Data!$AJ$33*'Intermediate calculations'!AL39)+Data!$AK$33)</f>
        <v>1679527.2540423949</v>
      </c>
      <c r="AM42" s="22">
        <f>((Data!$AJ$33*'Intermediate calculations'!AM39)+Data!$AK$33)</f>
        <v>1750978.1505322962</v>
      </c>
      <c r="AN42" s="22">
        <f>((Data!$AJ$33*'Intermediate calculations'!AN39)+Data!$AK$33)</f>
        <v>1824126.2376651717</v>
      </c>
      <c r="AO42" s="22">
        <f>((Data!$AJ$33*'Intermediate calculations'!AO39)+Data!$AK$33)</f>
        <v>1898730.9606695597</v>
      </c>
      <c r="AP42" s="22">
        <f>((Data!$AJ$33*'Intermediate calculations'!AP39)+Data!$AK$33)</f>
        <v>1970906.8371938213</v>
      </c>
      <c r="AQ42" s="22">
        <f>((Data!$AJ$33*'Intermediate calculations'!AQ39)+Data!$AK$33)</f>
        <v>2042382.9886165243</v>
      </c>
      <c r="AR42" s="22">
        <f>((Data!$AJ$33*'Intermediate calculations'!AR39)+Data!$AK$33)</f>
        <v>2127597.162521488</v>
      </c>
      <c r="AS42" s="22">
        <f>((Data!$AJ$33*'Intermediate calculations'!AS39)+Data!$AK$33)</f>
        <v>2215295.7550430805</v>
      </c>
      <c r="AT42" s="22">
        <f>((Data!$AJ$33*'Intermediate calculations'!AT39)+Data!$AK$33)</f>
        <v>2304455.185390803</v>
      </c>
      <c r="AU42" s="22">
        <f>((Data!$AJ$33*'Intermediate calculations'!AU39)+Data!$AK$33)</f>
        <v>2394076.2291409904</v>
      </c>
      <c r="AV42" s="22">
        <f>((Data!$AJ$33*'Intermediate calculations'!AV39)+Data!$AK$33)</f>
        <v>2493224.9771606075</v>
      </c>
      <c r="AW42" s="22">
        <f>((Data!$AJ$33*'Intermediate calculations'!AW39)+Data!$AK$33)</f>
        <v>2601670.4582213182</v>
      </c>
      <c r="AX42" s="22">
        <f>((Data!$AJ$33*'Intermediate calculations'!AX39)+Data!$AK$33)</f>
        <v>2714658.3691475862</v>
      </c>
      <c r="AY42" s="22">
        <f>((Data!$AJ$33*'Intermediate calculations'!AY39)+Data!$AK$33)</f>
        <v>2826305.2425496411</v>
      </c>
      <c r="AZ42" s="22">
        <f>((Data!$AJ$33*'Intermediate calculations'!AZ39)+Data!$AK$33)</f>
        <v>2942302.989326335</v>
      </c>
      <c r="BA42" s="22">
        <f>((Data!$AJ$33*'Intermediate calculations'!BA39)+Data!$AK$33)</f>
        <v>3065641.5465795179</v>
      </c>
      <c r="BB42" s="22">
        <f>((Data!$AJ$33*'Intermediate calculations'!BB39)+Data!$AK$33)</f>
        <v>3193622.6141283908</v>
      </c>
      <c r="BC42" s="22">
        <f>((Data!$AJ$33*'Intermediate calculations'!BC39)+Data!$AK$33)</f>
        <v>3325267.6237715269</v>
      </c>
      <c r="BD42" s="22">
        <f>((Data!$AJ$33*'Intermediate calculations'!BD39)+Data!$AK$33)</f>
        <v>3461175.9357862654</v>
      </c>
      <c r="BE42" s="22">
        <f>((Data!$AJ$33*'Intermediate calculations'!BE39)+Data!$AK$33)</f>
        <v>3601721.1290143481</v>
      </c>
      <c r="BF42" s="22">
        <f>((Data!$AJ$33*'Intermediate calculations'!BF39)+Data!$AK$33)</f>
        <v>3749221.4755507018</v>
      </c>
      <c r="BG42" s="22">
        <f>((Data!$AJ$33*'Intermediate calculations'!BG39)+Data!$AK$33)</f>
        <v>3891891.3592940206</v>
      </c>
      <c r="BH42" s="22">
        <f>((Data!$AJ$33*'Intermediate calculations'!BH39)+Data!$AK$33)</f>
        <v>4039001.6611415306</v>
      </c>
      <c r="BI42" s="22">
        <f>((Data!$AJ$33*'Intermediate calculations'!BI39)+Data!$AK$33)</f>
        <v>4191468.633261668</v>
      </c>
      <c r="BJ42" s="22">
        <f>((Data!$AJ$33*'Intermediate calculations'!BJ39)+Data!$AK$33)</f>
        <v>4349789.5846992247</v>
      </c>
      <c r="BK42" s="22">
        <f>((Data!$AJ$33*'Intermediate calculations'!BK39)+Data!$AK$33)</f>
        <v>4516790.733871243</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11121031.726210065</v>
      </c>
      <c r="AI44" s="22">
        <f>((Data!$AJ$40*'Intermediate calculations'!AI45)+Data!$AK$40)</f>
        <v>11326779.887281906</v>
      </c>
      <c r="AJ44" s="22">
        <f>((Data!$AJ$40*'Intermediate calculations'!AJ45)+Data!$AK$40)</f>
        <v>11534897.06803935</v>
      </c>
      <c r="AK44" s="22">
        <f>((Data!$AJ$40*'Intermediate calculations'!AK45)+Data!$AK$40)</f>
        <v>11745410.545782182</v>
      </c>
      <c r="AL44" s="22">
        <f>((Data!$AJ$40*'Intermediate calculations'!AL45)+Data!$AK$40)</f>
        <v>11958347.91188572</v>
      </c>
      <c r="AM44" s="22">
        <f>((Data!$AJ$40*'Intermediate calculations'!AM45)+Data!$AK$40)</f>
        <v>12142539.899210591</v>
      </c>
      <c r="AN44" s="22">
        <f>((Data!$AJ$40*'Intermediate calculations'!AN45)+Data!$AK$40)</f>
        <v>12328545.523359004</v>
      </c>
      <c r="AO44" s="22">
        <f>((Data!$AJ$40*'Intermediate calculations'!AO45)+Data!$AK$40)</f>
        <v>12516382.64221162</v>
      </c>
      <c r="AP44" s="22">
        <f>((Data!$AJ$40*'Intermediate calculations'!AP45)+Data!$AK$40)</f>
        <v>12706069.289485786</v>
      </c>
      <c r="AQ44" s="22">
        <f>((Data!$AJ$40*'Intermediate calculations'!AQ45)+Data!$AK$40)</f>
        <v>12897623.676466919</v>
      </c>
      <c r="AR44" s="22">
        <f>((Data!$AJ$40*'Intermediate calculations'!AR45)+Data!$AK$40)</f>
        <v>13065285.550986845</v>
      </c>
      <c r="AS44" s="22">
        <f>((Data!$AJ$40*'Intermediate calculations'!AS45)+Data!$AK$40)</f>
        <v>13234378.29749348</v>
      </c>
      <c r="AT44" s="22">
        <f>((Data!$AJ$40*'Intermediate calculations'!AT45)+Data!$AK$40)</f>
        <v>13404914.127437096</v>
      </c>
      <c r="AU44" s="22">
        <f>((Data!$AJ$40*'Intermediate calculations'!AU45)+Data!$AK$40)</f>
        <v>13576905.356483787</v>
      </c>
      <c r="AV44" s="22">
        <f>((Data!$AJ$40*'Intermediate calculations'!AV45)+Data!$AK$40)</f>
        <v>13750364.405404896</v>
      </c>
      <c r="AW44" s="22">
        <f>((Data!$AJ$40*'Intermediate calculations'!AW45)+Data!$AK$40)</f>
        <v>13900436.811271213</v>
      </c>
      <c r="AX44" s="22">
        <f>((Data!$AJ$40*'Intermediate calculations'!AX45)+Data!$AK$40)</f>
        <v>14051607.920698307</v>
      </c>
      <c r="AY44" s="22">
        <f>((Data!$AJ$40*'Intermediate calculations'!AY45)+Data!$AK$40)</f>
        <v>14203885.77746683</v>
      </c>
      <c r="AZ44" s="22">
        <f>((Data!$AJ$40*'Intermediate calculations'!AZ45)+Data!$AK$40)</f>
        <v>14357278.484247208</v>
      </c>
      <c r="BA44" s="22">
        <f>((Data!$AJ$40*'Intermediate calculations'!BA45)+Data!$AK$40)</f>
        <v>14511794.203030784</v>
      </c>
      <c r="BB44" s="22">
        <f>((Data!$AJ$40*'Intermediate calculations'!BB45)+Data!$AK$40)</f>
        <v>14643837.8575859</v>
      </c>
      <c r="BC44" s="22">
        <f>((Data!$AJ$40*'Intermediate calculations'!BC45)+Data!$AK$40)</f>
        <v>14776701.625972856</v>
      </c>
      <c r="BD44" s="22">
        <f>((Data!$AJ$40*'Intermediate calculations'!BD45)+Data!$AK$40)</f>
        <v>14910390.601860862</v>
      </c>
      <c r="BE44" s="22">
        <f>((Data!$AJ$40*'Intermediate calculations'!BE45)+Data!$AK$40)</f>
        <v>15044909.910555545</v>
      </c>
      <c r="BF44" s="22">
        <f>((Data!$AJ$40*'Intermediate calculations'!BF45)+Data!$AK$40)</f>
        <v>15180264.70919545</v>
      </c>
      <c r="BG44" s="22">
        <f>((Data!$AJ$40*'Intermediate calculations'!BG45)+Data!$AK$40)</f>
        <v>15292205.461046569</v>
      </c>
      <c r="BH44" s="22">
        <f>((Data!$AJ$40*'Intermediate calculations'!BH45)+Data!$AK$40)</f>
        <v>15404717.652523216</v>
      </c>
      <c r="BI44" s="22">
        <f>((Data!$AJ$40*'Intermediate calculations'!BI45)+Data!$AK$40)</f>
        <v>15517804.200733215</v>
      </c>
      <c r="BJ44" s="22">
        <f>((Data!$AJ$40*'Intermediate calculations'!BJ45)+Data!$AK$40)</f>
        <v>15631468.037675802</v>
      </c>
      <c r="BK44" s="22">
        <f>((Data!$AJ$40*'Intermediate calculations'!BK45)+Data!$AK$40)</f>
        <v>15745712.110317562</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5371624.0183132365</v>
      </c>
      <c r="AI45" s="22">
        <f>((Data!$AJ$39*Drivers!AJ4)+Data!$AK$39)</f>
        <v>5457952.3612376349</v>
      </c>
      <c r="AJ45" s="22">
        <f>((Data!$AJ$39*Drivers!AK4)+Data!$AK$39)</f>
        <v>5545274.7035384951</v>
      </c>
      <c r="AK45" s="22">
        <f>((Data!$AJ$39*Drivers!AL4)+Data!$AK$39)</f>
        <v>5633602.4902954595</v>
      </c>
      <c r="AL45" s="22">
        <f>((Data!$AJ$39*Drivers!AM4)+Data!$AK$39)</f>
        <v>5722947.2983687902</v>
      </c>
      <c r="AM45" s="22">
        <f>((Data!$AJ$39*Drivers!AN4)+Data!$AK$39)</f>
        <v>5800231.0464366814</v>
      </c>
      <c r="AN45" s="22">
        <f>((Data!$AJ$39*Drivers!AO4)+Data!$AK$39)</f>
        <v>5878275.7649104679</v>
      </c>
      <c r="AO45" s="22">
        <f>((Data!$AJ$39*Drivers!AP4)+Data!$AK$39)</f>
        <v>5957088.9466456743</v>
      </c>
      <c r="AP45" s="22">
        <f>((Data!$AJ$39*Drivers!AQ4)+Data!$AK$39)</f>
        <v>6036678.158275838</v>
      </c>
      <c r="AQ45" s="22">
        <f>((Data!$AJ$39*Drivers!AR4)+Data!$AK$39)</f>
        <v>6117051.0409389604</v>
      </c>
      <c r="AR45" s="22">
        <f>((Data!$AJ$39*Drivers!AS4)+Data!$AK$39)</f>
        <v>6187399.0417351853</v>
      </c>
      <c r="AS45" s="22">
        <f>((Data!$AJ$39*Drivers!AT4)+Data!$AK$39)</f>
        <v>6258347.4114820044</v>
      </c>
      <c r="AT45" s="22">
        <f>((Data!$AJ$39*Drivers!AU4)+Data!$AK$39)</f>
        <v>6329901.273891151</v>
      </c>
      <c r="AU45" s="22">
        <f>((Data!$AJ$39*Drivers!AV4)+Data!$AK$39)</f>
        <v>6402065.7964014988</v>
      </c>
      <c r="AV45" s="22">
        <f>((Data!$AJ$39*Drivers!AW4)+Data!$AK$39)</f>
        <v>6474846.1905522533</v>
      </c>
      <c r="AW45" s="22">
        <f>((Data!$AJ$39*Drivers!AX4)+Data!$AK$39)</f>
        <v>6537813.9568235315</v>
      </c>
      <c r="AX45" s="22">
        <f>((Data!$AJ$39*Drivers!AY4)+Data!$AK$39)</f>
        <v>6601242.7199624032</v>
      </c>
      <c r="AY45" s="22">
        <f>((Data!$AJ$39*Drivers!AZ4)+Data!$AK$39)</f>
        <v>6665135.8549990524</v>
      </c>
      <c r="AZ45" s="22">
        <f>((Data!$AJ$39*Drivers!BA4)+Data!$AK$39)</f>
        <v>6729496.7616727911</v>
      </c>
      <c r="BA45" s="22">
        <f>((Data!$AJ$39*Drivers!BB4)+Data!$AK$39)</f>
        <v>6794328.8646129537</v>
      </c>
      <c r="BB45" s="22">
        <f>((Data!$AJ$39*Drivers!BC4)+Data!$AK$39)</f>
        <v>6849732.081011299</v>
      </c>
      <c r="BC45" s="22">
        <f>((Data!$AJ$39*Drivers!BD4)+Data!$AK$39)</f>
        <v>6905479.4028818067</v>
      </c>
      <c r="BD45" s="22">
        <f>((Data!$AJ$39*Drivers!BE4)+Data!$AK$39)</f>
        <v>6961572.9674393125</v>
      </c>
      <c r="BE45" s="22">
        <f>((Data!$AJ$39*Drivers!BF4)+Data!$AK$39)</f>
        <v>7018014.9251727425</v>
      </c>
      <c r="BF45" s="22">
        <f>((Data!$AJ$39*Drivers!BG4)+Data!$AK$39)</f>
        <v>7074807.4399275575</v>
      </c>
      <c r="BG45" s="22">
        <f>((Data!$AJ$39*Drivers!BH4)+Data!$AK$39)</f>
        <v>7121775.8286736626</v>
      </c>
      <c r="BH45" s="22">
        <f>((Data!$AJ$39*Drivers!BI4)+Data!$AK$39)</f>
        <v>7168983.9835284706</v>
      </c>
      <c r="BI45" s="22">
        <f>((Data!$AJ$39*Drivers!BJ4)+Data!$AK$39)</f>
        <v>7216433.1284595914</v>
      </c>
      <c r="BJ45" s="22">
        <f>((Data!$AJ$39*Drivers!BK4)+Data!$AK$39)</f>
        <v>7264124.4936828092</v>
      </c>
      <c r="BK45" s="22">
        <f>((Data!$AJ$39*Drivers!BL4)+Data!$AK$39)</f>
        <v>7312059.3156939484</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13828828.99990898</v>
      </c>
      <c r="AI46" s="22">
        <f>((Data!$AJ$41*'Intermediate calculations'!AI44)+Data!$AK$41)</f>
        <v>14023388.036555341</v>
      </c>
      <c r="AJ46" s="22">
        <f>((Data!$AJ$41*'Intermediate calculations'!AJ44)+Data!$AK$41)</f>
        <v>14220187.259385752</v>
      </c>
      <c r="AK46" s="22">
        <f>((Data!$AJ$41*'Intermediate calculations'!AK44)+Data!$AK$41)</f>
        <v>14419252.462288922</v>
      </c>
      <c r="AL46" s="22">
        <f>((Data!$AJ$41*'Intermediate calculations'!AL44)+Data!$AK$41)</f>
        <v>14620609.73614884</v>
      </c>
      <c r="AM46" s="22">
        <f>((Data!$AJ$41*'Intermediate calculations'!AM44)+Data!$AK$41)</f>
        <v>14794784.880292134</v>
      </c>
      <c r="AN46" s="22">
        <f>((Data!$AJ$41*'Intermediate calculations'!AN44)+Data!$AK$41)</f>
        <v>14970675.030933548</v>
      </c>
      <c r="AO46" s="22">
        <f>((Data!$AJ$41*'Intermediate calculations'!AO44)+Data!$AK$41)</f>
        <v>15148297.074795375</v>
      </c>
      <c r="AP46" s="22">
        <f>((Data!$AJ$41*'Intermediate calculations'!AP44)+Data!$AK$41)</f>
        <v>15327668.064874131</v>
      </c>
      <c r="AQ46" s="22">
        <f>((Data!$AJ$41*'Intermediate calculations'!AQ44)+Data!$AK$41)</f>
        <v>15508805.222077787</v>
      </c>
      <c r="AR46" s="22">
        <f>((Data!$AJ$41*'Intermediate calculations'!AR44)+Data!$AK$41)</f>
        <v>15667349.204288784</v>
      </c>
      <c r="AS46" s="22">
        <f>((Data!$AJ$41*'Intermediate calculations'!AS44)+Data!$AK$41)</f>
        <v>15827246.243916424</v>
      </c>
      <c r="AT46" s="22">
        <f>((Data!$AJ$41*'Intermediate calculations'!AT44)+Data!$AK$41)</f>
        <v>15988507.888320293</v>
      </c>
      <c r="AU46" s="22">
        <f>((Data!$AJ$41*'Intermediate calculations'!AU44)+Data!$AK$41)</f>
        <v>16151145.783408277</v>
      </c>
      <c r="AV46" s="22">
        <f>((Data!$AJ$41*'Intermediate calculations'!AV44)+Data!$AK$41)</f>
        <v>16315171.674477605</v>
      </c>
      <c r="AW46" s="22">
        <f>((Data!$AJ$41*'Intermediate calculations'!AW44)+Data!$AK$41)</f>
        <v>16457082.749456095</v>
      </c>
      <c r="AX46" s="22">
        <f>((Data!$AJ$41*'Intermediate calculations'!AX44)+Data!$AK$41)</f>
        <v>16600032.777615165</v>
      </c>
      <c r="AY46" s="22">
        <f>((Data!$AJ$41*'Intermediate calculations'!AY44)+Data!$AK$41)</f>
        <v>16744029.36529359</v>
      </c>
      <c r="AZ46" s="22">
        <f>((Data!$AJ$41*'Intermediate calculations'!AZ44)+Data!$AK$41)</f>
        <v>16889080.174517334</v>
      </c>
      <c r="BA46" s="22">
        <f>((Data!$AJ$41*'Intermediate calculations'!BA44)+Data!$AK$41)</f>
        <v>17035192.923407253</v>
      </c>
      <c r="BB46" s="22">
        <f>((Data!$AJ$41*'Intermediate calculations'!BB44)+Data!$AK$41)</f>
        <v>17160055.697838262</v>
      </c>
      <c r="BC46" s="22">
        <f>((Data!$AJ$41*'Intermediate calculations'!BC44)+Data!$AK$41)</f>
        <v>17285693.986160778</v>
      </c>
      <c r="BD46" s="22">
        <f>((Data!$AJ$41*'Intermediate calculations'!BD44)+Data!$AK$41)</f>
        <v>17412112.605036922</v>
      </c>
      <c r="BE46" s="22">
        <f>((Data!$AJ$41*'Intermediate calculations'!BE44)+Data!$AK$41)</f>
        <v>17539316.401044767</v>
      </c>
      <c r="BF46" s="22">
        <f>((Data!$AJ$41*'Intermediate calculations'!BF44)+Data!$AK$41)</f>
        <v>17667310.250864141</v>
      </c>
      <c r="BG46" s="22">
        <f>((Data!$AJ$41*'Intermediate calculations'!BG44)+Data!$AK$41)</f>
        <v>17773163.371145584</v>
      </c>
      <c r="BH46" s="22">
        <f>((Data!$AJ$41*'Intermediate calculations'!BH44)+Data!$AK$41)</f>
        <v>17879556.854667529</v>
      </c>
      <c r="BI46" s="22">
        <f>((Data!$AJ$41*'Intermediate calculations'!BI44)+Data!$AK$41)</f>
        <v>17986493.459897824</v>
      </c>
      <c r="BJ46" s="22">
        <f>((Data!$AJ$41*'Intermediate calculations'!BJ44)+Data!$AK$41)</f>
        <v>18093975.959385909</v>
      </c>
      <c r="BK46" s="22">
        <f>((Data!$AJ$41*'Intermediate calculations'!BK44)+Data!$AK$41)</f>
        <v>18202007.139834598</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170680.17625647911</v>
      </c>
      <c r="Z47" s="22">
        <f>((Data!$AJ$12*((Drivers!AA5*1000000)/Drivers!AA4))+Data!$AK$12)*Drivers!AA4</f>
        <v>169420.45288010518</v>
      </c>
      <c r="AA47" s="22">
        <f>((Data!$AJ$12*((Drivers!AB5*1000000)/Drivers!AB4))+Data!$AK$12)*Drivers!AB4</f>
        <v>170300.06250814936</v>
      </c>
      <c r="AB47" s="22">
        <f>((Data!$AJ$12*((Drivers!AC5*1000000)/Drivers!AC4))+Data!$AK$12)*Drivers!AC4</f>
        <v>172894.22263922411</v>
      </c>
      <c r="AC47" s="22">
        <f>((Data!$AJ$12*((Drivers!AD5*1000000)/Drivers!AD4))+Data!$AK$12)*Drivers!AD4</f>
        <v>177360.90681337705</v>
      </c>
      <c r="AD47" s="22">
        <f>((Data!$AJ$12*((Drivers!AE5*1000000)/Drivers!AE4))+Data!$AK$12)*Drivers!AE4</f>
        <v>180647.70965157397</v>
      </c>
      <c r="AE47" s="22">
        <f>((Data!$AJ$12*((Drivers!AF5*1000000)/Drivers!AF4))+Data!$AK$12)*Drivers!AF4</f>
        <v>183755.85145394967</v>
      </c>
      <c r="AF47" s="22">
        <f>((Data!$AJ$12*((Drivers!AG5*1000000)/Drivers!AG4))+Data!$AK$12)*Drivers!AG4</f>
        <v>187248.72283536114</v>
      </c>
      <c r="AG47" s="22">
        <f>((Data!$AJ$12*((Drivers!AH5*1000000)/Drivers!AH4))+Data!$AK$12)*Drivers!AH4</f>
        <v>222949.21518688762</v>
      </c>
      <c r="AH47" s="22">
        <f>((Data!$AJ$12*((Drivers!AI5*1000000)/Drivers!AI4))+Data!$AK$12)*Drivers!AI4</f>
        <v>220664.36893947516</v>
      </c>
      <c r="AI47" s="22">
        <f>((Data!$AJ$12*((Drivers!AJ5*1000000)/Drivers!AJ4))+Data!$AK$12)*Drivers!AJ4</f>
        <v>218482.92831713089</v>
      </c>
      <c r="AJ47" s="22">
        <f>((Data!$AJ$12*((Drivers!AK5*1000000)/Drivers!AK4))+Data!$AK$12)*Drivers!AK4</f>
        <v>215826.37124697259</v>
      </c>
      <c r="AK47" s="22">
        <f>((Data!$AJ$12*((Drivers!AL5*1000000)/Drivers!AL4))+Data!$AK$12)*Drivers!AL4</f>
        <v>212606.16080236793</v>
      </c>
      <c r="AL47" s="22">
        <f>((Data!$AJ$12*((Drivers!AM5*1000000)/Drivers!AM4))+Data!$AK$12)*Drivers!AM4</f>
        <v>209832.16511562205</v>
      </c>
      <c r="AM47" s="22">
        <f>((Data!$AJ$12*((Drivers!AN5*1000000)/Drivers!AN4))+Data!$AK$12)*Drivers!AN4</f>
        <v>205071.21350318808</v>
      </c>
      <c r="AN47" s="22">
        <f>((Data!$AJ$12*((Drivers!AO5*1000000)/Drivers!AO4))+Data!$AK$12)*Drivers!AO4</f>
        <v>200143.68058601406</v>
      </c>
      <c r="AO47" s="22">
        <f>((Data!$AJ$12*((Drivers!AP5*1000000)/Drivers!AP4))+Data!$AK$12)*Drivers!AP4</f>
        <v>195078.91831393828</v>
      </c>
      <c r="AP47" s="22">
        <f>((Data!$AJ$12*((Drivers!AQ5*1000000)/Drivers!AQ4))+Data!$AK$12)*Drivers!AQ4</f>
        <v>190345.37738978714</v>
      </c>
      <c r="AQ47" s="22">
        <f>((Data!$AJ$12*((Drivers!AR5*1000000)/Drivers!AR4))+Data!$AK$12)*Drivers!AR4</f>
        <v>185735.13530764426</v>
      </c>
      <c r="AR47" s="22">
        <f>((Data!$AJ$12*((Drivers!AS5*1000000)/Drivers!AS4))+Data!$AK$12)*Drivers!AS4</f>
        <v>178970.95201453698</v>
      </c>
      <c r="AS47" s="22">
        <f>((Data!$AJ$12*((Drivers!AT5*1000000)/Drivers!AT4))+Data!$AK$12)*Drivers!AT4</f>
        <v>171937.358650265</v>
      </c>
      <c r="AT47" s="22">
        <f>((Data!$AJ$12*((Drivers!AU5*1000000)/Drivers!AU4))+Data!$AK$12)*Drivers!AU4</f>
        <v>164757.91838504406</v>
      </c>
      <c r="AU47" s="22">
        <f>((Data!$AJ$12*((Drivers!AV5*1000000)/Drivers!AV4))+Data!$AK$12)*Drivers!AV4</f>
        <v>157553.26241640217</v>
      </c>
      <c r="AV47" s="22">
        <f>((Data!$AJ$12*((Drivers!AW5*1000000)/Drivers!AW4))+Data!$AK$12)*Drivers!AW4</f>
        <v>149231.48140865829</v>
      </c>
      <c r="AW47" s="22">
        <f>((Data!$AJ$12*((Drivers!AX5*1000000)/Drivers!AX4))+Data!$AK$12)*Drivers!AX4</f>
        <v>139301.35421509188</v>
      </c>
      <c r="AX47" s="22">
        <f>((Data!$AJ$12*((Drivers!AY5*1000000)/Drivers!AY4))+Data!$AK$12)*Drivers!AY4</f>
        <v>128846.95680574833</v>
      </c>
      <c r="AY47" s="22">
        <f>((Data!$AJ$12*((Drivers!AZ5*1000000)/Drivers!AZ4))+Data!$AK$12)*Drivers!AZ4</f>
        <v>118577.22339484311</v>
      </c>
      <c r="AZ47" s="22">
        <f>((Data!$AJ$12*((Drivers!BA5*1000000)/Drivers!BA4))+Data!$AK$12)*Drivers!BA4</f>
        <v>107806.63328029518</v>
      </c>
      <c r="BA47" s="22">
        <f>((Data!$AJ$12*((Drivers!BB5*1000000)/Drivers!BB4))+Data!$AK$12)*Drivers!BB4</f>
        <v>96175.166854998999</v>
      </c>
      <c r="BB47" s="22">
        <f>((Data!$AJ$12*((Drivers!BC5*1000000)/Drivers!BC4))+Data!$AK$12)*Drivers!BC4</f>
        <v>83515.136040039288</v>
      </c>
      <c r="BC47" s="22">
        <f>((Data!$AJ$12*((Drivers!BD5*1000000)/Drivers!BD4))+Data!$AK$12)*Drivers!BD4</f>
        <v>70430.846278512734</v>
      </c>
      <c r="BD47" s="22">
        <f>((Data!$AJ$12*((Drivers!BE5*1000000)/Drivers!BE4))+Data!$AK$12)*Drivers!BE4</f>
        <v>56850.200547540415</v>
      </c>
      <c r="BE47" s="22">
        <f>((Data!$AJ$12*((Drivers!BF5*1000000)/Drivers!BF4))+Data!$AK$12)*Drivers!BF4</f>
        <v>42728.301795619016</v>
      </c>
      <c r="BF47" s="22">
        <f>((Data!$AJ$12*((Drivers!BG5*1000000)/Drivers!BG4))+Data!$AK$12)*Drivers!BG4</f>
        <v>27785.98142551065</v>
      </c>
      <c r="BG47" s="22">
        <f>((Data!$AJ$12*((Drivers!BH5*1000000)/Drivers!BH4))+Data!$AK$12)*Drivers!BH4</f>
        <v>12936.609650091603</v>
      </c>
      <c r="BH47" s="22">
        <f>((Data!$AJ$12*((Drivers!BI5*1000000)/Drivers!BI4))+Data!$AK$12)*Drivers!BI4</f>
        <v>-2435.7543087170989</v>
      </c>
      <c r="BI47" s="22">
        <f>((Data!$AJ$12*((Drivers!BJ5*1000000)/Drivers!BJ4))+Data!$AK$12)*Drivers!BJ4</f>
        <v>-18441.428081484177</v>
      </c>
      <c r="BJ47" s="22">
        <f>((Data!$AJ$12*((Drivers!BK5*1000000)/Drivers!BK4))+Data!$AK$12)*Drivers!BK4</f>
        <v>-35140.259983753589</v>
      </c>
      <c r="BK47" s="22">
        <f>((Data!$AJ$12*((Drivers!BL5*1000000)/Drivers!BL4))+Data!$AK$12)*Drivers!BL4</f>
        <v>-52872.655759845555</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178395.85610487638</v>
      </c>
      <c r="Z49" s="22">
        <f>((Data!$AJ$44*'Intermediate calculations'!Z47)+Data!$AK$44)</f>
        <v>177147.88050747867</v>
      </c>
      <c r="AA49" s="22">
        <f>((Data!$AJ$44*'Intermediate calculations'!AA47)+Data!$AK$44)</f>
        <v>178019.28717629434</v>
      </c>
      <c r="AB49" s="22">
        <f>((Data!$AJ$44*'Intermediate calculations'!AB47)+Data!$AK$44)</f>
        <v>180589.25499624715</v>
      </c>
      <c r="AC49" s="22">
        <f>((Data!$AJ$44*'Intermediate calculations'!AC47)+Data!$AK$44)</f>
        <v>185014.2842964661</v>
      </c>
      <c r="AD49" s="22">
        <f>((Data!$AJ$44*'Intermediate calculations'!AD47)+Data!$AK$44)</f>
        <v>188270.43545826661</v>
      </c>
      <c r="AE49" s="22">
        <f>((Data!$AJ$44*'Intermediate calculations'!AE47)+Data!$AK$44)</f>
        <v>191349.59172016106</v>
      </c>
      <c r="AF49" s="22">
        <f>((Data!$AJ$44*'Intermediate calculations'!AF47)+Data!$AK$44)</f>
        <v>194809.8896955766</v>
      </c>
      <c r="AG49" s="22">
        <f>((Data!$AJ$44*'Intermediate calculations'!AG47)+Data!$AK$44)</f>
        <v>230177.45062632125</v>
      </c>
      <c r="AH49" s="22">
        <f>((Data!$AJ$44*'Intermediate calculations'!AH47)+Data!$AK$44)</f>
        <v>227913.9121272706</v>
      </c>
      <c r="AI49" s="22">
        <f>((Data!$AJ$44*'Intermediate calculations'!AI47)+Data!$AK$44)</f>
        <v>225752.81492536428</v>
      </c>
      <c r="AJ49" s="22">
        <f>((Data!$AJ$44*'Intermediate calculations'!AJ47)+Data!$AK$44)</f>
        <v>223121.03206030786</v>
      </c>
      <c r="AK49" s="22">
        <f>((Data!$AJ$44*'Intermediate calculations'!AK47)+Data!$AK$44)</f>
        <v>219930.85227264714</v>
      </c>
      <c r="AL49" s="22">
        <f>((Data!$AJ$44*'Intermediate calculations'!AL47)+Data!$AK$44)</f>
        <v>217182.72598613636</v>
      </c>
      <c r="AM49" s="22">
        <f>((Data!$AJ$44*'Intermediate calculations'!AM47)+Data!$AK$44)</f>
        <v>212466.17349203929</v>
      </c>
      <c r="AN49" s="22">
        <f>((Data!$AJ$44*'Intermediate calculations'!AN47)+Data!$AK$44)</f>
        <v>207584.5931773927</v>
      </c>
      <c r="AO49" s="22">
        <f>((Data!$AJ$44*'Intermediate calculations'!AO47)+Data!$AK$44)</f>
        <v>202567.06326509957</v>
      </c>
      <c r="AP49" s="22">
        <f>((Data!$AJ$44*'Intermediate calculations'!AP47)+Data!$AK$44)</f>
        <v>197877.66583593693</v>
      </c>
      <c r="AQ49" s="22">
        <f>((Data!$AJ$44*'Intermediate calculations'!AQ47)+Data!$AK$44)</f>
        <v>193310.41740305361</v>
      </c>
      <c r="AR49" s="22">
        <f>((Data!$AJ$44*'Intermediate calculations'!AR47)+Data!$AK$44)</f>
        <v>186609.31472889209</v>
      </c>
      <c r="AS49" s="22">
        <f>((Data!$AJ$44*'Intermediate calculations'!AS47)+Data!$AK$44)</f>
        <v>179641.31441608033</v>
      </c>
      <c r="AT49" s="22">
        <f>((Data!$AJ$44*'Intermediate calculations'!AT47)+Data!$AK$44)</f>
        <v>172528.82732406448</v>
      </c>
      <c r="AU49" s="22">
        <f>((Data!$AJ$44*'Intermediate calculations'!AU47)+Data!$AK$44)</f>
        <v>165391.35968224634</v>
      </c>
      <c r="AV49" s="22">
        <f>((Data!$AJ$44*'Intermediate calculations'!AV47)+Data!$AK$44)</f>
        <v>157147.18495362779</v>
      </c>
      <c r="AW49" s="22">
        <f>((Data!$AJ$44*'Intermediate calculations'!AW47)+Data!$AK$44)</f>
        <v>147309.66296344469</v>
      </c>
      <c r="AX49" s="22">
        <f>((Data!$AJ$44*'Intermediate calculations'!AX47)+Data!$AK$44)</f>
        <v>136952.7599345326</v>
      </c>
      <c r="AY49" s="22">
        <f>((Data!$AJ$44*'Intermediate calculations'!AY47)+Data!$AK$44)</f>
        <v>126778.79878642636</v>
      </c>
      <c r="AZ49" s="22">
        <f>((Data!$AJ$44*'Intermediate calculations'!AZ47)+Data!$AK$44)</f>
        <v>116108.65176476877</v>
      </c>
      <c r="BA49" s="22">
        <f>((Data!$AJ$44*'Intermediate calculations'!BA47)+Data!$AK$44)</f>
        <v>104585.65669064106</v>
      </c>
      <c r="BB49" s="22">
        <f>((Data!$AJ$44*'Intermediate calculations'!BB47)+Data!$AK$44)</f>
        <v>92043.689290741939</v>
      </c>
      <c r="BC49" s="22">
        <f>((Data!$AJ$44*'Intermediate calculations'!BC47)+Data!$AK$44)</f>
        <v>79081.419448081855</v>
      </c>
      <c r="BD49" s="22">
        <f>((Data!$AJ$44*'Intermediate calculations'!BD47)+Data!$AK$44)</f>
        <v>65627.42249365375</v>
      </c>
      <c r="BE49" s="22">
        <f>((Data!$AJ$44*'Intermediate calculations'!BE47)+Data!$AK$44)</f>
        <v>51637.220071556578</v>
      </c>
      <c r="BF49" s="22">
        <f>((Data!$AJ$44*'Intermediate calculations'!BF47)+Data!$AK$44)</f>
        <v>36834.2470219729</v>
      </c>
      <c r="BG49" s="22">
        <f>((Data!$AJ$44*'Intermediate calculations'!BG47)+Data!$AK$44)</f>
        <v>22123.355758089321</v>
      </c>
      <c r="BH49" s="22">
        <f>((Data!$AJ$44*'Intermediate calculations'!BH47)+Data!$AK$44)</f>
        <v>6894.3495693412442</v>
      </c>
      <c r="BI49" s="22">
        <f>((Data!$AJ$44*'Intermediate calculations'!BI47)+Data!$AK$44)</f>
        <v>-8962.0603877544054</v>
      </c>
      <c r="BJ49" s="22">
        <f>((Data!$AJ$44*'Intermediate calculations'!BJ47)+Data!$AK$44)</f>
        <v>-25505.164302412981</v>
      </c>
      <c r="BK49" s="22">
        <f>((Data!$AJ$44*'Intermediate calculations'!BK47)+Data!$AK$44)</f>
        <v>-43072.193403405101</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2570476.0103941485</v>
      </c>
      <c r="Z50" s="22">
        <f>Z15*Constants!$H$29*Constants!$H$35</f>
        <v>2611328.5371912089</v>
      </c>
      <c r="AA50" s="22">
        <f>AA15*Constants!$H$29*Constants!$H$35</f>
        <v>2646669.46020769</v>
      </c>
      <c r="AB50" s="22">
        <f>AB15*Constants!$H$29*Constants!$H$35</f>
        <v>2677918.3789934465</v>
      </c>
      <c r="AC50" s="22">
        <f>AC15*Constants!$H$29*Constants!$H$35</f>
        <v>2704622.6383186816</v>
      </c>
      <c r="AD50" s="22">
        <f>AD15*Constants!$H$29*Constants!$H$35</f>
        <v>2736661.0574879227</v>
      </c>
      <c r="AE50" s="22">
        <f>AE15*Constants!$H$29*Constants!$H$35</f>
        <v>2769843.3151467289</v>
      </c>
      <c r="AF50" s="22">
        <f>AF15*Constants!$H$29*Constants!$H$35</f>
        <v>2802486.1121884855</v>
      </c>
      <c r="AG50" s="22">
        <f>AG15*Constants!$H$29*Constants!$H$35</f>
        <v>2732217.4083586908</v>
      </c>
      <c r="AH50" s="22">
        <f>AH15*Constants!$H$29*Constants!$H$35</f>
        <v>2771829.7955837217</v>
      </c>
      <c r="AI50" s="22">
        <f>AI15*Constants!$H$29*Constants!$H$35</f>
        <v>2811480.9604907813</v>
      </c>
      <c r="AJ50" s="22">
        <f>AJ15*Constants!$H$29*Constants!$H$35</f>
        <v>2853036.4509604638</v>
      </c>
      <c r="AK50" s="22">
        <f>AK15*Constants!$H$29*Constants!$H$35</f>
        <v>2896785.4419178218</v>
      </c>
      <c r="AL50" s="22">
        <f>AL15*Constants!$H$29*Constants!$H$35</f>
        <v>2939483.2752166581</v>
      </c>
      <c r="AM50" s="22">
        <f>AM15*Constants!$H$29*Constants!$H$35</f>
        <v>2984014.5302253976</v>
      </c>
      <c r="AN50" s="22">
        <f>AN15*Constants!$H$29*Constants!$H$35</f>
        <v>3029369.3781629573</v>
      </c>
      <c r="AO50" s="22">
        <f>AO15*Constants!$H$29*Constants!$H$35</f>
        <v>3075456.2177840048</v>
      </c>
      <c r="AP50" s="22">
        <f>AP15*Constants!$H$29*Constants!$H$35</f>
        <v>3120770.7695944426</v>
      </c>
      <c r="AQ50" s="22">
        <f>AQ15*Constants!$H$29*Constants!$H$35</f>
        <v>3165984.8681136961</v>
      </c>
      <c r="AR50" s="22">
        <f>AR15*Constants!$H$29*Constants!$H$35</f>
        <v>3214339.3203514013</v>
      </c>
      <c r="AS50" s="22">
        <f>AS15*Constants!$H$29*Constants!$H$35</f>
        <v>3263787.4863225636</v>
      </c>
      <c r="AT50" s="22">
        <f>AT15*Constants!$H$29*Constants!$H$35</f>
        <v>3313933.7648135661</v>
      </c>
      <c r="AU50" s="22">
        <f>AU15*Constants!$H$29*Constants!$H$35</f>
        <v>3364392.0041338149</v>
      </c>
      <c r="AV50" s="22">
        <f>AV15*Constants!$H$29*Constants!$H$35</f>
        <v>3418677.1585773379</v>
      </c>
      <c r="AW50" s="22">
        <f>AW15*Constants!$H$29*Constants!$H$35</f>
        <v>3474427.5654795165</v>
      </c>
      <c r="AX50" s="22">
        <f>AX15*Constants!$H$29*Constants!$H$35</f>
        <v>3532038.9601814286</v>
      </c>
      <c r="AY50" s="22">
        <f>AY15*Constants!$H$29*Constants!$H$35</f>
        <v>3589231.7745657717</v>
      </c>
      <c r="AZ50" s="22">
        <f>AZ15*Constants!$H$29*Constants!$H$35</f>
        <v>3648212.8097125823</v>
      </c>
      <c r="BA50" s="22">
        <f>BA15*Constants!$H$29*Constants!$H$35</f>
        <v>3710141.6460933676</v>
      </c>
      <c r="BB50" s="22">
        <f>BB15*Constants!$H$29*Constants!$H$35</f>
        <v>3771815.4687391967</v>
      </c>
      <c r="BC50" s="22">
        <f>BC15*Constants!$H$29*Constants!$H$35</f>
        <v>3834984.3284180555</v>
      </c>
      <c r="BD50" s="22">
        <f>BD15*Constants!$H$29*Constants!$H$35</f>
        <v>3899880.9897358059</v>
      </c>
      <c r="BE50" s="22">
        <f>BE15*Constants!$H$29*Constants!$H$35</f>
        <v>3966650.7122371695</v>
      </c>
      <c r="BF50" s="22">
        <f>BF15*Constants!$H$29*Constants!$H$35</f>
        <v>4036192.4790090118</v>
      </c>
      <c r="BG50" s="22">
        <f>BG15*Constants!$H$29*Constants!$H$35</f>
        <v>4101721.6004855246</v>
      </c>
      <c r="BH50" s="22">
        <f>BH15*Constants!$H$29*Constants!$H$35</f>
        <v>4169023.9708596948</v>
      </c>
      <c r="BI50" s="22">
        <f>BI15*Constants!$H$29*Constants!$H$35</f>
        <v>4238454.9761366192</v>
      </c>
      <c r="BJ50" s="22">
        <f>BJ15*Constants!$H$29*Constants!$H$35</f>
        <v>4310207.6304778941</v>
      </c>
      <c r="BK50" s="22">
        <f>BK15*Constants!$H$29*Constants!$H$35</f>
        <v>4385377.5838217717</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3542507.2202123292</v>
      </c>
      <c r="Z51" s="22">
        <f>Z8*Constants!$H$30*Constants!$H$36</f>
        <v>3655109.8091132157</v>
      </c>
      <c r="AA51" s="22">
        <f>AA8*Constants!$H$30*Constants!$H$36</f>
        <v>3741813.7092361413</v>
      </c>
      <c r="AB51" s="22">
        <f>AB8*Constants!$H$30*Constants!$H$36</f>
        <v>3808603.2219703752</v>
      </c>
      <c r="AC51" s="22">
        <f>AC8*Constants!$H$30*Constants!$H$36</f>
        <v>3853447.7134616254</v>
      </c>
      <c r="AD51" s="22">
        <f>AD8*Constants!$H$30*Constants!$H$36</f>
        <v>3918515.2816077797</v>
      </c>
      <c r="AE51" s="22">
        <f>AE8*Constants!$H$30*Constants!$H$36</f>
        <v>3987515.2030478516</v>
      </c>
      <c r="AF51" s="22">
        <f>AF8*Constants!$H$30*Constants!$H$36</f>
        <v>4053026.9713228145</v>
      </c>
      <c r="AG51" s="22">
        <f>AG8*Constants!$H$30*Constants!$H$36</f>
        <v>3677030.7860413403</v>
      </c>
      <c r="AH51" s="22">
        <f>AH8*Constants!$H$30*Constants!$H$36</f>
        <v>3791996.3628535271</v>
      </c>
      <c r="AI51" s="22">
        <f>AI8*Constants!$H$30*Constants!$H$36</f>
        <v>3906500.1352135502</v>
      </c>
      <c r="AJ51" s="22">
        <f>AJ8*Constants!$H$30*Constants!$H$36</f>
        <v>4028516.6575056468</v>
      </c>
      <c r="AK51" s="22">
        <f>AK8*Constants!$H$30*Constants!$H$36</f>
        <v>4159275.8592898832</v>
      </c>
      <c r="AL51" s="22">
        <f>AL8*Constants!$H$30*Constants!$H$36</f>
        <v>4284888.0140934512</v>
      </c>
      <c r="AM51" s="22">
        <f>AM8*Constants!$H$30*Constants!$H$36</f>
        <v>4426048.816312856</v>
      </c>
      <c r="AN51" s="22">
        <f>AN8*Constants!$H$30*Constants!$H$36</f>
        <v>4570247.2867379375</v>
      </c>
      <c r="AO51" s="22">
        <f>AO8*Constants!$H$30*Constants!$H$36</f>
        <v>4717086.721444658</v>
      </c>
      <c r="AP51" s="22">
        <f>AP8*Constants!$H$30*Constants!$H$36</f>
        <v>4860126.1986865336</v>
      </c>
      <c r="AQ51" s="22">
        <f>AQ8*Constants!$H$30*Constants!$H$36</f>
        <v>5002235.294226951</v>
      </c>
      <c r="AR51" s="22">
        <f>AR8*Constants!$H$30*Constants!$H$36</f>
        <v>5164184.1084891902</v>
      </c>
      <c r="AS51" s="22">
        <f>AS8*Constants!$H$30*Constants!$H$36</f>
        <v>5330428.8963297866</v>
      </c>
      <c r="AT51" s="22">
        <f>AT8*Constants!$H$30*Constants!$H$36</f>
        <v>5499273.7975442111</v>
      </c>
      <c r="AU51" s="22">
        <f>AU8*Constants!$H$30*Constants!$H$36</f>
        <v>5669063.353959647</v>
      </c>
      <c r="AV51" s="22">
        <f>AV8*Constants!$H$30*Constants!$H$36</f>
        <v>5854833.0352169424</v>
      </c>
      <c r="AW51" s="22">
        <f>AW8*Constants!$H$30*Constants!$H$36</f>
        <v>6053139.8998774495</v>
      </c>
      <c r="AX51" s="22">
        <f>AX8*Constants!$H$30*Constants!$H$36</f>
        <v>6259114.5623357194</v>
      </c>
      <c r="AY51" s="22">
        <f>AY8*Constants!$H$30*Constants!$H$36</f>
        <v>6463001.6912551355</v>
      </c>
      <c r="AZ51" s="22">
        <f>AZ8*Constants!$H$30*Constants!$H$36</f>
        <v>6674240.9552611439</v>
      </c>
      <c r="BA51" s="22">
        <f>BA8*Constants!$H$30*Constants!$H$36</f>
        <v>6897791.4538340373</v>
      </c>
      <c r="BB51" s="22">
        <f>BB8*Constants!$H$30*Constants!$H$36</f>
        <v>7126273.8194305887</v>
      </c>
      <c r="BC51" s="22">
        <f>BC8*Constants!$H$30*Constants!$H$36</f>
        <v>7360932.9229642227</v>
      </c>
      <c r="BD51" s="22">
        <f>BD8*Constants!$H$30*Constants!$H$36</f>
        <v>7602763.2870162139</v>
      </c>
      <c r="BE51" s="22">
        <f>BE8*Constants!$H$30*Constants!$H$36</f>
        <v>7852385.0336240334</v>
      </c>
      <c r="BF51" s="22">
        <f>BF8*Constants!$H$30*Constants!$H$36</f>
        <v>8113643.0967713166</v>
      </c>
      <c r="BG51" s="22">
        <f>BG8*Constants!$H$30*Constants!$H$36</f>
        <v>8364008.3985620076</v>
      </c>
      <c r="BH51" s="22">
        <f>BH8*Constants!$H$30*Constants!$H$36</f>
        <v>8621807.4225320648</v>
      </c>
      <c r="BI51" s="22">
        <f>BI8*Constants!$H$30*Constants!$H$36</f>
        <v>8888559.9126068503</v>
      </c>
      <c r="BJ51" s="22">
        <f>BJ8*Constants!$H$30*Constants!$H$36</f>
        <v>9165090.8977069333</v>
      </c>
      <c r="BK51" s="22">
        <f>BK8*Constants!$H$30*Constants!$H$36</f>
        <v>9456087.3470404539</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629306.99164056545</v>
      </c>
      <c r="Z52" s="22">
        <f>Z18*Constants!$H$31*Constants!$H$37</f>
        <v>635474.63942114951</v>
      </c>
      <c r="AA52" s="22">
        <f>AA18*Constants!$H$31*Constants!$H$37</f>
        <v>641848.71178765607</v>
      </c>
      <c r="AB52" s="22">
        <f>AB18*Constants!$H$31*Constants!$H$37</f>
        <v>648442.61013224779</v>
      </c>
      <c r="AC52" s="22">
        <f>AC18*Constants!$H$31*Constants!$H$37</f>
        <v>655263.94058089971</v>
      </c>
      <c r="AD52" s="22">
        <f>AD18*Constants!$H$31*Constants!$H$37</f>
        <v>662355.1283678175</v>
      </c>
      <c r="AE52" s="22">
        <f>AE18*Constants!$H$31*Constants!$H$37</f>
        <v>669543.39034436853</v>
      </c>
      <c r="AF52" s="22">
        <f>AF18*Constants!$H$31*Constants!$H$37</f>
        <v>676844.31898867514</v>
      </c>
      <c r="AG52" s="22">
        <f>AG18*Constants!$H$31*Constants!$H$37</f>
        <v>683919.24750273477</v>
      </c>
      <c r="AH52" s="22">
        <f>AH18*Constants!$H$31*Constants!$H$37</f>
        <v>689338.91355917545</v>
      </c>
      <c r="AI52" s="22">
        <f>AI18*Constants!$H$31*Constants!$H$37</f>
        <v>694819.594439373</v>
      </c>
      <c r="AJ52" s="22">
        <f>AJ18*Constants!$H$31*Constants!$H$37</f>
        <v>700368.19652340119</v>
      </c>
      <c r="AK52" s="22">
        <f>AK18*Constants!$H$31*Constants!$H$37</f>
        <v>705986.39080934494</v>
      </c>
      <c r="AL52" s="22">
        <f>AL18*Constants!$H$31*Constants!$H$37</f>
        <v>711664.10195056617</v>
      </c>
      <c r="AM52" s="22">
        <f>AM18*Constants!$H$31*Constants!$H$37</f>
        <v>716600.62421434431</v>
      </c>
      <c r="AN52" s="22">
        <f>AN18*Constants!$H$31*Constants!$H$37</f>
        <v>721587.0346980195</v>
      </c>
      <c r="AO52" s="22">
        <f>AO18*Constants!$H$31*Constants!$H$37</f>
        <v>726623.49295785546</v>
      </c>
      <c r="AP52" s="22">
        <f>AP18*Constants!$H$31*Constants!$H$37</f>
        <v>731705.46416133468</v>
      </c>
      <c r="AQ52" s="22">
        <f>AQ18*Constants!$H$31*Constants!$H$37</f>
        <v>736835.65645136638</v>
      </c>
      <c r="AR52" s="22">
        <f>AR18*Constants!$H$31*Constants!$H$37</f>
        <v>741355.16599053249</v>
      </c>
      <c r="AS52" s="22">
        <f>AS18*Constants!$H$31*Constants!$H$37</f>
        <v>745915.51159233041</v>
      </c>
      <c r="AT52" s="22">
        <f>AT18*Constants!$H$31*Constants!$H$37</f>
        <v>750515.69483572897</v>
      </c>
      <c r="AU52" s="22">
        <f>AU18*Constants!$H$31*Constants!$H$37</f>
        <v>755154.75144070899</v>
      </c>
      <c r="AV52" s="22">
        <f>AV18*Constants!$H$31*Constants!$H$37</f>
        <v>759844.69602097641</v>
      </c>
      <c r="AW52" s="22">
        <f>AW18*Constants!$H$31*Constants!$H$37</f>
        <v>763931.53697533638</v>
      </c>
      <c r="AX52" s="22">
        <f>AX18*Constants!$H$31*Constants!$H$37</f>
        <v>768053.13084867189</v>
      </c>
      <c r="AY52" s="22">
        <f>AY18*Constants!$H$31*Constants!$H$37</f>
        <v>772202.10427710204</v>
      </c>
      <c r="AZ52" s="22">
        <f>AZ18*Constants!$H$31*Constants!$H$37</f>
        <v>776386.00833691342</v>
      </c>
      <c r="BA52" s="22">
        <f>BA18*Constants!$H$31*Constants!$H$37</f>
        <v>780608.91230012651</v>
      </c>
      <c r="BB52" s="22">
        <f>BB18*Constants!$H$31*Constants!$H$37</f>
        <v>784246.76666099404</v>
      </c>
      <c r="BC52" s="22">
        <f>BC18*Constants!$H$31*Constants!$H$37</f>
        <v>787910.91425054707</v>
      </c>
      <c r="BD52" s="22">
        <f>BD18*Constants!$H$31*Constants!$H$37</f>
        <v>791602.26172748138</v>
      </c>
      <c r="BE52" s="22">
        <f>BE18*Constants!$H$31*Constants!$H$37</f>
        <v>795321.42550681497</v>
      </c>
      <c r="BF52" s="22">
        <f>BF18*Constants!$H$31*Constants!$H$37</f>
        <v>799071.52992483054</v>
      </c>
      <c r="BG52" s="22">
        <f>BG18*Constants!$H$31*Constants!$H$37</f>
        <v>802199.59729962063</v>
      </c>
      <c r="BH52" s="22">
        <f>BH18*Constants!$H$31*Constants!$H$37</f>
        <v>805348.41858383862</v>
      </c>
      <c r="BI52" s="22">
        <f>BI18*Constants!$H$31*Constants!$H$37</f>
        <v>808519.25172539789</v>
      </c>
      <c r="BJ52" s="22">
        <f>BJ18*Constants!$H$31*Constants!$H$37</f>
        <v>811712.81496551924</v>
      </c>
      <c r="BK52" s="22">
        <f>BK18*Constants!$H$31*Constants!$H$37</f>
        <v>814932.82935166243</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105195.14533548443</v>
      </c>
      <c r="Z53" s="22">
        <f>Z32*Constants!$H$32*Constants!$H$38</f>
        <v>108227.82880010712</v>
      </c>
      <c r="AA53" s="22">
        <f>AA32*Constants!$H$32*Constants!$H$38</f>
        <v>110474.87524352553</v>
      </c>
      <c r="AB53" s="22">
        <f>AB32*Constants!$H$32*Constants!$H$38</f>
        <v>112114.50533431191</v>
      </c>
      <c r="AC53" s="22">
        <f>AC32*Constants!$H$32*Constants!$H$38</f>
        <v>113085.58497796295</v>
      </c>
      <c r="AD53" s="22">
        <f>AD32*Constants!$H$32*Constants!$H$38</f>
        <v>114646.75787751585</v>
      </c>
      <c r="AE53" s="22">
        <f>AE32*Constants!$H$32*Constants!$H$38</f>
        <v>116320.25517272804</v>
      </c>
      <c r="AF53" s="22">
        <f>AF32*Constants!$H$32*Constants!$H$38</f>
        <v>117883.33740592348</v>
      </c>
      <c r="AG53" s="22">
        <f>AG32*Constants!$H$32*Constants!$H$38</f>
        <v>106256.35001207628</v>
      </c>
      <c r="AH53" s="22">
        <f>AH32*Constants!$H$32*Constants!$H$38</f>
        <v>109400.25380301033</v>
      </c>
      <c r="AI53" s="22">
        <f>AI32*Constants!$H$32*Constants!$H$38</f>
        <v>112527.03973182145</v>
      </c>
      <c r="AJ53" s="22">
        <f>AJ32*Constants!$H$32*Constants!$H$38</f>
        <v>115874.79480903193</v>
      </c>
      <c r="AK53" s="22">
        <f>AK32*Constants!$H$32*Constants!$H$38</f>
        <v>119480.20676220099</v>
      </c>
      <c r="AL53" s="22">
        <f>AL32*Constants!$H$32*Constants!$H$38</f>
        <v>122928.48020425194</v>
      </c>
      <c r="AM53" s="22">
        <f>AM32*Constants!$H$32*Constants!$H$38</f>
        <v>126881.89378292713</v>
      </c>
      <c r="AN53" s="22">
        <f>AN32*Constants!$H$32*Constants!$H$38</f>
        <v>130923.43689241412</v>
      </c>
      <c r="AO53" s="22">
        <f>AO32*Constants!$H$32*Constants!$H$38</f>
        <v>135041.23832175712</v>
      </c>
      <c r="AP53" s="22">
        <f>AP32*Constants!$H$32*Constants!$H$38</f>
        <v>139042.94237262773</v>
      </c>
      <c r="AQ53" s="22">
        <f>AQ32*Constants!$H$32*Constants!$H$38</f>
        <v>143014.21054728888</v>
      </c>
      <c r="AR53" s="22">
        <f>AR32*Constants!$H$32*Constants!$H$38</f>
        <v>147611.85703374847</v>
      </c>
      <c r="AS53" s="22">
        <f>AS32*Constants!$H$32*Constants!$H$38</f>
        <v>152335.75077314861</v>
      </c>
      <c r="AT53" s="22">
        <f>AT32*Constants!$H$32*Constants!$H$38</f>
        <v>157135.23493479961</v>
      </c>
      <c r="AU53" s="22">
        <f>AU32*Constants!$H$32*Constants!$H$38</f>
        <v>161960.85897061159</v>
      </c>
      <c r="AV53" s="22">
        <f>AV32*Constants!$H$32*Constants!$H$38</f>
        <v>167261.57403896487</v>
      </c>
      <c r="AW53" s="22">
        <f>AW32*Constants!$H$32*Constants!$H$38</f>
        <v>172969.89016447705</v>
      </c>
      <c r="AX53" s="22">
        <f>AX32*Constants!$H$32*Constants!$H$38</f>
        <v>178905.61040115176</v>
      </c>
      <c r="AY53" s="22">
        <f>AY32*Constants!$H$32*Constants!$H$38</f>
        <v>184777.42284116586</v>
      </c>
      <c r="AZ53" s="22">
        <f>AZ32*Constants!$H$32*Constants!$H$38</f>
        <v>190867.19055616553</v>
      </c>
      <c r="BA53" s="22">
        <f>BA32*Constants!$H$32*Constants!$H$38</f>
        <v>197322.98385270906</v>
      </c>
      <c r="BB53" s="22">
        <f>BB32*Constants!$H$32*Constants!$H$38</f>
        <v>203957.97893353726</v>
      </c>
      <c r="BC53" s="22">
        <f>BC32*Constants!$H$32*Constants!$H$38</f>
        <v>210776.24999679998</v>
      </c>
      <c r="BD53" s="22">
        <f>BD32*Constants!$H$32*Constants!$H$38</f>
        <v>217807.48688922497</v>
      </c>
      <c r="BE53" s="22">
        <f>BE32*Constants!$H$32*Constants!$H$38</f>
        <v>225070.19957117963</v>
      </c>
      <c r="BF53" s="22">
        <f>BF32*Constants!$H$32*Constants!$H$38</f>
        <v>232679.19291974237</v>
      </c>
      <c r="BG53" s="22">
        <f>BG32*Constants!$H$32*Constants!$H$38</f>
        <v>239996.19302376674</v>
      </c>
      <c r="BH53" s="22">
        <f>BH32*Constants!$H$32*Constants!$H$38</f>
        <v>247534.35683824267</v>
      </c>
      <c r="BI53" s="22">
        <f>BI32*Constants!$H$32*Constants!$H$38</f>
        <v>255339.06075046759</v>
      </c>
      <c r="BJ53" s="22">
        <f>BJ32*Constants!$H$32*Constants!$H$38</f>
        <v>263434.93648904009</v>
      </c>
      <c r="BK53" s="22">
        <f>BK32*Constants!$H$32*Constants!$H$38</f>
        <v>271961.93578591116</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539000.14518202166</v>
      </c>
      <c r="Z54" s="22">
        <f>Z37*Constants!$H$33*Constants!$H$39</f>
        <v>551564.01065646089</v>
      </c>
      <c r="AA54" s="22">
        <f>AA37*Constants!$H$33*Constants!$H$39</f>
        <v>562057.18315072369</v>
      </c>
      <c r="AB54" s="22">
        <f>AB37*Constants!$H$33*Constants!$H$39</f>
        <v>570988.92338907463</v>
      </c>
      <c r="AC54" s="22">
        <f>AC37*Constants!$H$33*Constants!$H$39</f>
        <v>578192.55105269619</v>
      </c>
      <c r="AD54" s="22">
        <f>AD37*Constants!$H$33*Constants!$H$39</f>
        <v>587230.33590986405</v>
      </c>
      <c r="AE54" s="22">
        <f>AE37*Constants!$H$33*Constants!$H$39</f>
        <v>596647.24957274937</v>
      </c>
      <c r="AF54" s="22">
        <f>AF37*Constants!$H$33*Constants!$H$39</f>
        <v>605828.04521734116</v>
      </c>
      <c r="AG54" s="22">
        <f>AG37*Constants!$H$33*Constants!$H$39</f>
        <v>577821.17770315788</v>
      </c>
      <c r="AH54" s="22">
        <f>AH37*Constants!$H$33*Constants!$H$39</f>
        <v>590206.47666111437</v>
      </c>
      <c r="AI54" s="22">
        <f>AI37*Constants!$H$33*Constants!$H$39</f>
        <v>602583.74947833887</v>
      </c>
      <c r="AJ54" s="22">
        <f>AJ37*Constants!$H$33*Constants!$H$39</f>
        <v>615626.10639629606</v>
      </c>
      <c r="AK54" s="22">
        <f>AK37*Constants!$H$33*Constants!$H$39</f>
        <v>629437.66772765445</v>
      </c>
      <c r="AL54" s="22">
        <f>AL37*Constants!$H$33*Constants!$H$39</f>
        <v>642847.02456573036</v>
      </c>
      <c r="AM54" s="22">
        <f>AM37*Constants!$H$33*Constants!$H$39</f>
        <v>657188.44835259905</v>
      </c>
      <c r="AN54" s="22">
        <f>AN37*Constants!$H$33*Constants!$H$39</f>
        <v>671810.09147757583</v>
      </c>
      <c r="AO54" s="22">
        <f>AO37*Constants!$H$33*Constants!$H$39</f>
        <v>686678.72282912664</v>
      </c>
      <c r="AP54" s="22">
        <f>AP37*Constants!$H$33*Constants!$H$39</f>
        <v>701251.20773819811</v>
      </c>
      <c r="AQ54" s="22">
        <f>AQ37*Constants!$H$33*Constants!$H$39</f>
        <v>715769.87158030993</v>
      </c>
      <c r="AR54" s="22">
        <f>AR37*Constants!$H$33*Constants!$H$39</f>
        <v>731646.70294730703</v>
      </c>
      <c r="AS54" s="22">
        <f>AS37*Constants!$H$33*Constants!$H$39</f>
        <v>747904.85215280333</v>
      </c>
      <c r="AT54" s="22">
        <f>AT37*Constants!$H$33*Constants!$H$39</f>
        <v>764401.41331875476</v>
      </c>
      <c r="AU54" s="22">
        <f>AU37*Constants!$H$33*Constants!$H$39</f>
        <v>780996.89036365924</v>
      </c>
      <c r="AV54" s="22">
        <f>AV37*Constants!$H$33*Constants!$H$39</f>
        <v>798959.87852132181</v>
      </c>
      <c r="AW54" s="22">
        <f>AW37*Constants!$H$33*Constants!$H$39</f>
        <v>817671.65471577924</v>
      </c>
      <c r="AX54" s="22">
        <f>AX37*Constants!$H$33*Constants!$H$39</f>
        <v>837044.81743327028</v>
      </c>
      <c r="AY54" s="22">
        <f>AY37*Constants!$H$33*Constants!$H$39</f>
        <v>856256.48787897383</v>
      </c>
      <c r="AZ54" s="22">
        <f>AZ37*Constants!$H$33*Constants!$H$39</f>
        <v>876103.12797905714</v>
      </c>
      <c r="BA54" s="22">
        <f>BA37*Constants!$H$33*Constants!$H$39</f>
        <v>897003.20801809768</v>
      </c>
      <c r="BB54" s="22">
        <f>BB37*Constants!$H$33*Constants!$H$39</f>
        <v>918022.55127823551</v>
      </c>
      <c r="BC54" s="22">
        <f>BC37*Constants!$H$33*Constants!$H$39</f>
        <v>939573.81188771885</v>
      </c>
      <c r="BD54" s="22">
        <f>BD37*Constants!$H$33*Constants!$H$39</f>
        <v>961740.95762404811</v>
      </c>
      <c r="BE54" s="22">
        <f>BE37*Constants!$H$33*Constants!$H$39</f>
        <v>984576.37128237973</v>
      </c>
      <c r="BF54" s="22">
        <f>BF37*Constants!$H$33*Constants!$H$39</f>
        <v>1008404.4895716145</v>
      </c>
      <c r="BG54" s="22">
        <f>BG37*Constants!$H$33*Constants!$H$39</f>
        <v>1031004.4230985441</v>
      </c>
      <c r="BH54" s="22">
        <f>BH37*Constants!$H$33*Constants!$H$39</f>
        <v>1054239.0320356057</v>
      </c>
      <c r="BI54" s="22">
        <f>BI37*Constants!$H$33*Constants!$H$39</f>
        <v>1078236.5644469331</v>
      </c>
      <c r="BJ54" s="22">
        <f>BJ37*Constants!$H$33*Constants!$H$39</f>
        <v>1103066.6606350872</v>
      </c>
      <c r="BK54" s="22">
        <f>BK37*Constants!$H$33*Constants!$H$39</f>
        <v>1129124.7643917042</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1522076.1325504356</v>
      </c>
      <c r="Z55" s="22">
        <f>Z42*Constants!$H$34*Constants!$H$40</f>
        <v>1574781.518594085</v>
      </c>
      <c r="AA55" s="22">
        <f>AA42*Constants!$H$34*Constants!$H$40</f>
        <v>1610576.6511006758</v>
      </c>
      <c r="AB55" s="22">
        <f>AB42*Constants!$H$34*Constants!$H$40</f>
        <v>1633188.8852464198</v>
      </c>
      <c r="AC55" s="22">
        <f>AC42*Constants!$H$34*Constants!$H$40</f>
        <v>1641317.6194368247</v>
      </c>
      <c r="AD55" s="22">
        <f>AD42*Constants!$H$34*Constants!$H$40</f>
        <v>1661380.7232714612</v>
      </c>
      <c r="AE55" s="22">
        <f>AE42*Constants!$H$34*Constants!$H$40</f>
        <v>1683633.0366278738</v>
      </c>
      <c r="AF55" s="22">
        <f>AF42*Constants!$H$34*Constants!$H$40</f>
        <v>1703357.7500332657</v>
      </c>
      <c r="AG55" s="22">
        <f>AG42*Constants!$H$34*Constants!$H$40</f>
        <v>1445839.457748631</v>
      </c>
      <c r="AH55" s="22">
        <f>AH42*Constants!$H$34*Constants!$H$40</f>
        <v>1502236.1371729223</v>
      </c>
      <c r="AI55" s="22">
        <f>AI42*Constants!$H$34*Constants!$H$40</f>
        <v>1558162.3539833876</v>
      </c>
      <c r="AJ55" s="22">
        <f>AJ42*Constants!$H$34*Constants!$H$40</f>
        <v>1618617.3732036641</v>
      </c>
      <c r="AK55" s="22">
        <f>AK42*Constants!$H$34*Constants!$H$40</f>
        <v>1684370.4552663916</v>
      </c>
      <c r="AL55" s="22">
        <f>AL42*Constants!$H$34*Constants!$H$40</f>
        <v>1746708.3442040908</v>
      </c>
      <c r="AM55" s="22">
        <f>AM42*Constants!$H$34*Constants!$H$40</f>
        <v>1821017.2765535882</v>
      </c>
      <c r="AN55" s="22">
        <f>AN42*Constants!$H$34*Constants!$H$40</f>
        <v>1897091.2871717787</v>
      </c>
      <c r="AO55" s="22">
        <f>AO42*Constants!$H$34*Constants!$H$40</f>
        <v>1974680.1990963421</v>
      </c>
      <c r="AP55" s="22">
        <f>AP42*Constants!$H$34*Constants!$H$40</f>
        <v>2049743.1106815746</v>
      </c>
      <c r="AQ55" s="22">
        <f>AQ42*Constants!$H$34*Constants!$H$40</f>
        <v>2124078.3081611856</v>
      </c>
      <c r="AR55" s="22">
        <f>AR42*Constants!$H$34*Constants!$H$40</f>
        <v>2212701.0490223477</v>
      </c>
      <c r="AS55" s="22">
        <f>AS42*Constants!$H$34*Constants!$H$40</f>
        <v>2303907.5852448042</v>
      </c>
      <c r="AT55" s="22">
        <f>AT42*Constants!$H$34*Constants!$H$40</f>
        <v>2396633.3928064355</v>
      </c>
      <c r="AU55" s="22">
        <f>AU42*Constants!$H$34*Constants!$H$40</f>
        <v>2489839.27830663</v>
      </c>
      <c r="AV55" s="22">
        <f>AV42*Constants!$H$34*Constants!$H$40</f>
        <v>2592953.9762470317</v>
      </c>
      <c r="AW55" s="22">
        <f>AW42*Constants!$H$34*Constants!$H$40</f>
        <v>2705737.276550171</v>
      </c>
      <c r="AX55" s="22">
        <f>AX42*Constants!$H$34*Constants!$H$40</f>
        <v>2823244.7039134898</v>
      </c>
      <c r="AY55" s="22">
        <f>AY42*Constants!$H$34*Constants!$H$40</f>
        <v>2939357.4522516271</v>
      </c>
      <c r="AZ55" s="22">
        <f>AZ42*Constants!$H$34*Constants!$H$40</f>
        <v>3059995.1088993889</v>
      </c>
      <c r="BA55" s="22">
        <f>BA42*Constants!$H$34*Constants!$H$40</f>
        <v>3188267.2084426987</v>
      </c>
      <c r="BB55" s="22">
        <f>BB42*Constants!$H$34*Constants!$H$40</f>
        <v>3321367.5186935267</v>
      </c>
      <c r="BC55" s="22">
        <f>BC42*Constants!$H$34*Constants!$H$40</f>
        <v>3458278.328722388</v>
      </c>
      <c r="BD55" s="22">
        <f>BD42*Constants!$H$34*Constants!$H$40</f>
        <v>3599622.9732177164</v>
      </c>
      <c r="BE55" s="22">
        <f>BE42*Constants!$H$34*Constants!$H$40</f>
        <v>3745789.9741749223</v>
      </c>
      <c r="BF55" s="22">
        <f>BF42*Constants!$H$34*Constants!$H$40</f>
        <v>3899190.3345727306</v>
      </c>
      <c r="BG55" s="22">
        <f>BG42*Constants!$H$34*Constants!$H$40</f>
        <v>4047567.0136657818</v>
      </c>
      <c r="BH55" s="22">
        <f>BH42*Constants!$H$34*Constants!$H$40</f>
        <v>4200561.7275871923</v>
      </c>
      <c r="BI55" s="22">
        <f>BI42*Constants!$H$34*Constants!$H$40</f>
        <v>4359127.3785921354</v>
      </c>
      <c r="BJ55" s="22">
        <f>BJ42*Constants!$H$34*Constants!$H$40</f>
        <v>4523781.1680871937</v>
      </c>
      <c r="BK55" s="22">
        <f>BK42*Constants!$H$34*Constants!$H$40</f>
        <v>4697462.3632260934</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8908561.6453149859</v>
      </c>
      <c r="Z56" s="22">
        <f t="shared" si="48"/>
        <v>9136486.343776226</v>
      </c>
      <c r="AA56" s="22">
        <f t="shared" si="48"/>
        <v>9313440.5907264128</v>
      </c>
      <c r="AB56" s="22">
        <f t="shared" si="48"/>
        <v>9451256.5250658765</v>
      </c>
      <c r="AC56" s="22">
        <f t="shared" si="48"/>
        <v>9545930.0478286892</v>
      </c>
      <c r="AD56" s="22">
        <f t="shared" si="48"/>
        <v>9680789.2845223602</v>
      </c>
      <c r="AE56" s="22">
        <f t="shared" si="48"/>
        <v>9823502.4499122985</v>
      </c>
      <c r="AF56" s="22">
        <f t="shared" si="48"/>
        <v>9959426.5351565052</v>
      </c>
      <c r="AG56" s="22">
        <f t="shared" si="48"/>
        <v>9223084.4273666311</v>
      </c>
      <c r="AH56" s="22">
        <f t="shared" si="48"/>
        <v>9455007.93963347</v>
      </c>
      <c r="AI56" s="22">
        <f t="shared" si="48"/>
        <v>9686073.833337253</v>
      </c>
      <c r="AJ56" s="22">
        <f t="shared" si="48"/>
        <v>9932039.5793985054</v>
      </c>
      <c r="AK56" s="22">
        <f t="shared" si="48"/>
        <v>10195336.021773297</v>
      </c>
      <c r="AL56" s="22">
        <f t="shared" si="48"/>
        <v>10448519.240234748</v>
      </c>
      <c r="AM56" s="22">
        <f t="shared" si="48"/>
        <v>10731751.589441711</v>
      </c>
      <c r="AN56" s="22">
        <f t="shared" si="48"/>
        <v>11021028.515140684</v>
      </c>
      <c r="AO56" s="22">
        <f t="shared" si="48"/>
        <v>11315566.592433743</v>
      </c>
      <c r="AP56" s="22">
        <f t="shared" si="48"/>
        <v>11602639.693234712</v>
      </c>
      <c r="AQ56" s="22">
        <f t="shared" si="48"/>
        <v>11887918.209080799</v>
      </c>
      <c r="AR56" s="22">
        <f t="shared" si="48"/>
        <v>12211838.203834526</v>
      </c>
      <c r="AS56" s="22">
        <f t="shared" si="48"/>
        <v>12544280.082415437</v>
      </c>
      <c r="AT56" s="22">
        <f t="shared" si="48"/>
        <v>12881893.298253495</v>
      </c>
      <c r="AU56" s="22">
        <f t="shared" si="48"/>
        <v>13221407.137175074</v>
      </c>
      <c r="AV56" s="22">
        <f t="shared" si="48"/>
        <v>13592530.318622574</v>
      </c>
      <c r="AW56" s="22">
        <f t="shared" si="48"/>
        <v>13987877.82376273</v>
      </c>
      <c r="AX56" s="22">
        <f t="shared" si="48"/>
        <v>14398401.785113731</v>
      </c>
      <c r="AY56" s="22">
        <f t="shared" si="48"/>
        <v>14804826.933069777</v>
      </c>
      <c r="AZ56" s="22">
        <f t="shared" si="48"/>
        <v>15225805.200745249</v>
      </c>
      <c r="BA56" s="22">
        <f t="shared" si="48"/>
        <v>15671135.412541037</v>
      </c>
      <c r="BB56" s="22">
        <f t="shared" si="48"/>
        <v>16125684.10373608</v>
      </c>
      <c r="BC56" s="22">
        <f t="shared" si="48"/>
        <v>16592456.556239732</v>
      </c>
      <c r="BD56" s="22">
        <f t="shared" si="48"/>
        <v>17073417.95621049</v>
      </c>
      <c r="BE56" s="22">
        <f t="shared" si="48"/>
        <v>17569793.716396499</v>
      </c>
      <c r="BF56" s="22">
        <f t="shared" si="48"/>
        <v>18089181.122769244</v>
      </c>
      <c r="BG56" s="22">
        <f t="shared" si="48"/>
        <v>18586497.226135246</v>
      </c>
      <c r="BH56" s="22">
        <f t="shared" si="48"/>
        <v>19098514.928436641</v>
      </c>
      <c r="BI56" s="22">
        <f t="shared" si="48"/>
        <v>19628237.144258402</v>
      </c>
      <c r="BJ56" s="22">
        <f t="shared" si="48"/>
        <v>20177294.108361669</v>
      </c>
      <c r="BK56" s="22">
        <f t="shared" si="48"/>
        <v>20754946.823617596</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7116683.455408778</v>
      </c>
      <c r="Z58" s="22">
        <f>((Data!$AJ$37*'Intermediate calculations'!Z56)+Data!$AK$37)</f>
        <v>7256540.6836878061</v>
      </c>
      <c r="AA58" s="22">
        <f>((Data!$AJ$37*'Intermediate calculations'!AA56)+Data!$AK$37)</f>
        <v>7365121.8540380839</v>
      </c>
      <c r="AB58" s="22">
        <f>((Data!$AJ$37*'Intermediate calculations'!AB56)+Data!$AK$37)</f>
        <v>7449687.3035901859</v>
      </c>
      <c r="AC58" s="22">
        <f>((Data!$AJ$37*'Intermediate calculations'!AC56)+Data!$AK$37)</f>
        <v>7507780.0709576942</v>
      </c>
      <c r="AD58" s="22">
        <f>((Data!$AJ$37*'Intermediate calculations'!AD56)+Data!$AK$37)</f>
        <v>7590531.2566744518</v>
      </c>
      <c r="AE58" s="22">
        <f>((Data!$AJ$37*'Intermediate calculations'!AE56)+Data!$AK$37)</f>
        <v>7678101.7037787512</v>
      </c>
      <c r="AF58" s="22">
        <f>((Data!$AJ$37*'Intermediate calculations'!AF56)+Data!$AK$37)</f>
        <v>7761506.2928687297</v>
      </c>
      <c r="AG58" s="22">
        <f>((Data!$AJ$37*'Intermediate calculations'!AG56)+Data!$AK$37)</f>
        <v>7309678.2682804167</v>
      </c>
      <c r="AH58" s="22">
        <f>((Data!$AJ$37*'Intermediate calculations'!AH56)+Data!$AK$37)</f>
        <v>7451989.2149104215</v>
      </c>
      <c r="AI58" s="22">
        <f>((Data!$AJ$37*'Intermediate calculations'!AI56)+Data!$AK$37)</f>
        <v>7593773.9168817308</v>
      </c>
      <c r="AJ58" s="22">
        <f>((Data!$AJ$37*'Intermediate calculations'!AJ56)+Data!$AK$37)</f>
        <v>7744701.3404034078</v>
      </c>
      <c r="AK58" s="22">
        <f>((Data!$AJ$37*'Intermediate calculations'!AK56)+Data!$AK$37)</f>
        <v>7906263.0794113856</v>
      </c>
      <c r="AL58" s="22">
        <f>((Data!$AJ$37*'Intermediate calculations'!AL56)+Data!$AK$37)</f>
        <v>8061619.2273841053</v>
      </c>
      <c r="AM58" s="22">
        <f>((Data!$AJ$37*'Intermediate calculations'!AM56)+Data!$AK$37)</f>
        <v>8235413.869151637</v>
      </c>
      <c r="AN58" s="22">
        <f>((Data!$AJ$37*'Intermediate calculations'!AN56)+Data!$AK$37)</f>
        <v>8412917.5328900218</v>
      </c>
      <c r="AO58" s="22">
        <f>((Data!$AJ$37*'Intermediate calculations'!AO56)+Data!$AK$37)</f>
        <v>8593649.5000306796</v>
      </c>
      <c r="AP58" s="22">
        <f>((Data!$AJ$37*'Intermediate calculations'!AP56)+Data!$AK$37)</f>
        <v>8769800.8713499978</v>
      </c>
      <c r="AQ58" s="22">
        <f>((Data!$AJ$37*'Intermediate calculations'!AQ56)+Data!$AK$37)</f>
        <v>8944851.0646074582</v>
      </c>
      <c r="AR58" s="22">
        <f>((Data!$AJ$37*'Intermediate calculations'!AR56)+Data!$AK$37)</f>
        <v>9143612.1157627702</v>
      </c>
      <c r="AS58" s="22">
        <f>((Data!$AJ$37*'Intermediate calculations'!AS56)+Data!$AK$37)</f>
        <v>9347602.2932910994</v>
      </c>
      <c r="AT58" s="22">
        <f>((Data!$AJ$37*'Intermediate calculations'!AT56)+Data!$AK$37)</f>
        <v>9554765.663106896</v>
      </c>
      <c r="AU58" s="22">
        <f>((Data!$AJ$37*'Intermediate calculations'!AU56)+Data!$AK$37)</f>
        <v>9763095.2772053834</v>
      </c>
      <c r="AV58" s="22">
        <f>((Data!$AJ$37*'Intermediate calculations'!AV56)+Data!$AK$37)</f>
        <v>9990820.7490728777</v>
      </c>
      <c r="AW58" s="22">
        <f>((Data!$AJ$37*'Intermediate calculations'!AW56)+Data!$AK$37)</f>
        <v>10233410.545831272</v>
      </c>
      <c r="AX58" s="22">
        <f>((Data!$AJ$37*'Intermediate calculations'!AX56)+Data!$AK$37)</f>
        <v>10485312.791460179</v>
      </c>
      <c r="AY58" s="22">
        <f>((Data!$AJ$37*'Intermediate calculations'!AY56)+Data!$AK$37)</f>
        <v>10734699.957834747</v>
      </c>
      <c r="AZ58" s="22">
        <f>((Data!$AJ$37*'Intermediate calculations'!AZ56)+Data!$AK$37)</f>
        <v>10993017.086607039</v>
      </c>
      <c r="BA58" s="22">
        <f>((Data!$AJ$37*'Intermediate calculations'!BA56)+Data!$AK$37)</f>
        <v>11266276.849639095</v>
      </c>
      <c r="BB58" s="22">
        <f>((Data!$AJ$37*'Intermediate calculations'!BB56)+Data!$AK$37)</f>
        <v>11545193.178135235</v>
      </c>
      <c r="BC58" s="22">
        <f>((Data!$AJ$37*'Intermediate calculations'!BC56)+Data!$AK$37)</f>
        <v>11831610.14779623</v>
      </c>
      <c r="BD58" s="22">
        <f>((Data!$AJ$37*'Intermediate calculations'!BD56)+Data!$AK$37)</f>
        <v>12126733.619553506</v>
      </c>
      <c r="BE58" s="22">
        <f>((Data!$AJ$37*'Intermediate calculations'!BE56)+Data!$AK$37)</f>
        <v>12431315.520826994</v>
      </c>
      <c r="BF58" s="22">
        <f>((Data!$AJ$37*'Intermediate calculations'!BF56)+Data!$AK$37)</f>
        <v>12750017.634063212</v>
      </c>
      <c r="BG58" s="22">
        <f>((Data!$AJ$37*'Intermediate calculations'!BG56)+Data!$AK$37)</f>
        <v>13055176.540776094</v>
      </c>
      <c r="BH58" s="22">
        <f>((Data!$AJ$37*'Intermediate calculations'!BH56)+Data!$AK$37)</f>
        <v>13369356.518449059</v>
      </c>
      <c r="BI58" s="22">
        <f>((Data!$AJ$37*'Intermediate calculations'!BI56)+Data!$AK$37)</f>
        <v>13694400.190165291</v>
      </c>
      <c r="BJ58" s="22">
        <f>((Data!$AJ$37*'Intermediate calculations'!BJ56)+Data!$AK$37)</f>
        <v>14031307.886808965</v>
      </c>
      <c r="BK58" s="22">
        <f>((Data!$AJ$37*'Intermediate calculations'!BK56)+Data!$AK$37)</f>
        <v>14385762.266737813</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16025245.100723764</v>
      </c>
      <c r="Z59" s="22">
        <f t="shared" si="49"/>
        <v>16393027.027464032</v>
      </c>
      <c r="AA59" s="22">
        <f t="shared" si="49"/>
        <v>16678562.444764497</v>
      </c>
      <c r="AB59" s="22">
        <f t="shared" si="49"/>
        <v>16900943.828656062</v>
      </c>
      <c r="AC59" s="22">
        <f t="shared" si="49"/>
        <v>17053710.118786383</v>
      </c>
      <c r="AD59" s="22">
        <f t="shared" si="49"/>
        <v>17271320.541196812</v>
      </c>
      <c r="AE59" s="22">
        <f t="shared" si="49"/>
        <v>17501604.15369105</v>
      </c>
      <c r="AF59" s="22">
        <f t="shared" si="49"/>
        <v>17720932.828025237</v>
      </c>
      <c r="AG59" s="22">
        <f t="shared" si="49"/>
        <v>16532762.695647048</v>
      </c>
      <c r="AH59" s="22">
        <f t="shared" si="49"/>
        <v>16906997.154543892</v>
      </c>
      <c r="AI59" s="22">
        <f t="shared" si="49"/>
        <v>17279847.750218984</v>
      </c>
      <c r="AJ59" s="22">
        <f t="shared" si="49"/>
        <v>17676740.919801913</v>
      </c>
      <c r="AK59" s="22">
        <f t="shared" si="49"/>
        <v>18101599.101184681</v>
      </c>
      <c r="AL59" s="22">
        <f t="shared" si="49"/>
        <v>18510138.467618853</v>
      </c>
      <c r="AM59" s="22">
        <f t="shared" si="49"/>
        <v>18967165.458593346</v>
      </c>
      <c r="AN59" s="22">
        <f t="shared" si="49"/>
        <v>19433946.048030704</v>
      </c>
      <c r="AO59" s="22">
        <f t="shared" si="49"/>
        <v>19909216.092464425</v>
      </c>
      <c r="AP59" s="22">
        <f t="shared" si="49"/>
        <v>20372440.56458471</v>
      </c>
      <c r="AQ59" s="22">
        <f t="shared" si="49"/>
        <v>20832769.273688257</v>
      </c>
      <c r="AR59" s="22">
        <f t="shared" si="49"/>
        <v>21355450.319597296</v>
      </c>
      <c r="AS59" s="22">
        <f t="shared" si="49"/>
        <v>21891882.375706539</v>
      </c>
      <c r="AT59" s="22">
        <f t="shared" si="49"/>
        <v>22436658.961360391</v>
      </c>
      <c r="AU59" s="22">
        <f t="shared" si="49"/>
        <v>22984502.414380457</v>
      </c>
      <c r="AV59" s="22">
        <f t="shared" si="49"/>
        <v>23583351.067695454</v>
      </c>
      <c r="AW59" s="22">
        <f t="shared" si="49"/>
        <v>24221288.369594</v>
      </c>
      <c r="AX59" s="22">
        <f t="shared" si="49"/>
        <v>24883714.576573908</v>
      </c>
      <c r="AY59" s="22">
        <f t="shared" si="49"/>
        <v>25539526.890904523</v>
      </c>
      <c r="AZ59" s="22">
        <f t="shared" si="49"/>
        <v>26218822.287352286</v>
      </c>
      <c r="BA59" s="22">
        <f t="shared" si="49"/>
        <v>26937412.262180135</v>
      </c>
      <c r="BB59" s="22">
        <f t="shared" si="49"/>
        <v>27670877.281871315</v>
      </c>
      <c r="BC59" s="22">
        <f t="shared" si="49"/>
        <v>28424066.70403596</v>
      </c>
      <c r="BD59" s="22">
        <f t="shared" si="49"/>
        <v>29200151.575763997</v>
      </c>
      <c r="BE59" s="22">
        <f t="shared" si="49"/>
        <v>30001109.237223491</v>
      </c>
      <c r="BF59" s="22">
        <f t="shared" si="49"/>
        <v>30839198.756832458</v>
      </c>
      <c r="BG59" s="22">
        <f t="shared" si="49"/>
        <v>31641673.766911343</v>
      </c>
      <c r="BH59" s="22">
        <f t="shared" si="49"/>
        <v>32467871.446885698</v>
      </c>
      <c r="BI59" s="22">
        <f t="shared" si="49"/>
        <v>33322637.334423691</v>
      </c>
      <c r="BJ59" s="22">
        <f t="shared" si="49"/>
        <v>34208601.995170638</v>
      </c>
      <c r="BK59" s="22">
        <f t="shared" si="49"/>
        <v>35140709.090355411</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18466338.393348534</v>
      </c>
      <c r="Z60" s="22">
        <f>((Data!$AJ$41*'Intermediate calculations'!Z59)+Data!$AK$41)</f>
        <v>18814119.374669399</v>
      </c>
      <c r="AA60" s="22">
        <f>((Data!$AJ$41*'Intermediate calculations'!AA59)+Data!$AK$41)</f>
        <v>19084126.627366044</v>
      </c>
      <c r="AB60" s="22">
        <f>((Data!$AJ$41*'Intermediate calculations'!AB59)+Data!$AK$41)</f>
        <v>19294414.328566544</v>
      </c>
      <c r="AC60" s="22">
        <f>((Data!$AJ$41*'Intermediate calculations'!AC59)+Data!$AK$41)</f>
        <v>19438872.787319988</v>
      </c>
      <c r="AD60" s="22">
        <f>((Data!$AJ$41*'Intermediate calculations'!AD59)+Data!$AK$41)</f>
        <v>19644648.984433103</v>
      </c>
      <c r="AE60" s="22">
        <f>((Data!$AJ$41*'Intermediate calculations'!AE59)+Data!$AK$41)</f>
        <v>19862409.170326956</v>
      </c>
      <c r="AF60" s="22">
        <f>((Data!$AJ$41*'Intermediate calculations'!AF59)+Data!$AK$41)</f>
        <v>20069810.176319338</v>
      </c>
      <c r="AG60" s="22">
        <f>((Data!$AJ$41*'Intermediate calculations'!AG59)+Data!$AK$41)</f>
        <v>18946255.850860454</v>
      </c>
      <c r="AH60" s="22">
        <f>((Data!$AJ$41*'Intermediate calculations'!AH59)+Data!$AK$41)</f>
        <v>19300138.458722103</v>
      </c>
      <c r="AI60" s="22">
        <f>((Data!$AJ$41*'Intermediate calculations'!AI59)+Data!$AK$41)</f>
        <v>19652712.461472183</v>
      </c>
      <c r="AJ60" s="22">
        <f>((Data!$AJ$41*'Intermediate calculations'!AJ59)+Data!$AK$41)</f>
        <v>20028021.539926656</v>
      </c>
      <c r="AK60" s="22">
        <f>((Data!$AJ$41*'Intermediate calculations'!AK59)+Data!$AK$41)</f>
        <v>20429774.819521181</v>
      </c>
      <c r="AL60" s="22">
        <f>((Data!$AJ$41*'Intermediate calculations'!AL59)+Data!$AK$41)</f>
        <v>20816096.744108364</v>
      </c>
      <c r="AM60" s="22">
        <f>((Data!$AJ$41*'Intermediate calculations'!AM59)+Data!$AK$41)</f>
        <v>21248269.409089483</v>
      </c>
      <c r="AN60" s="22">
        <f>((Data!$AJ$41*'Intermediate calculations'!AN59)+Data!$AK$41)</f>
        <v>21689665.246277265</v>
      </c>
      <c r="AO60" s="22">
        <f>((Data!$AJ$41*'Intermediate calculations'!AO59)+Data!$AK$41)</f>
        <v>22139088.859641224</v>
      </c>
      <c r="AP60" s="22">
        <f>((Data!$AJ$41*'Intermediate calculations'!AP59)+Data!$AK$41)</f>
        <v>22577121.970494993</v>
      </c>
      <c r="AQ60" s="22">
        <f>((Data!$AJ$41*'Intermediate calculations'!AQ59)+Data!$AK$41)</f>
        <v>23012416.797516935</v>
      </c>
      <c r="AR60" s="22">
        <f>((Data!$AJ$41*'Intermediate calculations'!AR59)+Data!$AK$41)</f>
        <v>23506673.077794775</v>
      </c>
      <c r="AS60" s="22">
        <f>((Data!$AJ$41*'Intermediate calculations'!AS59)+Data!$AK$41)</f>
        <v>24013932.552286007</v>
      </c>
      <c r="AT60" s="22">
        <f>((Data!$AJ$41*'Intermediate calculations'!AT59)+Data!$AK$41)</f>
        <v>24529082.758927695</v>
      </c>
      <c r="AU60" s="22">
        <f>((Data!$AJ$41*'Intermediate calculations'!AU59)+Data!$AK$41)</f>
        <v>25047133.048647575</v>
      </c>
      <c r="AV60" s="22">
        <f>((Data!$AJ$41*'Intermediate calculations'!AV59)+Data!$AK$41)</f>
        <v>25613414.742145933</v>
      </c>
      <c r="AW60" s="22">
        <f>((Data!$AJ$41*'Intermediate calculations'!AW59)+Data!$AK$41)</f>
        <v>26216659.341036037</v>
      </c>
      <c r="AX60" s="22">
        <f>((Data!$AJ$41*'Intermediate calculations'!AX59)+Data!$AK$41)</f>
        <v>26843061.074144654</v>
      </c>
      <c r="AY60" s="22">
        <f>((Data!$AJ$41*'Intermediate calculations'!AY59)+Data!$AK$41)</f>
        <v>27463208.595426425</v>
      </c>
      <c r="AZ60" s="22">
        <f>((Data!$AJ$41*'Intermediate calculations'!AZ59)+Data!$AK$41)</f>
        <v>28105562.127252333</v>
      </c>
      <c r="BA60" s="22">
        <f>((Data!$AJ$41*'Intermediate calculations'!BA59)+Data!$AK$41)</f>
        <v>28785073.295264289</v>
      </c>
      <c r="BB60" s="22">
        <f>((Data!$AJ$41*'Intermediate calculations'!BB59)+Data!$AK$41)</f>
        <v>29478650.564200811</v>
      </c>
      <c r="BC60" s="22">
        <f>((Data!$AJ$41*'Intermediate calculations'!BC59)+Data!$AK$41)</f>
        <v>30190879.570891246</v>
      </c>
      <c r="BD60" s="22">
        <f>((Data!$AJ$41*'Intermediate calculations'!BD59)+Data!$AK$41)</f>
        <v>30924758.912570991</v>
      </c>
      <c r="BE60" s="22">
        <f>((Data!$AJ$41*'Intermediate calculations'!BE59)+Data!$AK$41)</f>
        <v>31682158.396465614</v>
      </c>
      <c r="BF60" s="22">
        <f>((Data!$AJ$41*'Intermediate calculations'!BF59)+Data!$AK$41)</f>
        <v>32474670.410711981</v>
      </c>
      <c r="BG60" s="22">
        <f>((Data!$AJ$41*'Intermediate calculations'!BG59)+Data!$AK$41)</f>
        <v>33233504.725829914</v>
      </c>
      <c r="BH60" s="22">
        <f>((Data!$AJ$41*'Intermediate calculations'!BH59)+Data!$AK$41)</f>
        <v>34014771.609858789</v>
      </c>
      <c r="BI60" s="22">
        <f>((Data!$AJ$41*'Intermediate calculations'!BI59)+Data!$AK$41)</f>
        <v>34823053.087424435</v>
      </c>
      <c r="BJ60" s="22">
        <f>((Data!$AJ$41*'Intermediate calculations'!BJ59)+Data!$AK$41)</f>
        <v>35660836.667115614</v>
      </c>
      <c r="BK60" s="22">
        <f>((Data!$AJ$41*'Intermediate calculations'!BK59)+Data!$AK$41)</f>
        <v>36542253.334684588</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3514022.3634813111</v>
      </c>
      <c r="Z61" s="22">
        <f>((Data!$AJ$42*LN('Intermediate calculations'!Z60))+Data!$AK$42)</f>
        <v>3528398.8789407685</v>
      </c>
      <c r="AA61" s="22">
        <f>((Data!$AJ$42*LN('Intermediate calculations'!AA60))+Data!$AK$42)</f>
        <v>3539378.3169873059</v>
      </c>
      <c r="AB61" s="22">
        <f>((Data!$AJ$42*LN('Intermediate calculations'!AB60))+Data!$AK$42)</f>
        <v>3547822.2777090985</v>
      </c>
      <c r="AC61" s="22">
        <f>((Data!$AJ$42*LN('Intermediate calculations'!AC60))+Data!$AK$42)</f>
        <v>3553569.7525689006</v>
      </c>
      <c r="AD61" s="22">
        <f>((Data!$AJ$42*LN('Intermediate calculations'!AD60))+Data!$AK$42)</f>
        <v>3561683.5078363847</v>
      </c>
      <c r="AE61" s="22">
        <f>((Data!$AJ$42*LN('Intermediate calculations'!AE60))+Data!$AK$42)</f>
        <v>3570177.7498377841</v>
      </c>
      <c r="AF61" s="22">
        <f>((Data!$AJ$42*LN('Intermediate calculations'!AF60))+Data!$AK$42)</f>
        <v>3578181.7623806112</v>
      </c>
      <c r="AG61" s="22">
        <f>((Data!$AJ$42*LN('Intermediate calculations'!AG60))+Data!$AK$42)</f>
        <v>3533791.5587789435</v>
      </c>
      <c r="AH61" s="22">
        <f>((Data!$AJ$42*LN('Intermediate calculations'!AH60))+Data!$AK$42)</f>
        <v>3548050.8375553489</v>
      </c>
      <c r="AI61" s="22">
        <f>((Data!$AJ$42*LN('Intermediate calculations'!AI60))+Data!$AK$42)</f>
        <v>3561999.717700161</v>
      </c>
      <c r="AJ61" s="22">
        <f>((Data!$AJ$42*LN('Intermediate calculations'!AJ60))+Data!$AK$42)</f>
        <v>3576575.7314207442</v>
      </c>
      <c r="AK61" s="22">
        <f>((Data!$AJ$42*LN('Intermediate calculations'!AK60))+Data!$AK$42)</f>
        <v>3591879.1313162781</v>
      </c>
      <c r="AL61" s="22">
        <f>((Data!$AJ$42*LN('Intermediate calculations'!AL60))+Data!$AK$42)</f>
        <v>3606313.5073839929</v>
      </c>
      <c r="AM61" s="22">
        <f>((Data!$AJ$42*LN('Intermediate calculations'!AM60))+Data!$AK$42)</f>
        <v>3622146.9251720142</v>
      </c>
      <c r="AN61" s="22">
        <f>((Data!$AJ$42*LN('Intermediate calculations'!AN60))+Data!$AK$42)</f>
        <v>3637989.2467931118</v>
      </c>
      <c r="AO61" s="22">
        <f>((Data!$AJ$42*LN('Intermediate calculations'!AO60))+Data!$AK$42)</f>
        <v>3653791.8424780872</v>
      </c>
      <c r="AP61" s="22">
        <f>((Data!$AJ$42*LN('Intermediate calculations'!AP60))+Data!$AK$42)</f>
        <v>3668888.2037930805</v>
      </c>
      <c r="AQ61" s="22">
        <f>((Data!$AJ$42*LN('Intermediate calculations'!AQ60))+Data!$AK$42)</f>
        <v>3683602.7865099963</v>
      </c>
      <c r="AR61" s="22">
        <f>((Data!$AJ$42*LN('Intermediate calculations'!AR60))+Data!$AK$42)</f>
        <v>3699976.7483749483</v>
      </c>
      <c r="AS61" s="22">
        <f>((Data!$AJ$42*LN('Intermediate calculations'!AS60))+Data!$AK$42)</f>
        <v>3716427.3256044518</v>
      </c>
      <c r="AT61" s="22">
        <f>((Data!$AJ$42*LN('Intermediate calculations'!AT60))+Data!$AK$42)</f>
        <v>3732781.9237617869</v>
      </c>
      <c r="AU61" s="22">
        <f>((Data!$AJ$42*LN('Intermediate calculations'!AU60))+Data!$AK$42)</f>
        <v>3748885.813939387</v>
      </c>
      <c r="AV61" s="22">
        <f>((Data!$AJ$42*LN('Intermediate calculations'!AV60))+Data!$AK$42)</f>
        <v>3766112.3189313449</v>
      </c>
      <c r="AW61" s="22">
        <f>((Data!$AJ$42*LN('Intermediate calculations'!AW60))+Data!$AK$42)</f>
        <v>3784049.230576966</v>
      </c>
      <c r="AX61" s="22">
        <f>((Data!$AJ$42*LN('Intermediate calculations'!AX60))+Data!$AK$42)</f>
        <v>3802243.0808171108</v>
      </c>
      <c r="AY61" s="22">
        <f>((Data!$AJ$42*LN('Intermediate calculations'!AY60))+Data!$AK$42)</f>
        <v>3819841.7717380524</v>
      </c>
      <c r="AZ61" s="22">
        <f>((Data!$AJ$42*LN('Intermediate calculations'!AZ60))+Data!$AK$42)</f>
        <v>3837656.4964975566</v>
      </c>
      <c r="BA61" s="22">
        <f>((Data!$AJ$42*LN('Intermediate calculations'!BA60))+Data!$AK$42)</f>
        <v>3856063.9161313251</v>
      </c>
      <c r="BB61" s="22">
        <f>((Data!$AJ$42*LN('Intermediate calculations'!BB60))+Data!$AK$42)</f>
        <v>3874409.585952701</v>
      </c>
      <c r="BC61" s="22">
        <f>((Data!$AJ$42*LN('Intermediate calculations'!BC60))+Data!$AK$42)</f>
        <v>3892804.7688489053</v>
      </c>
      <c r="BD61" s="22">
        <f>((Data!$AJ$42*LN('Intermediate calculations'!BD60))+Data!$AK$42)</f>
        <v>3911310.6440732647</v>
      </c>
      <c r="BE61" s="22">
        <f>((Data!$AJ$42*LN('Intermediate calculations'!BE60))+Data!$AK$42)</f>
        <v>3929954.6965966411</v>
      </c>
      <c r="BF61" s="22">
        <f>((Data!$AJ$42*LN('Intermediate calculations'!BF60))+Data!$AK$42)</f>
        <v>3948991.827728482</v>
      </c>
      <c r="BG61" s="22">
        <f>((Data!$AJ$42*LN('Intermediate calculations'!BG60))+Data!$AK$42)</f>
        <v>3966789.5042399578</v>
      </c>
      <c r="BH61" s="22">
        <f>((Data!$AJ$42*LN('Intermediate calculations'!BH60))+Data!$AK$42)</f>
        <v>3984693.6763309985</v>
      </c>
      <c r="BI61" s="22">
        <f>((Data!$AJ$42*LN('Intermediate calculations'!BI60))+Data!$AK$42)</f>
        <v>4002789.2307375055</v>
      </c>
      <c r="BJ61" s="22">
        <f>((Data!$AJ$42*LN('Intermediate calculations'!BJ60))+Data!$AK$42)</f>
        <v>4021107.2655222528</v>
      </c>
      <c r="BK61" s="22">
        <f>((Data!$AJ$42*LN('Intermediate calculations'!BK60))+Data!$AK$42)</f>
        <v>4039920.5011140872</v>
      </c>
    </row>
    <row r="62" spans="1:63" s="52" customFormat="1" x14ac:dyDescent="0.25">
      <c r="A62" s="42" t="s">
        <v>875</v>
      </c>
    </row>
    <row r="63" spans="1:63" x14ac:dyDescent="0.25">
      <c r="A63" t="s">
        <v>848</v>
      </c>
      <c r="B63" t="s">
        <v>327</v>
      </c>
      <c r="Y63" s="22">
        <f>'Levers &amp; variables'!G6</f>
        <v>0.7</v>
      </c>
      <c r="Z63" s="22">
        <f t="shared" ref="Z63:AF63" si="50">Y63+(($AG63-$Y63)/8)</f>
        <v>0.70374999999999999</v>
      </c>
      <c r="AA63" s="22">
        <f t="shared" si="50"/>
        <v>0.70750000000000002</v>
      </c>
      <c r="AB63" s="22">
        <f t="shared" si="50"/>
        <v>0.71125000000000005</v>
      </c>
      <c r="AC63" s="22">
        <f t="shared" si="50"/>
        <v>0.71500000000000008</v>
      </c>
      <c r="AD63" s="22">
        <f t="shared" si="50"/>
        <v>0.71875000000000011</v>
      </c>
      <c r="AE63" s="22">
        <f t="shared" si="50"/>
        <v>0.72250000000000014</v>
      </c>
      <c r="AF63" s="22">
        <f t="shared" si="50"/>
        <v>0.72625000000000017</v>
      </c>
      <c r="AG63" s="22">
        <f>'Levers &amp; variables'!H6</f>
        <v>0.73</v>
      </c>
      <c r="AH63" s="22">
        <f t="shared" ref="AH63:AP63" si="51">AG63+(($AQ63-$AG63)/10)</f>
        <v>0.73299999999999998</v>
      </c>
      <c r="AI63" s="22">
        <f t="shared" si="51"/>
        <v>0.73599999999999999</v>
      </c>
      <c r="AJ63" s="22">
        <f t="shared" si="51"/>
        <v>0.73899999999999999</v>
      </c>
      <c r="AK63" s="22">
        <f t="shared" si="51"/>
        <v>0.74199999999999999</v>
      </c>
      <c r="AL63" s="22">
        <f t="shared" si="51"/>
        <v>0.745</v>
      </c>
      <c r="AM63" s="22">
        <f t="shared" si="51"/>
        <v>0.748</v>
      </c>
      <c r="AN63" s="22">
        <f t="shared" si="51"/>
        <v>0.751</v>
      </c>
      <c r="AO63" s="22">
        <f t="shared" si="51"/>
        <v>0.754</v>
      </c>
      <c r="AP63" s="22">
        <f t="shared" si="51"/>
        <v>0.75700000000000001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v>
      </c>
      <c r="BC63" s="22">
        <f t="shared" si="53"/>
        <v>0.8</v>
      </c>
      <c r="BD63" s="22">
        <f t="shared" si="53"/>
        <v>0.8</v>
      </c>
      <c r="BE63" s="22">
        <f t="shared" si="53"/>
        <v>0.8</v>
      </c>
      <c r="BF63" s="22">
        <f t="shared" si="53"/>
        <v>0.8</v>
      </c>
      <c r="BG63" s="22">
        <f t="shared" si="53"/>
        <v>0.8</v>
      </c>
      <c r="BH63" s="22">
        <f t="shared" si="53"/>
        <v>0.8</v>
      </c>
      <c r="BI63" s="22">
        <f t="shared" si="53"/>
        <v>0.8</v>
      </c>
      <c r="BJ63" s="22">
        <f t="shared" si="53"/>
        <v>0.8</v>
      </c>
      <c r="BK63" s="22">
        <f>'Levers &amp; variables'!K6</f>
        <v>0.8</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140</v>
      </c>
      <c r="Z65" s="22">
        <f t="shared" ref="Z65:AF65" si="58">Y65+(($AG65-$Y65)/8)</f>
        <v>138.75</v>
      </c>
      <c r="AA65" s="22">
        <f t="shared" si="58"/>
        <v>137.5</v>
      </c>
      <c r="AB65" s="22">
        <f t="shared" si="58"/>
        <v>136.25</v>
      </c>
      <c r="AC65" s="22">
        <f t="shared" si="58"/>
        <v>135</v>
      </c>
      <c r="AD65" s="22">
        <f t="shared" si="58"/>
        <v>133.75</v>
      </c>
      <c r="AE65" s="22">
        <f t="shared" si="58"/>
        <v>132.5</v>
      </c>
      <c r="AF65" s="22">
        <f t="shared" si="58"/>
        <v>131.25</v>
      </c>
      <c r="AG65" s="22">
        <f>'Levers &amp; variables'!H8</f>
        <v>130</v>
      </c>
      <c r="AH65" s="22">
        <f t="shared" ref="AH65:AP65" si="59">AG65+(($AQ65-$AG65)/10)</f>
        <v>129</v>
      </c>
      <c r="AI65" s="22">
        <f t="shared" si="59"/>
        <v>128</v>
      </c>
      <c r="AJ65" s="22">
        <f t="shared" si="59"/>
        <v>127</v>
      </c>
      <c r="AK65" s="22">
        <f t="shared" si="59"/>
        <v>126</v>
      </c>
      <c r="AL65" s="22">
        <f t="shared" si="59"/>
        <v>125</v>
      </c>
      <c r="AM65" s="22">
        <f t="shared" si="59"/>
        <v>124</v>
      </c>
      <c r="AN65" s="22">
        <f t="shared" si="59"/>
        <v>123</v>
      </c>
      <c r="AO65" s="22">
        <f t="shared" si="59"/>
        <v>122</v>
      </c>
      <c r="AP65" s="22">
        <f t="shared" si="59"/>
        <v>121</v>
      </c>
      <c r="AQ65" s="22">
        <f>'Levers &amp; variables'!I8</f>
        <v>120</v>
      </c>
      <c r="AR65" s="22">
        <f t="shared" ref="AR65:AZ65" si="60">AQ65+(($BA65-$AQ65)/10)</f>
        <v>119</v>
      </c>
      <c r="AS65" s="22">
        <f t="shared" si="60"/>
        <v>118</v>
      </c>
      <c r="AT65" s="22">
        <f t="shared" si="60"/>
        <v>117</v>
      </c>
      <c r="AU65" s="22">
        <f t="shared" si="60"/>
        <v>116</v>
      </c>
      <c r="AV65" s="22">
        <f t="shared" si="60"/>
        <v>115</v>
      </c>
      <c r="AW65" s="22">
        <f t="shared" si="60"/>
        <v>114</v>
      </c>
      <c r="AX65" s="22">
        <f t="shared" si="60"/>
        <v>113</v>
      </c>
      <c r="AY65" s="22">
        <f t="shared" si="60"/>
        <v>112</v>
      </c>
      <c r="AZ65" s="22">
        <f t="shared" si="60"/>
        <v>111</v>
      </c>
      <c r="BA65" s="22">
        <f>'Levers &amp; variables'!J8</f>
        <v>110</v>
      </c>
      <c r="BB65" s="22">
        <f t="shared" ref="BB65:BJ65" si="61">BA65+(($BK65-$BA65)/10)</f>
        <v>109</v>
      </c>
      <c r="BC65" s="22">
        <f t="shared" si="61"/>
        <v>108</v>
      </c>
      <c r="BD65" s="22">
        <f t="shared" si="61"/>
        <v>107</v>
      </c>
      <c r="BE65" s="22">
        <f t="shared" si="61"/>
        <v>106</v>
      </c>
      <c r="BF65" s="22">
        <f t="shared" si="61"/>
        <v>105</v>
      </c>
      <c r="BG65" s="22">
        <f t="shared" si="61"/>
        <v>104</v>
      </c>
      <c r="BH65" s="22">
        <f t="shared" si="61"/>
        <v>103</v>
      </c>
      <c r="BI65" s="22">
        <f t="shared" si="61"/>
        <v>102</v>
      </c>
      <c r="BJ65" s="22">
        <f t="shared" si="61"/>
        <v>101</v>
      </c>
      <c r="BK65" s="22">
        <f>'Levers &amp; variables'!K8</f>
        <v>100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AD25" activePane="bottomRight" state="frozen"/>
      <selection pane="topRight" activeCell="C1" sqref="C1"/>
      <selection pane="bottomLeft" activeCell="A4" sqref="A4"/>
      <selection pane="bottomRight" activeCell="C33" sqref="C33:AD33"/>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38.966686065965462</v>
      </c>
      <c r="D4">
        <f>'Intermediate calculations'!D4</f>
        <v>39.158399099361425</v>
      </c>
      <c r="E4">
        <f>'Intermediate calculations'!E4</f>
        <v>39.338545462945504</v>
      </c>
      <c r="F4">
        <f>'Intermediate calculations'!F4</f>
        <v>39.536098196595788</v>
      </c>
      <c r="G4">
        <f>'Intermediate calculations'!G4</f>
        <v>39.788245719105873</v>
      </c>
      <c r="H4">
        <f>'Intermediate calculations'!H4</f>
        <v>40.119742210628736</v>
      </c>
      <c r="I4">
        <f>'Intermediate calculations'!I4</f>
        <v>41.007834549485601</v>
      </c>
      <c r="J4">
        <f>'Intermediate calculations'!J4</f>
        <v>41.343449254622584</v>
      </c>
      <c r="K4">
        <f>'Intermediate calculations'!K4</f>
        <v>40.97065174342255</v>
      </c>
      <c r="L4">
        <f>'Intermediate calculations'!L4</f>
        <v>41.454052960083267</v>
      </c>
      <c r="M4">
        <f>'Intermediate calculations'!M4</f>
        <v>42.672507376215535</v>
      </c>
      <c r="N4">
        <f>'Intermediate calculations'!N4</f>
        <v>43.328446600150556</v>
      </c>
      <c r="O4">
        <f>'Intermediate calculations'!O4</f>
        <v>44.410238344525055</v>
      </c>
      <c r="P4">
        <f>'Intermediate calculations'!P4</f>
        <v>45.178012991044618</v>
      </c>
      <c r="Q4">
        <f>'Intermediate calculations'!Q4</f>
        <v>46.638548392745754</v>
      </c>
      <c r="R4">
        <f>'Intermediate calculations'!R4</f>
        <v>48.511998091639612</v>
      </c>
      <c r="S4">
        <f>'Intermediate calculations'!S4</f>
        <v>50.550052099115142</v>
      </c>
      <c r="T4">
        <f>'Intermediate calculations'!T4</f>
        <v>52.688735600202406</v>
      </c>
      <c r="U4">
        <f>'Intermediate calculations'!U4</f>
        <v>53.946299970070477</v>
      </c>
      <c r="V4">
        <f>'Intermediate calculations'!V4</f>
        <v>52.486723389004695</v>
      </c>
      <c r="W4">
        <f>'Intermediate calculations'!W4</f>
        <v>53.321508829093439</v>
      </c>
      <c r="X4">
        <f>'Intermediate calculations'!X4</f>
        <v>54.31638269612931</v>
      </c>
      <c r="Y4">
        <f>'Intermediate calculations'!Y4</f>
        <v>55.299399175950242</v>
      </c>
      <c r="Z4">
        <f>'Intermediate calculations'!Z4</f>
        <v>55.922837207822219</v>
      </c>
      <c r="AA4">
        <f>'Intermediate calculations'!AA4</f>
        <v>56.197215701193407</v>
      </c>
      <c r="AB4">
        <f>'Intermediate calculations'!AB4</f>
        <v>56.205702009733145</v>
      </c>
      <c r="AC4">
        <f>'Intermediate calculations'!AC4</f>
        <v>55.936148256926728</v>
      </c>
      <c r="AD4">
        <f>'Intermediate calculations'!AD4</f>
        <v>55.872885511865043</v>
      </c>
      <c r="AE4">
        <f>'Intermediate calculations'!AG4</f>
        <v>50.967935993302106</v>
      </c>
      <c r="AF4">
        <f>'Intermediate calculations'!AQ4</f>
        <v>59.183282472973396</v>
      </c>
      <c r="AG4">
        <f>'Intermediate calculations'!BA4</f>
        <v>71.976264965232502</v>
      </c>
      <c r="AH4">
        <f>'Intermediate calculations'!BK4</f>
        <v>89.813023725419797</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3.5922625721298543E-4</v>
      </c>
      <c r="AK5" s="23">
        <f>INTERCEPT(M5:AD5,$M$4:$AD$4)</f>
        <v>-2.2708904103243208E-3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3.7505640587464614E-4</v>
      </c>
      <c r="AK6" s="23">
        <f>INTERCEPT(M6:AD6,$M$4:$AD$4)</f>
        <v>1.6577121283189635E-2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5.0280180800948155E-7</v>
      </c>
      <c r="AK7" s="23">
        <f>INTERCEPT(M7:AD7,$M$4:$AD$4)</f>
        <v>3.1914547660794055E-3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3.2093732426137878E-8</v>
      </c>
      <c r="AK8" s="23">
        <f>INTERCEPT(M8:AD8,$M$4:$AD$4)</f>
        <v>2.0370987868591951E-4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1.1128562305900504E-4</v>
      </c>
      <c r="AK9" s="23">
        <f>INTERCEPT(R9:AD9,$R$4:$AD$4)</f>
        <v>-1.7017564997762833E-3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1.0213360948683545E-4</v>
      </c>
      <c r="AK10" s="23">
        <f>INTERCEPT(M10:AD10,$M$4:$AD$4)</f>
        <v>2.3683625481325616E-3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1.3220411383700996E-3</v>
      </c>
      <c r="AK11" s="23">
        <f>INTERCEPT(M11:AD11,$M$4:$AD$4)</f>
        <v>-3.9037394898902261E-2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-1.1479614568181294E-4</v>
      </c>
      <c r="AK12" s="23">
        <f>INTERCEPT(R12:AB12,$R$4:$AB$4)</f>
        <v>9.6100549549123764E-3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42.585808647150436</v>
      </c>
      <c r="Z15">
        <f>SUM(Z54:Z55)/'Intermediate calculations'!Z10</f>
        <v>41.159693049661598</v>
      </c>
      <c r="AA15">
        <f>SUM(AA54:AA55)/'Intermediate calculations'!AA10</f>
        <v>41.127790162285997</v>
      </c>
      <c r="AB15">
        <f>SUM(AB54:AB55)/'Intermediate calculations'!AB10</f>
        <v>40.166816481219854</v>
      </c>
      <c r="AC15">
        <f>SUM(AC54:AC55)/'Intermediate calculations'!AC10</f>
        <v>38.881546099320857</v>
      </c>
      <c r="AD15">
        <f>SUM(AD54:AD55)/'Intermediate calculations'!AD10</f>
        <v>36.751912022606675</v>
      </c>
      <c r="AJ15" s="23">
        <f>SLOPE(K15:AD15,LN(K2:AD2))</f>
        <v>-11.373349648061749</v>
      </c>
      <c r="AK15" s="23">
        <f>INTERCEPT(K15:AD15,LN(K2:AD2))</f>
        <v>71.301320247833345</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935</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936</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929</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3793.4238395944735</v>
      </c>
      <c r="AK61">
        <f>INTERCEPT(M61:AD61,M4:AD4)</f>
        <v>98793.952002124977</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1463.5347428369571</v>
      </c>
      <c r="P6" s="35">
        <f>'Intermediate calculations'!Z42/1000</f>
        <v>1514.2129986481586</v>
      </c>
      <c r="Q6" s="35">
        <f>'Intermediate calculations'!AA42/1000</f>
        <v>1548.6313952891112</v>
      </c>
      <c r="R6" s="35">
        <f>'Intermediate calculations'!AB42/1000</f>
        <v>1570.3739281215571</v>
      </c>
      <c r="S6" s="35">
        <f>'Intermediate calculations'!AC42/1000</f>
        <v>1578.1900186892542</v>
      </c>
      <c r="T6" s="35">
        <f>'Intermediate calculations'!AD42/1000</f>
        <v>1597.4814646840971</v>
      </c>
      <c r="U6" s="35">
        <f>'Intermediate calculations'!AE42/1000</f>
        <v>1618.8779198344939</v>
      </c>
      <c r="V6" s="35">
        <f>'Intermediate calculations'!AF42/1000</f>
        <v>1637.8439904166016</v>
      </c>
      <c r="W6" s="35">
        <f>'Intermediate calculations'!AG42/1000</f>
        <v>1390.2302478352219</v>
      </c>
      <c r="X6" s="35">
        <f>'Intermediate calculations'!AH42/1000</f>
        <v>1444.4578242047328</v>
      </c>
      <c r="Y6" s="35">
        <f>'Intermediate calculations'!AI42/1000</f>
        <v>1498.2330326763342</v>
      </c>
      <c r="Z6" s="35">
        <f>'Intermediate calculations'!AJ42/1000</f>
        <v>1556.3628588496767</v>
      </c>
      <c r="AA6" s="35">
        <f>'Intermediate calculations'!AK42/1000</f>
        <v>1619.5869762176842</v>
      </c>
      <c r="AB6" s="35">
        <f>'Intermediate calculations'!AL42/1000</f>
        <v>1679.5272540423948</v>
      </c>
      <c r="AC6" s="35">
        <f>'Intermediate calculations'!AM42/1000</f>
        <v>1750.9781505322962</v>
      </c>
      <c r="AD6" s="35">
        <f>'Intermediate calculations'!AN42/1000</f>
        <v>1824.1262376651716</v>
      </c>
      <c r="AE6" s="35">
        <f>'Intermediate calculations'!AO42/1000</f>
        <v>1898.7309606695596</v>
      </c>
      <c r="AF6" s="35">
        <f>'Intermediate calculations'!AP42/1000</f>
        <v>1970.9068371938213</v>
      </c>
      <c r="AG6" s="35">
        <f>'Intermediate calculations'!AQ42/1000</f>
        <v>2042.3829886165242</v>
      </c>
      <c r="AH6" s="35">
        <f>'Intermediate calculations'!AR42/1000</f>
        <v>2127.5971625214879</v>
      </c>
      <c r="AI6" s="35">
        <f>'Intermediate calculations'!AS42/1000</f>
        <v>2215.2957550430806</v>
      </c>
      <c r="AJ6" s="35">
        <f>'Intermediate calculations'!AT42/1000</f>
        <v>2304.4551853908029</v>
      </c>
      <c r="AK6" s="35">
        <f>'Intermediate calculations'!AU42/1000</f>
        <v>2394.0762291409906</v>
      </c>
      <c r="AL6" s="35">
        <f>'Intermediate calculations'!AV42/1000</f>
        <v>2493.2249771606075</v>
      </c>
      <c r="AM6" s="35">
        <f>'Intermediate calculations'!AW42/1000</f>
        <v>2601.6704582213183</v>
      </c>
      <c r="AN6" s="35">
        <f>'Intermediate calculations'!AX42/1000</f>
        <v>2714.6583691475862</v>
      </c>
      <c r="AO6" s="35">
        <f>'Intermediate calculations'!AY42/1000</f>
        <v>2826.3052425496412</v>
      </c>
      <c r="AP6" s="35">
        <f>'Intermediate calculations'!AZ42/1000</f>
        <v>2942.3029893263351</v>
      </c>
      <c r="AQ6" s="35">
        <f>'Intermediate calculations'!BA42/1000</f>
        <v>3065.641546579518</v>
      </c>
      <c r="AR6" s="35">
        <f>'Intermediate calculations'!BB42/1000</f>
        <v>3193.622614128391</v>
      </c>
      <c r="AS6" s="35">
        <f>'Intermediate calculations'!BC42/1000</f>
        <v>3325.2676237715268</v>
      </c>
      <c r="AT6" s="35">
        <f>'Intermediate calculations'!BD42/1000</f>
        <v>3461.1759357862652</v>
      </c>
      <c r="AU6" s="35">
        <f>'Intermediate calculations'!BE42/1000</f>
        <v>3601.7211290143482</v>
      </c>
      <c r="AV6" s="35">
        <f>'Intermediate calculations'!BF42/1000</f>
        <v>3749.2214755507021</v>
      </c>
      <c r="AW6" s="35">
        <f>'Intermediate calculations'!BG42/1000</f>
        <v>3891.8913592940207</v>
      </c>
      <c r="AX6" s="35">
        <f>'Intermediate calculations'!BH42/1000</f>
        <v>4039.0016611415308</v>
      </c>
      <c r="AY6" s="35">
        <f>'Intermediate calculations'!BI42/1000</f>
        <v>4191.4686332616684</v>
      </c>
      <c r="AZ6" s="35">
        <f>'Intermediate calculations'!BJ42/1000</f>
        <v>4349.7895846992251</v>
      </c>
      <c r="BA6" s="35">
        <f>'Intermediate calculations'!BK42/1000</f>
        <v>4516.790733871243</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1782.7633798744837</v>
      </c>
      <c r="P7" s="35">
        <f>'Intermediate calculations'!Z39/1000</f>
        <v>1853.0720672622263</v>
      </c>
      <c r="Q7" s="35">
        <f>'Intermediate calculations'!AA39/1000</f>
        <v>1900.8225719132004</v>
      </c>
      <c r="R7" s="35">
        <f>'Intermediate calculations'!AB39/1000</f>
        <v>1930.9871645864212</v>
      </c>
      <c r="S7" s="35">
        <f>'Intermediate calculations'!AC39/1000</f>
        <v>1941.8308500985224</v>
      </c>
      <c r="T7" s="35">
        <f>'Intermediate calculations'!AD39/1000</f>
        <v>1968.5949173300767</v>
      </c>
      <c r="U7" s="35">
        <f>'Intermediate calculations'!AE39/1000</f>
        <v>1998.2793777025781</v>
      </c>
      <c r="V7" s="35">
        <f>'Intermediate calculations'!AF39/1000</f>
        <v>2024.5920340122002</v>
      </c>
      <c r="W7" s="35">
        <f>'Intermediate calculations'!AG39/1000</f>
        <v>1681.0640861498935</v>
      </c>
      <c r="X7" s="35">
        <f>'Intermediate calculations'!AH39/1000</f>
        <v>1756.2969380649772</v>
      </c>
      <c r="Y7" s="35">
        <f>'Intermediate calculations'!AI39/1000</f>
        <v>1830.9021955096268</v>
      </c>
      <c r="Z7" s="35">
        <f>'Intermediate calculations'!AJ39/1000</f>
        <v>1911.5488497976371</v>
      </c>
      <c r="AA7" s="35">
        <f>'Intermediate calculations'!AK39/1000</f>
        <v>1999.263090002617</v>
      </c>
      <c r="AB7" s="35">
        <f>'Intermediate calculations'!AL39/1000</f>
        <v>2082.4214818622777</v>
      </c>
      <c r="AC7" s="35">
        <f>'Intermediate calculations'!AM39/1000</f>
        <v>2181.5491780402508</v>
      </c>
      <c r="AD7" s="35">
        <f>'Intermediate calculations'!AN39/1000</f>
        <v>2283.031478662363</v>
      </c>
      <c r="AE7" s="35">
        <f>'Intermediate calculations'!AO39/1000</f>
        <v>2386.5346490734732</v>
      </c>
      <c r="AF7" s="35">
        <f>'Intermediate calculations'!AP39/1000</f>
        <v>2486.6681492946655</v>
      </c>
      <c r="AG7" s="35">
        <f>'Intermediate calculations'!AQ39/1000</f>
        <v>2585.8308830079077</v>
      </c>
      <c r="AH7" s="35">
        <f>'Intermediate calculations'!AR39/1000</f>
        <v>2704.0531189192811</v>
      </c>
      <c r="AI7" s="35">
        <f>'Intermediate calculations'!AS39/1000</f>
        <v>2825.7221232535371</v>
      </c>
      <c r="AJ7" s="35">
        <f>'Intermediate calculations'!AT39/1000</f>
        <v>2949.4178269758745</v>
      </c>
      <c r="AK7" s="35">
        <f>'Intermediate calculations'!AU39/1000</f>
        <v>3073.7539519575539</v>
      </c>
      <c r="AL7" s="35">
        <f>'Intermediate calculations'!AV39/1000</f>
        <v>3211.3083767855778</v>
      </c>
      <c r="AM7" s="35">
        <f>'Intermediate calculations'!AW39/1000</f>
        <v>3361.7606625729181</v>
      </c>
      <c r="AN7" s="35">
        <f>'Intermediate calculations'!AX39/1000</f>
        <v>3518.5149071843348</v>
      </c>
      <c r="AO7" s="35">
        <f>'Intermediate calculations'!AY39/1000</f>
        <v>3673.4086578510432</v>
      </c>
      <c r="AP7" s="35">
        <f>'Intermediate calculations'!AZ39/1000</f>
        <v>3834.3386106534517</v>
      </c>
      <c r="AQ7" s="35">
        <f>'Intermediate calculations'!BA39/1000</f>
        <v>4005.4528671715784</v>
      </c>
      <c r="AR7" s="35">
        <f>'Intermediate calculations'!BB39/1000</f>
        <v>4183.0079295116348</v>
      </c>
      <c r="AS7" s="35">
        <f>'Intermediate calculations'!BC39/1000</f>
        <v>4365.6461770400692</v>
      </c>
      <c r="AT7" s="35">
        <f>'Intermediate calculations'!BD39/1000</f>
        <v>4554.1991347116691</v>
      </c>
      <c r="AU7" s="35">
        <f>'Intermediate calculations'!BE39/1000</f>
        <v>4749.1850886745706</v>
      </c>
      <c r="AV7" s="35">
        <f>'Intermediate calculations'!BF39/1000</f>
        <v>4953.8203032889596</v>
      </c>
      <c r="AW7" s="35">
        <f>'Intermediate calculations'!BG39/1000</f>
        <v>5151.7539554084024</v>
      </c>
      <c r="AX7" s="35">
        <f>'Intermediate calculations'!BH39/1000</f>
        <v>5355.8480399137115</v>
      </c>
      <c r="AY7" s="35">
        <f>'Intermediate calculations'!BI39/1000</f>
        <v>5567.3737230328397</v>
      </c>
      <c r="AZ7" s="35">
        <f>'Intermediate calculations'!BJ39/1000</f>
        <v>5787.0209485218575</v>
      </c>
      <c r="BA7" s="35">
        <f>'Intermediate calculations'!BK39/1000</f>
        <v>6018.7106821676198</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449.16678765168479</v>
      </c>
      <c r="P12" s="35">
        <f>'Intermediate calculations'!Z37/1000</f>
        <v>459.63667554705074</v>
      </c>
      <c r="Q12" s="35">
        <f>'Intermediate calculations'!AA37/1000</f>
        <v>468.38098595893638</v>
      </c>
      <c r="R12" s="35">
        <f>'Intermediate calculations'!AB37/1000</f>
        <v>475.82410282422887</v>
      </c>
      <c r="S12" s="35">
        <f>'Intermediate calculations'!AC37/1000</f>
        <v>481.82712587724683</v>
      </c>
      <c r="T12" s="35">
        <f>'Intermediate calculations'!AD37/1000</f>
        <v>489.35861325822003</v>
      </c>
      <c r="U12" s="35">
        <f>'Intermediate calculations'!AE37/1000</f>
        <v>497.20604131062447</v>
      </c>
      <c r="V12" s="35">
        <f>'Intermediate calculations'!AF37/1000</f>
        <v>504.85670434778433</v>
      </c>
      <c r="W12" s="35">
        <f>'Intermediate calculations'!AG37/1000</f>
        <v>481.51764808596488</v>
      </c>
      <c r="X12" s="35">
        <f>'Intermediate calculations'!AH37/1000</f>
        <v>491.83873055092863</v>
      </c>
      <c r="Y12" s="35">
        <f>'Intermediate calculations'!AI37/1000</f>
        <v>502.15312456528238</v>
      </c>
      <c r="Z12" s="35">
        <f>'Intermediate calculations'!AJ37/1000</f>
        <v>513.02175533024672</v>
      </c>
      <c r="AA12" s="35">
        <f>'Intermediate calculations'!AK37/1000</f>
        <v>524.53138977304548</v>
      </c>
      <c r="AB12" s="35">
        <f>'Intermediate calculations'!AL37/1000</f>
        <v>535.7058538047753</v>
      </c>
      <c r="AC12" s="35">
        <f>'Intermediate calculations'!AM37/1000</f>
        <v>547.65704029383255</v>
      </c>
      <c r="AD12" s="35">
        <f>'Intermediate calculations'!AN37/1000</f>
        <v>559.84174289797988</v>
      </c>
      <c r="AE12" s="35">
        <f>'Intermediate calculations'!AO37/1000</f>
        <v>572.23226902427223</v>
      </c>
      <c r="AF12" s="35">
        <f>'Intermediate calculations'!AP37/1000</f>
        <v>584.37600644849852</v>
      </c>
      <c r="AG12" s="35">
        <f>'Intermediate calculations'!AQ37/1000</f>
        <v>596.47489298359164</v>
      </c>
      <c r="AH12" s="35">
        <f>'Intermediate calculations'!AR37/1000</f>
        <v>609.70558578942246</v>
      </c>
      <c r="AI12" s="35">
        <f>'Intermediate calculations'!AS37/1000</f>
        <v>623.25404346066944</v>
      </c>
      <c r="AJ12" s="35">
        <f>'Intermediate calculations'!AT37/1000</f>
        <v>637.001177765629</v>
      </c>
      <c r="AK12" s="35">
        <f>'Intermediate calculations'!AU37/1000</f>
        <v>650.83074196971609</v>
      </c>
      <c r="AL12" s="35">
        <f>'Intermediate calculations'!AV37/1000</f>
        <v>665.79989876776813</v>
      </c>
      <c r="AM12" s="35">
        <f>'Intermediate calculations'!AW37/1000</f>
        <v>681.39304559648269</v>
      </c>
      <c r="AN12" s="35">
        <f>'Intermediate calculations'!AX37/1000</f>
        <v>697.53734786105849</v>
      </c>
      <c r="AO12" s="35">
        <f>'Intermediate calculations'!AY37/1000</f>
        <v>713.54707323247828</v>
      </c>
      <c r="AP12" s="35">
        <f>'Intermediate calculations'!AZ37/1000</f>
        <v>730.08593998254764</v>
      </c>
      <c r="AQ12" s="35">
        <f>'Intermediate calculations'!BA37/1000</f>
        <v>747.50267334841476</v>
      </c>
      <c r="AR12" s="35">
        <f>'Intermediate calculations'!BB37/1000</f>
        <v>765.01879273186296</v>
      </c>
      <c r="AS12" s="35">
        <f>'Intermediate calculations'!BC37/1000</f>
        <v>782.97817657309906</v>
      </c>
      <c r="AT12" s="35">
        <f>'Intermediate calculations'!BD37/1000</f>
        <v>801.45079802004011</v>
      </c>
      <c r="AU12" s="35">
        <f>'Intermediate calculations'!BE37/1000</f>
        <v>820.48030940198316</v>
      </c>
      <c r="AV12" s="35">
        <f>'Intermediate calculations'!BF37/1000</f>
        <v>840.3370746430121</v>
      </c>
      <c r="AW12" s="35">
        <f>'Intermediate calculations'!BG37/1000</f>
        <v>859.17035258212013</v>
      </c>
      <c r="AX12" s="35">
        <f>'Intermediate calculations'!BH37/1000</f>
        <v>878.5325266963381</v>
      </c>
      <c r="AY12" s="35">
        <f>'Intermediate calculations'!BI37/1000</f>
        <v>898.53047037244426</v>
      </c>
      <c r="AZ12" s="35">
        <f>'Intermediate calculations'!BJ37/1000</f>
        <v>919.22221719590596</v>
      </c>
      <c r="BA12" s="35">
        <f>'Intermediate calculations'!BK37/1000</f>
        <v>940.93730365975364</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419.4558332874924</v>
      </c>
      <c r="P13" s="35">
        <f>'Intermediate calculations'!Z34/1000</f>
        <v>429.08151834195189</v>
      </c>
      <c r="Q13" s="35">
        <f>'Intermediate calculations'!AA34/1000</f>
        <v>437.12076182616306</v>
      </c>
      <c r="R13" s="35">
        <f>'Intermediate calculations'!AB34/1000</f>
        <v>443.963728960563</v>
      </c>
      <c r="S13" s="35">
        <f>'Intermediate calculations'!AC34/1000</f>
        <v>449.48271921723864</v>
      </c>
      <c r="T13" s="35">
        <f>'Intermediate calculations'!AD34/1000</f>
        <v>456.40693141945053</v>
      </c>
      <c r="U13" s="35">
        <f>'Intermediate calculations'!AE34/1000</f>
        <v>463.6216095205798</v>
      </c>
      <c r="V13" s="35">
        <f>'Intermediate calculations'!AF34/1000</f>
        <v>470.65538806620214</v>
      </c>
      <c r="W13" s="35">
        <f>'Intermediate calculations'!AG34/1000</f>
        <v>449.19819508670344</v>
      </c>
      <c r="X13" s="35">
        <f>'Intermediate calculations'!AH34/1000</f>
        <v>458.68707311688917</v>
      </c>
      <c r="Y13" s="35">
        <f>'Intermediate calculations'!AI34/1000</f>
        <v>468.16980199631814</v>
      </c>
      <c r="Z13" s="35">
        <f>'Intermediate calculations'!AJ34/1000</f>
        <v>478.16207868182698</v>
      </c>
      <c r="AA13" s="35">
        <f>'Intermediate calculations'!AK34/1000</f>
        <v>488.7436739525246</v>
      </c>
      <c r="AB13" s="35">
        <f>'Intermediate calculations'!AL34/1000</f>
        <v>499.01712410755692</v>
      </c>
      <c r="AC13" s="35">
        <f>'Intermediate calculations'!AM34/1000</f>
        <v>510.00466841752916</v>
      </c>
      <c r="AD13" s="35">
        <f>'Intermediate calculations'!AN34/1000</f>
        <v>521.20690008628344</v>
      </c>
      <c r="AE13" s="35">
        <f>'Intermediate calculations'!AO34/1000</f>
        <v>532.59835941638084</v>
      </c>
      <c r="AF13" s="35">
        <f>'Intermediate calculations'!AP34/1000</f>
        <v>543.76292898941244</v>
      </c>
      <c r="AG13" s="35">
        <f>'Intermediate calculations'!AQ34/1000</f>
        <v>554.88626406809988</v>
      </c>
      <c r="AH13" s="35">
        <f>'Intermediate calculations'!AR34/1000</f>
        <v>567.05014617209042</v>
      </c>
      <c r="AI13" s="35">
        <f>'Intermediate calculations'!AS34/1000</f>
        <v>579.50617128147303</v>
      </c>
      <c r="AJ13" s="35">
        <f>'Intermediate calculations'!AT34/1000</f>
        <v>592.14485342815237</v>
      </c>
      <c r="AK13" s="35">
        <f>'Intermediate calculations'!AU34/1000</f>
        <v>604.85931902695665</v>
      </c>
      <c r="AL13" s="35">
        <f>'Intermediate calculations'!AV34/1000</f>
        <v>618.62149015131467</v>
      </c>
      <c r="AM13" s="35">
        <f>'Intermediate calculations'!AW34/1000</f>
        <v>632.95733804970371</v>
      </c>
      <c r="AN13" s="35">
        <f>'Intermediate calculations'!AX34/1000</f>
        <v>647.79990089047521</v>
      </c>
      <c r="AO13" s="35">
        <f>'Intermediate calculations'!AY34/1000</f>
        <v>662.51873797581629</v>
      </c>
      <c r="AP13" s="35">
        <f>'Intermediate calculations'!AZ34/1000</f>
        <v>677.72405097294052</v>
      </c>
      <c r="AQ13" s="35">
        <f>'Intermediate calculations'!BA34/1000</f>
        <v>693.73644687753585</v>
      </c>
      <c r="AR13" s="35">
        <f>'Intermediate calculations'!BB34/1000</f>
        <v>709.84021515532334</v>
      </c>
      <c r="AS13" s="35">
        <f>'Intermediate calculations'!BC34/1000</f>
        <v>726.35150680959248</v>
      </c>
      <c r="AT13" s="35">
        <f>'Intermediate calculations'!BD34/1000</f>
        <v>743.33465294788186</v>
      </c>
      <c r="AU13" s="35">
        <f>'Intermediate calculations'!BE34/1000</f>
        <v>760.82978614638625</v>
      </c>
      <c r="AV13" s="35">
        <f>'Intermediate calculations'!BF34/1000</f>
        <v>779.08547047850607</v>
      </c>
      <c r="AW13" s="35">
        <f>'Intermediate calculations'!BG34/1000</f>
        <v>796.40019283242839</v>
      </c>
      <c r="AX13" s="35">
        <f>'Intermediate calculations'!BH34/1000</f>
        <v>814.20116566572494</v>
      </c>
      <c r="AY13" s="35">
        <f>'Intermediate calculations'!BI34/1000</f>
        <v>832.58664500292173</v>
      </c>
      <c r="AZ13" s="35">
        <f>'Intermediate calculations'!BJ34/1000</f>
        <v>851.60998509402327</v>
      </c>
      <c r="BA13" s="35">
        <f>'Intermediate calculations'!BK34/1000</f>
        <v>871.57415140795956</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920.13174550969597</v>
      </c>
      <c r="P18" s="38">
        <f>'Intermediate calculations'!Z8/1000</f>
        <v>949.37917119823794</v>
      </c>
      <c r="Q18" s="38">
        <f>'Intermediate calculations'!AA8/1000</f>
        <v>971.89966473666016</v>
      </c>
      <c r="R18" s="38">
        <f>'Intermediate calculations'!AB8/1000</f>
        <v>989.24759012217544</v>
      </c>
      <c r="S18" s="38">
        <f>'Intermediate calculations'!AC8/1000</f>
        <v>1000.8955099900326</v>
      </c>
      <c r="T18" s="38">
        <f>'Intermediate calculations'!AD8/1000</f>
        <v>1017.7961770409818</v>
      </c>
      <c r="U18" s="38">
        <f>'Intermediate calculations'!AE8/1000</f>
        <v>1035.7182345578835</v>
      </c>
      <c r="V18" s="38">
        <f>'Intermediate calculations'!AF8/1000</f>
        <v>1052.7342782656663</v>
      </c>
      <c r="W18" s="38">
        <f>'Intermediate calculations'!AG8/1000</f>
        <v>955.0729314393094</v>
      </c>
      <c r="X18" s="38">
        <f>'Intermediate calculations'!AH8/1000</f>
        <v>984.93412022169537</v>
      </c>
      <c r="Y18" s="38">
        <f>'Intermediate calculations'!AI8/1000</f>
        <v>1014.6753597957273</v>
      </c>
      <c r="Z18" s="38">
        <f>'Intermediate calculations'!AJ8/1000</f>
        <v>1046.3679629884798</v>
      </c>
      <c r="AA18" s="38">
        <f>'Intermediate calculations'!AK8/1000</f>
        <v>1080.3313920233463</v>
      </c>
      <c r="AB18" s="38">
        <f>'Intermediate calculations'!AL8/1000</f>
        <v>1112.957925738559</v>
      </c>
      <c r="AC18" s="38">
        <f>'Intermediate calculations'!AM8/1000</f>
        <v>1149.6230691721705</v>
      </c>
      <c r="AD18" s="38">
        <f>'Intermediate calculations'!AN8/1000</f>
        <v>1187.0772173345292</v>
      </c>
      <c r="AE18" s="38">
        <f>'Intermediate calculations'!AO8/1000</f>
        <v>1225.2173302453659</v>
      </c>
      <c r="AF18" s="38">
        <f>'Intermediate calculations'!AP8/1000</f>
        <v>1262.3704412172817</v>
      </c>
      <c r="AG18" s="38">
        <f>'Intermediate calculations'!AQ8/1000</f>
        <v>1299.2818946044029</v>
      </c>
      <c r="AH18" s="38">
        <f>'Intermediate calculations'!AR8/1000</f>
        <v>1341.3465216855038</v>
      </c>
      <c r="AI18" s="38">
        <f>'Intermediate calculations'!AS8/1000</f>
        <v>1384.526986059685</v>
      </c>
      <c r="AJ18" s="38">
        <f>'Intermediate calculations'!AT8/1000</f>
        <v>1428.382804556938</v>
      </c>
      <c r="AK18" s="38">
        <f>'Intermediate calculations'!AU8/1000</f>
        <v>1472.4839880414668</v>
      </c>
      <c r="AL18" s="38">
        <f>'Intermediate calculations'!AV8/1000</f>
        <v>1520.7358533031017</v>
      </c>
      <c r="AM18" s="38">
        <f>'Intermediate calculations'!AW8/1000</f>
        <v>1572.2441298382985</v>
      </c>
      <c r="AN18" s="38">
        <f>'Intermediate calculations'!AX8/1000</f>
        <v>1625.744042165122</v>
      </c>
      <c r="AO18" s="38">
        <f>'Intermediate calculations'!AY8/1000</f>
        <v>1678.7017379883468</v>
      </c>
      <c r="AP18" s="38">
        <f>'Intermediate calculations'!AZ8/1000</f>
        <v>1733.5690792886089</v>
      </c>
      <c r="AQ18" s="38">
        <f>'Intermediate calculations'!BA8/1000</f>
        <v>1791.6341438529969</v>
      </c>
      <c r="AR18" s="38">
        <f>'Intermediate calculations'!BB8/1000</f>
        <v>1850.9802128391141</v>
      </c>
      <c r="AS18" s="38">
        <f>'Intermediate calculations'!BC8/1000</f>
        <v>1911.9306293413567</v>
      </c>
      <c r="AT18" s="38">
        <f>'Intermediate calculations'!BD8/1000</f>
        <v>1974.7437109133023</v>
      </c>
      <c r="AU18" s="38">
        <f>'Intermediate calculations'!BE8/1000</f>
        <v>2039.5805282140345</v>
      </c>
      <c r="AV18" s="38">
        <f>'Intermediate calculations'!BF8/1000</f>
        <v>2107.4397653951473</v>
      </c>
      <c r="AW18" s="38">
        <f>'Intermediate calculations'!BG8/1000</f>
        <v>2172.46971391221</v>
      </c>
      <c r="AX18" s="38">
        <f>'Intermediate calculations'!BH8/1000</f>
        <v>2239.4304993589776</v>
      </c>
      <c r="AY18" s="38">
        <f>'Intermediate calculations'!BI8/1000</f>
        <v>2308.7168604173644</v>
      </c>
      <c r="AZ18" s="38">
        <f>'Intermediate calculations'!BJ8/1000</f>
        <v>2380.5430903134893</v>
      </c>
      <c r="BA18" s="38">
        <f>'Intermediate calculations'!BK8/1000</f>
        <v>2456.126583646871</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920.61920120452533</v>
      </c>
      <c r="P19" s="38">
        <f>'Intermediate calculations'!Z5/1000</f>
        <v>946.21720219977954</v>
      </c>
      <c r="Q19" s="38">
        <f>'Intermediate calculations'!AA5/1000</f>
        <v>965.92764174919898</v>
      </c>
      <c r="R19" s="38">
        <f>'Intermediate calculations'!AB5/1000</f>
        <v>981.11093398192315</v>
      </c>
      <c r="S19" s="38">
        <f>'Intermediate calculations'!AC5/1000</f>
        <v>991.30545392173644</v>
      </c>
      <c r="T19" s="38">
        <f>'Intermediate calculations'!AD5/1000</f>
        <v>1006.0972956584313</v>
      </c>
      <c r="U19" s="38">
        <f>'Intermediate calculations'!AE5/1000</f>
        <v>1021.7830811713212</v>
      </c>
      <c r="V19" s="38">
        <f>'Intermediate calculations'!AF5/1000</f>
        <v>1036.6759031381362</v>
      </c>
      <c r="W19" s="38">
        <f>'Intermediate calculations'!AG5/1000</f>
        <v>951.2005084869644</v>
      </c>
      <c r="X19" s="38">
        <f>'Intermediate calculations'!AH5/1000</f>
        <v>977.33568866695691</v>
      </c>
      <c r="Y19" s="38">
        <f>'Intermediate calculations'!AI5/1000</f>
        <v>1003.365886617487</v>
      </c>
      <c r="Z19" s="38">
        <f>'Intermediate calculations'!AJ5/1000</f>
        <v>1031.1039616436283</v>
      </c>
      <c r="AA19" s="38">
        <f>'Intermediate calculations'!AK5/1000</f>
        <v>1060.8295142271284</v>
      </c>
      <c r="AB19" s="38">
        <f>'Intermediate calculations'!AL5/1000</f>
        <v>1089.3849861311355</v>
      </c>
      <c r="AC19" s="38">
        <f>'Intermediate calculations'!AM5/1000</f>
        <v>1121.4751395723124</v>
      </c>
      <c r="AD19" s="38">
        <f>'Intermediate calculations'!AN5/1000</f>
        <v>1154.2558475958583</v>
      </c>
      <c r="AE19" s="38">
        <f>'Intermediate calculations'!AO5/1000</f>
        <v>1187.6369273068563</v>
      </c>
      <c r="AF19" s="38">
        <f>'Intermediate calculations'!AP5/1000</f>
        <v>1220.1541608495154</v>
      </c>
      <c r="AG19" s="38">
        <f>'Intermediate calculations'!AQ5/1000</f>
        <v>1252.4598902700013</v>
      </c>
      <c r="AH19" s="38">
        <f>'Intermediate calculations'!AR5/1000</f>
        <v>1289.2757925430296</v>
      </c>
      <c r="AI19" s="38">
        <f>'Intermediate calculations'!AS5/1000</f>
        <v>1327.0683005673804</v>
      </c>
      <c r="AJ19" s="38">
        <f>'Intermediate calculations'!AT5/1000</f>
        <v>1365.451893622552</v>
      </c>
      <c r="AK19" s="38">
        <f>'Intermediate calculations'!AU5/1000</f>
        <v>1404.0502356014536</v>
      </c>
      <c r="AL19" s="38">
        <f>'Intermediate calculations'!AV5/1000</f>
        <v>1446.2813470894671</v>
      </c>
      <c r="AM19" s="38">
        <f>'Intermediate calculations'!AW5/1000</f>
        <v>1491.3625425441608</v>
      </c>
      <c r="AN19" s="38">
        <f>'Intermediate calculations'!AX5/1000</f>
        <v>1538.1868621807623</v>
      </c>
      <c r="AO19" s="38">
        <f>'Intermediate calculations'!AY5/1000</f>
        <v>1584.536621808337</v>
      </c>
      <c r="AP19" s="38">
        <f>'Intermediate calculations'!AZ5/1000</f>
        <v>1632.5577458610185</v>
      </c>
      <c r="AQ19" s="38">
        <f>'Intermediate calculations'!BA5/1000</f>
        <v>1683.3775888221376</v>
      </c>
      <c r="AR19" s="38">
        <f>'Intermediate calculations'!BB5/1000</f>
        <v>1735.3185954990497</v>
      </c>
      <c r="AS19" s="38">
        <f>'Intermediate calculations'!BC5/1000</f>
        <v>1788.6637629985876</v>
      </c>
      <c r="AT19" s="38">
        <f>'Intermediate calculations'!BD5/1000</f>
        <v>1843.6391766201548</v>
      </c>
      <c r="AU19" s="38">
        <f>'Intermediate calculations'!BE5/1000</f>
        <v>1900.3858090064527</v>
      </c>
      <c r="AV19" s="38">
        <f>'Intermediate calculations'!BF5/1000</f>
        <v>1959.7777308595896</v>
      </c>
      <c r="AW19" s="38">
        <f>'Intermediate calculations'!BG5/1000</f>
        <v>2016.6933960052315</v>
      </c>
      <c r="AX19" s="38">
        <f>'Intermediate calculations'!BH5/1000</f>
        <v>2075.2989728092393</v>
      </c>
      <c r="AY19" s="38">
        <f>'Intermediate calculations'!BI5/1000</f>
        <v>2135.9399453931937</v>
      </c>
      <c r="AZ19" s="38">
        <f>'Intermediate calculations'!BJ5/1000</f>
        <v>2198.8038679806318</v>
      </c>
      <c r="BA19" s="38">
        <f>'Intermediate calculations'!BK5/1000</f>
        <v>2264.9562315485027</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210.39029067096885</v>
      </c>
      <c r="P24" s="35">
        <f>'Intermediate calculations'!Z32/1000</f>
        <v>216.45565760021424</v>
      </c>
      <c r="Q24" s="35">
        <f>'Intermediate calculations'!AA32/1000</f>
        <v>220.94975048705106</v>
      </c>
      <c r="R24" s="35">
        <f>'Intermediate calculations'!AB32/1000</f>
        <v>224.2290106686238</v>
      </c>
      <c r="S24" s="35">
        <f>'Intermediate calculations'!AC32/1000</f>
        <v>226.1711699559259</v>
      </c>
      <c r="T24" s="35">
        <f>'Intermediate calculations'!AD32/1000</f>
        <v>229.29351575503171</v>
      </c>
      <c r="U24" s="35">
        <f>'Intermediate calculations'!AE32/1000</f>
        <v>232.64051034545608</v>
      </c>
      <c r="V24" s="35">
        <f>'Intermediate calculations'!AF32/1000</f>
        <v>235.76667481184697</v>
      </c>
      <c r="W24" s="35">
        <f>'Intermediate calculations'!AG32/1000</f>
        <v>212.51270002415256</v>
      </c>
      <c r="X24" s="35">
        <f>'Intermediate calculations'!AH32/1000</f>
        <v>218.80050760602066</v>
      </c>
      <c r="Y24" s="35">
        <f>'Intermediate calculations'!AI32/1000</f>
        <v>225.05407946364289</v>
      </c>
      <c r="Z24" s="35">
        <f>'Intermediate calculations'!AJ32/1000</f>
        <v>231.74958961806385</v>
      </c>
      <c r="AA24" s="35">
        <f>'Intermediate calculations'!AK32/1000</f>
        <v>238.96041352440199</v>
      </c>
      <c r="AB24" s="35">
        <f>'Intermediate calculations'!AL32/1000</f>
        <v>245.85696040850388</v>
      </c>
      <c r="AC24" s="35">
        <f>'Intermediate calculations'!AM32/1000</f>
        <v>253.76378756585427</v>
      </c>
      <c r="AD24" s="35">
        <f>'Intermediate calculations'!AN32/1000</f>
        <v>261.84687378482823</v>
      </c>
      <c r="AE24" s="35">
        <f>'Intermediate calculations'!AO32/1000</f>
        <v>270.08247664351421</v>
      </c>
      <c r="AF24" s="35">
        <f>'Intermediate calculations'!AP32/1000</f>
        <v>278.08588474525544</v>
      </c>
      <c r="AG24" s="35">
        <f>'Intermediate calculations'!AQ32/1000</f>
        <v>286.02842109457777</v>
      </c>
      <c r="AH24" s="35">
        <f>'Intermediate calculations'!AR32/1000</f>
        <v>295.22371406749693</v>
      </c>
      <c r="AI24" s="35">
        <f>'Intermediate calculations'!AS32/1000</f>
        <v>304.67150154629724</v>
      </c>
      <c r="AJ24" s="35">
        <f>'Intermediate calculations'!AT32/1000</f>
        <v>314.2704698695992</v>
      </c>
      <c r="AK24" s="35">
        <f>'Intermediate calculations'!AU32/1000</f>
        <v>323.92171794122316</v>
      </c>
      <c r="AL24" s="35">
        <f>'Intermediate calculations'!AV32/1000</f>
        <v>334.52314807792976</v>
      </c>
      <c r="AM24" s="35">
        <f>'Intermediate calculations'!AW32/1000</f>
        <v>345.9397803289541</v>
      </c>
      <c r="AN24" s="35">
        <f>'Intermediate calculations'!AX32/1000</f>
        <v>357.81122080230352</v>
      </c>
      <c r="AO24" s="35">
        <f>'Intermediate calculations'!AY32/1000</f>
        <v>369.55484568233169</v>
      </c>
      <c r="AP24" s="35">
        <f>'Intermediate calculations'!AZ32/1000</f>
        <v>381.73438111233105</v>
      </c>
      <c r="AQ24" s="35">
        <f>'Intermediate calculations'!BA32/1000</f>
        <v>394.64596770541812</v>
      </c>
      <c r="AR24" s="35">
        <f>'Intermediate calculations'!BB32/1000</f>
        <v>407.91595786707455</v>
      </c>
      <c r="AS24" s="35">
        <f>'Intermediate calculations'!BC32/1000</f>
        <v>421.55249999359995</v>
      </c>
      <c r="AT24" s="35">
        <f>'Intermediate calculations'!BD32/1000</f>
        <v>435.61497377844995</v>
      </c>
      <c r="AU24" s="35">
        <f>'Intermediate calculations'!BE32/1000</f>
        <v>450.14039914235929</v>
      </c>
      <c r="AV24" s="35">
        <f>'Intermediate calculations'!BF32/1000</f>
        <v>465.35838583948475</v>
      </c>
      <c r="AW24" s="35">
        <f>'Intermediate calculations'!BG32/1000</f>
        <v>479.9923860475335</v>
      </c>
      <c r="AX24" s="35">
        <f>'Intermediate calculations'!BH32/1000</f>
        <v>495.06871367648534</v>
      </c>
      <c r="AY24" s="35">
        <f>'Intermediate calculations'!BI32/1000</f>
        <v>510.67812150093516</v>
      </c>
      <c r="AZ24" s="35">
        <f>'Intermediate calculations'!BJ32/1000</f>
        <v>526.86987297808014</v>
      </c>
      <c r="BA24" s="35">
        <f>'Intermediate calculations'!BK32/1000</f>
        <v>543.92387157182236</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232.9670383760579</v>
      </c>
      <c r="P25" s="35">
        <f>'Intermediate calculations'!Z29/1000</f>
        <v>240.11951711611292</v>
      </c>
      <c r="Q25" s="35">
        <f>'Intermediate calculations'!AA29/1000</f>
        <v>245.41909819734059</v>
      </c>
      <c r="R25" s="35">
        <f>'Intermediate calculations'!AB29/1000</f>
        <v>249.28610888365469</v>
      </c>
      <c r="S25" s="35">
        <f>'Intermediate calculations'!AC29/1000</f>
        <v>251.57636653406149</v>
      </c>
      <c r="T25" s="35">
        <f>'Intermediate calculations'!AD29/1000</f>
        <v>255.25833865672462</v>
      </c>
      <c r="U25" s="35">
        <f>'Intermediate calculations'!AE29/1000</f>
        <v>259.20522396974025</v>
      </c>
      <c r="V25" s="35">
        <f>'Intermediate calculations'!AF29/1000</f>
        <v>262.89169918955986</v>
      </c>
      <c r="W25" s="35">
        <f>'Intermediate calculations'!AG29/1000</f>
        <v>235.46985278999625</v>
      </c>
      <c r="X25" s="35">
        <f>'Intermediate calculations'!AH29/1000</f>
        <v>242.88464081114961</v>
      </c>
      <c r="Y25" s="35">
        <f>'Intermediate calculations'!AI29/1000</f>
        <v>250.25905694834682</v>
      </c>
      <c r="Z25" s="35">
        <f>'Intermediate calculations'!AJ29/1000</f>
        <v>258.15462115608</v>
      </c>
      <c r="AA25" s="35">
        <f>'Intermediate calculations'!AK29/1000</f>
        <v>266.65786016700997</v>
      </c>
      <c r="AB25" s="35">
        <f>'Intermediate calculations'!AL29/1000</f>
        <v>274.79049345098986</v>
      </c>
      <c r="AC25" s="35">
        <f>'Intermediate calculations'!AM29/1000</f>
        <v>284.11448222264261</v>
      </c>
      <c r="AD25" s="35">
        <f>'Intermediate calculations'!AN29/1000</f>
        <v>293.64632143528462</v>
      </c>
      <c r="AE25" s="35">
        <f>'Intermediate calculations'!AO29/1000</f>
        <v>303.35801324971806</v>
      </c>
      <c r="AF25" s="35">
        <f>'Intermediate calculations'!AP29/1000</f>
        <v>312.79589342472843</v>
      </c>
      <c r="AG25" s="35">
        <f>'Intermediate calculations'!AQ29/1000</f>
        <v>322.16199164159417</v>
      </c>
      <c r="AH25" s="35">
        <f>'Intermediate calculations'!AR29/1000</f>
        <v>333.0053813762305</v>
      </c>
      <c r="AI25" s="35">
        <f>'Intermediate calculations'!AS29/1000</f>
        <v>344.14652087709896</v>
      </c>
      <c r="AJ25" s="35">
        <f>'Intermediate calculations'!AT29/1000</f>
        <v>355.46593776642817</v>
      </c>
      <c r="AK25" s="35">
        <f>'Intermediate calculations'!AU29/1000</f>
        <v>366.84700464210954</v>
      </c>
      <c r="AL25" s="35">
        <f>'Intermediate calculations'!AV29/1000</f>
        <v>379.34855723596155</v>
      </c>
      <c r="AM25" s="35">
        <f>'Intermediate calculations'!AW29/1000</f>
        <v>392.81142278243851</v>
      </c>
      <c r="AN25" s="35">
        <f>'Intermediate calculations'!AX29/1000</f>
        <v>406.81061303588365</v>
      </c>
      <c r="AO25" s="35">
        <f>'Intermediate calculations'!AY29/1000</f>
        <v>420.65907896802355</v>
      </c>
      <c r="AP25" s="35">
        <f>'Intermediate calculations'!AZ29/1000</f>
        <v>435.02158485481181</v>
      </c>
      <c r="AQ25" s="35">
        <f>'Intermediate calculations'!BA29/1000</f>
        <v>450.24734937734235</v>
      </c>
      <c r="AR25" s="35">
        <f>'Intermediate calculations'!BB29/1000</f>
        <v>465.89575509115718</v>
      </c>
      <c r="AS25" s="35">
        <f>'Intermediate calculations'!BC29/1000</f>
        <v>481.9764108512486</v>
      </c>
      <c r="AT25" s="35">
        <f>'Intermediate calculations'!BD29/1000</f>
        <v>498.55933913111011</v>
      </c>
      <c r="AU25" s="35">
        <f>'Intermediate calculations'!BE29/1000</f>
        <v>515.6881950301123</v>
      </c>
      <c r="AV25" s="35">
        <f>'Intermediate calculations'!BF29/1000</f>
        <v>533.63374186798058</v>
      </c>
      <c r="AW25" s="35">
        <f>'Intermediate calculations'!BG29/1000</f>
        <v>550.89063276856973</v>
      </c>
      <c r="AX25" s="35">
        <f>'Intermediate calculations'!BH29/1000</f>
        <v>568.6691306075453</v>
      </c>
      <c r="AY25" s="35">
        <f>'Intermediate calculations'!BI29/1000</f>
        <v>587.07625402012934</v>
      </c>
      <c r="AZ25" s="35">
        <f>'Intermediate calculations'!BJ29/1000</f>
        <v>606.17009608368642</v>
      </c>
      <c r="BA25" s="35">
        <f>'Intermediate calculations'!BK29/1000</f>
        <v>626.28072810275307</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2856.0844559934985</v>
      </c>
      <c r="P31" s="40">
        <f>'Intermediate calculations'!Z15/1000</f>
        <v>2901.4761524346768</v>
      </c>
      <c r="Q31" s="40">
        <f>'Intermediate calculations'!AA15/1000</f>
        <v>2940.7438446752112</v>
      </c>
      <c r="R31" s="40">
        <f>'Intermediate calculations'!AB15/1000</f>
        <v>2975.4648655482747</v>
      </c>
      <c r="S31" s="40">
        <f>'Intermediate calculations'!AC15/1000</f>
        <v>3005.1362647985352</v>
      </c>
      <c r="T31" s="40">
        <f>'Intermediate calculations'!AD15/1000</f>
        <v>3040.7345083199143</v>
      </c>
      <c r="U31" s="40">
        <f>'Intermediate calculations'!AE15/1000</f>
        <v>3077.6036834963652</v>
      </c>
      <c r="V31" s="40">
        <f>'Intermediate calculations'!AF15/1000</f>
        <v>3113.8734579872062</v>
      </c>
      <c r="W31" s="40">
        <f>'Intermediate calculations'!AG15/1000</f>
        <v>3035.7971203985458</v>
      </c>
      <c r="X31" s="40">
        <f>'Intermediate calculations'!AH15/1000</f>
        <v>3079.8108839819133</v>
      </c>
      <c r="Y31" s="40">
        <f>'Intermediate calculations'!AI15/1000</f>
        <v>3123.867733878646</v>
      </c>
      <c r="Z31" s="40">
        <f>'Intermediate calculations'!AJ15/1000</f>
        <v>3170.040501067182</v>
      </c>
      <c r="AA31" s="40">
        <f>'Intermediate calculations'!AK15/1000</f>
        <v>3218.6504910198023</v>
      </c>
      <c r="AB31" s="40">
        <f>'Intermediate calculations'!AL15/1000</f>
        <v>3266.0925280185093</v>
      </c>
      <c r="AC31" s="40">
        <f>'Intermediate calculations'!AM15/1000</f>
        <v>3315.5717002504421</v>
      </c>
      <c r="AD31" s="40">
        <f>'Intermediate calculations'!AN15/1000</f>
        <v>3365.9659757366189</v>
      </c>
      <c r="AE31" s="40">
        <f>'Intermediate calculations'!AO15/1000</f>
        <v>3417.1735753155613</v>
      </c>
      <c r="AF31" s="40">
        <f>'Intermediate calculations'!AP15/1000</f>
        <v>3467.5230773271583</v>
      </c>
      <c r="AG31" s="40">
        <f>'Intermediate calculations'!AQ15/1000</f>
        <v>3517.7609645707739</v>
      </c>
      <c r="AH31" s="40">
        <f>'Intermediate calculations'!AR15/1000</f>
        <v>3571.4881337237794</v>
      </c>
      <c r="AI31" s="40">
        <f>'Intermediate calculations'!AS15/1000</f>
        <v>3626.4305403584044</v>
      </c>
      <c r="AJ31" s="40">
        <f>'Intermediate calculations'!AT15/1000</f>
        <v>3682.1486275706293</v>
      </c>
      <c r="AK31" s="40">
        <f>'Intermediate calculations'!AU15/1000</f>
        <v>3738.2133379264615</v>
      </c>
      <c r="AL31" s="40">
        <f>'Intermediate calculations'!AV15/1000</f>
        <v>3798.5301761970418</v>
      </c>
      <c r="AM31" s="40">
        <f>'Intermediate calculations'!AW15/1000</f>
        <v>3860.4750727550181</v>
      </c>
      <c r="AN31" s="40">
        <f>'Intermediate calculations'!AX15/1000</f>
        <v>3924.4877335349211</v>
      </c>
      <c r="AO31" s="40">
        <f>'Intermediate calculations'!AY15/1000</f>
        <v>3988.0353050730796</v>
      </c>
      <c r="AP31" s="40">
        <f>'Intermediate calculations'!AZ15/1000</f>
        <v>4053.5697885695363</v>
      </c>
      <c r="AQ31" s="40">
        <f>'Intermediate calculations'!BA15/1000</f>
        <v>4122.3796067704079</v>
      </c>
      <c r="AR31" s="40">
        <f>'Intermediate calculations'!BB15/1000</f>
        <v>4190.9060763768848</v>
      </c>
      <c r="AS31" s="40">
        <f>'Intermediate calculations'!BC15/1000</f>
        <v>4261.0936982422845</v>
      </c>
      <c r="AT31" s="40">
        <f>'Intermediate calculations'!BD15/1000</f>
        <v>4333.2010997064517</v>
      </c>
      <c r="AU31" s="40">
        <f>'Intermediate calculations'!BE15/1000</f>
        <v>4407.3896802635218</v>
      </c>
      <c r="AV31" s="40">
        <f>'Intermediate calculations'!BF15/1000</f>
        <v>4484.6583100100133</v>
      </c>
      <c r="AW31" s="40">
        <f>'Intermediate calculations'!BG15/1000</f>
        <v>4557.468444983916</v>
      </c>
      <c r="AX31" s="40">
        <f>'Intermediate calculations'!BH15/1000</f>
        <v>4632.2488565107724</v>
      </c>
      <c r="AY31" s="40">
        <f>'Intermediate calculations'!BI15/1000</f>
        <v>4709.3944179295768</v>
      </c>
      <c r="AZ31" s="40">
        <f>'Intermediate calculations'!BJ15/1000</f>
        <v>4789.1195894198827</v>
      </c>
      <c r="BA31" s="40">
        <f>'Intermediate calculations'!BK15/1000</f>
        <v>4872.6417598019689</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1952.65513614614</v>
      </c>
      <c r="P32" s="40">
        <f>'Intermediate calculations'!Z12/1000</f>
        <v>1994.1408508226421</v>
      </c>
      <c r="Q32" s="40">
        <f>'Intermediate calculations'!AA12/1000</f>
        <v>2030.0295354063187</v>
      </c>
      <c r="R32" s="40">
        <f>'Intermediate calculations'!AB12/1000</f>
        <v>2061.7627923266318</v>
      </c>
      <c r="S32" s="40">
        <f>'Intermediate calculations'!AC12/1000</f>
        <v>2088.8809504889732</v>
      </c>
      <c r="T32" s="40">
        <f>'Intermediate calculations'!AD12/1000</f>
        <v>2121.4159445407226</v>
      </c>
      <c r="U32" s="40">
        <f>'Intermediate calculations'!AE12/1000</f>
        <v>2155.112505842641</v>
      </c>
      <c r="V32" s="40">
        <f>'Intermediate calculations'!AF12/1000</f>
        <v>2188.2612452350522</v>
      </c>
      <c r="W32" s="40">
        <f>'Intermediate calculations'!AG12/1000</f>
        <v>2116.9034217091835</v>
      </c>
      <c r="X32" s="40">
        <f>'Intermediate calculations'!AH12/1000</f>
        <v>2157.129775448238</v>
      </c>
      <c r="Y32" s="40">
        <f>'Intermediate calculations'!AI12/1000</f>
        <v>2197.3955078984409</v>
      </c>
      <c r="Z32" s="40">
        <f>'Intermediate calculations'!AJ12/1000</f>
        <v>2239.5950817321791</v>
      </c>
      <c r="AA32" s="40">
        <f>'Intermediate calculations'!AK12/1000</f>
        <v>2284.0221538997785</v>
      </c>
      <c r="AB32" s="40">
        <f>'Intermediate calculations'!AL12/1000</f>
        <v>2327.3817761415003</v>
      </c>
      <c r="AC32" s="40">
        <f>'Intermediate calculations'!AM12/1000</f>
        <v>2372.6032369499421</v>
      </c>
      <c r="AD32" s="40">
        <f>'Intermediate calculations'!AN12/1000</f>
        <v>2418.6610558476727</v>
      </c>
      <c r="AE32" s="40">
        <f>'Intermediate calculations'!AO12/1000</f>
        <v>2465.4622118289976</v>
      </c>
      <c r="AF32" s="40">
        <f>'Intermediate calculations'!AP12/1000</f>
        <v>2511.4791100355637</v>
      </c>
      <c r="AG32" s="40">
        <f>'Intermediate calculations'!AQ12/1000</f>
        <v>2557.393997989569</v>
      </c>
      <c r="AH32" s="40">
        <f>'Intermediate calculations'!AR12/1000</f>
        <v>2606.4979131240498</v>
      </c>
      <c r="AI32" s="40">
        <f>'Intermediate calculations'!AS12/1000</f>
        <v>2656.7124938511233</v>
      </c>
      <c r="AJ32" s="40">
        <f>'Intermediate calculations'!AT12/1000</f>
        <v>2707.6360073929054</v>
      </c>
      <c r="AK32" s="40">
        <f>'Intermediate calculations'!AU12/1000</f>
        <v>2758.8763169560598</v>
      </c>
      <c r="AL32" s="40">
        <f>'Intermediate calculations'!AV12/1000</f>
        <v>2814.0028563645319</v>
      </c>
      <c r="AM32" s="40">
        <f>'Intermediate calculations'!AW12/1000</f>
        <v>2870.6173587019757</v>
      </c>
      <c r="AN32" s="40">
        <f>'Intermediate calculations'!AX12/1000</f>
        <v>2929.1216929526249</v>
      </c>
      <c r="AO32" s="40">
        <f>'Intermediate calculations'!AY12/1000</f>
        <v>2987.2009591601118</v>
      </c>
      <c r="AP32" s="40">
        <f>'Intermediate calculations'!AZ12/1000</f>
        <v>3047.0961624012825</v>
      </c>
      <c r="AQ32" s="40">
        <f>'Intermediate calculations'!BA12/1000</f>
        <v>3109.9848558988378</v>
      </c>
      <c r="AR32" s="40">
        <f>'Intermediate calculations'!BB12/1000</f>
        <v>3172.61458311263</v>
      </c>
      <c r="AS32" s="40">
        <f>'Intermediate calculations'!BC12/1000</f>
        <v>3236.7625194715056</v>
      </c>
      <c r="AT32" s="40">
        <f>'Intermediate calculations'!BD12/1000</f>
        <v>3302.6650372829499</v>
      </c>
      <c r="AU32" s="40">
        <f>'Intermediate calculations'!BE12/1000</f>
        <v>3370.4696475211599</v>
      </c>
      <c r="AV32" s="40">
        <f>'Intermediate calculations'!BF12/1000</f>
        <v>3441.0892669324144</v>
      </c>
      <c r="AW32" s="40">
        <f>'Intermediate calculations'!BG12/1000</f>
        <v>3507.6340476281339</v>
      </c>
      <c r="AX32" s="40">
        <f>'Intermediate calculations'!BH12/1000</f>
        <v>3575.9795614384566</v>
      </c>
      <c r="AY32" s="40">
        <f>'Intermediate calculations'!BI12/1000</f>
        <v>3646.4867026228885</v>
      </c>
      <c r="AZ32" s="40">
        <f>'Intermediate calculations'!BJ12/1000</f>
        <v>3719.3514769383414</v>
      </c>
      <c r="BA32" s="40">
        <f>'Intermediate calculations'!BK12/1000</f>
        <v>3795.6865161921291</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152.7042885796196</v>
      </c>
      <c r="P37">
        <f>'Intermediate calculations'!Z27/1000</f>
        <v>154.1451494820945</v>
      </c>
      <c r="Q37">
        <f>'Intermediate calculations'!AA27/1000</f>
        <v>155.63423446054568</v>
      </c>
      <c r="R37">
        <f>'Intermediate calculations'!AB27/1000</f>
        <v>157.17467429394949</v>
      </c>
      <c r="S37">
        <f>'Intermediate calculations'!AC27/1000</f>
        <v>158.76824589466005</v>
      </c>
      <c r="T37">
        <f>'Intermediate calculations'!AD27/1000</f>
        <v>160.42486047411808</v>
      </c>
      <c r="U37">
        <f>'Intermediate calculations'!AE27/1000</f>
        <v>162.10415313271719</v>
      </c>
      <c r="V37">
        <f>'Intermediate calculations'!AF27/1000</f>
        <v>163.80976652206422</v>
      </c>
      <c r="W37">
        <f>'Intermediate calculations'!AG27/1000</f>
        <v>165.46258267602889</v>
      </c>
      <c r="X37">
        <f>'Intermediate calculations'!AH27/1000</f>
        <v>166.72870311659275</v>
      </c>
      <c r="Y37">
        <f>'Intermediate calculations'!AI27/1000</f>
        <v>168.00907759324141</v>
      </c>
      <c r="Z37">
        <f>'Intermediate calculations'!AJ27/1000</f>
        <v>169.30531954652466</v>
      </c>
      <c r="AA37">
        <f>'Intermediate calculations'!AK27/1000</f>
        <v>170.61781934824936</v>
      </c>
      <c r="AB37">
        <f>'Intermediate calculations'!AL27/1000</f>
        <v>171.94422323672779</v>
      </c>
      <c r="AC37">
        <f>'Intermediate calculations'!AM27/1000</f>
        <v>173.09747358063788</v>
      </c>
      <c r="AD37">
        <f>'Intermediate calculations'!AN27/1000</f>
        <v>174.26237860848926</v>
      </c>
      <c r="AE37">
        <f>'Intermediate calculations'!AO27/1000</f>
        <v>175.43897559517021</v>
      </c>
      <c r="AF37">
        <f>'Intermediate calculations'!AP27/1000</f>
        <v>176.62620513146894</v>
      </c>
      <c r="AG37">
        <f>'Intermediate calculations'!AQ27/1000</f>
        <v>177.82469988276699</v>
      </c>
      <c r="AH37">
        <f>'Intermediate calculations'!AR27/1000</f>
        <v>178.88052940238495</v>
      </c>
      <c r="AI37">
        <f>'Intermediate calculations'!AS27/1000</f>
        <v>179.94589887761492</v>
      </c>
      <c r="AJ37">
        <f>'Intermediate calculations'!AT27/1000</f>
        <v>181.02057506137808</v>
      </c>
      <c r="AK37">
        <f>'Intermediate calculations'!AU27/1000</f>
        <v>182.10433268248059</v>
      </c>
      <c r="AL37">
        <f>'Intermediate calculations'!AV27/1000</f>
        <v>183.19997854633073</v>
      </c>
      <c r="AM37">
        <f>'Intermediate calculations'!AW27/1000</f>
        <v>184.15472978298664</v>
      </c>
      <c r="AN37">
        <f>'Intermediate calculations'!AX27/1000</f>
        <v>185.11759985586343</v>
      </c>
      <c r="AO37">
        <f>'Intermediate calculations'!AY27/1000</f>
        <v>186.08686622954508</v>
      </c>
      <c r="AP37">
        <f>'Intermediate calculations'!AZ27/1000</f>
        <v>187.0642929559003</v>
      </c>
      <c r="AQ37">
        <f>'Intermediate calculations'!BA27/1000</f>
        <v>188.0508306817826</v>
      </c>
      <c r="AR37">
        <f>'Intermediate calculations'!BB27/1000</f>
        <v>188.90069148835664</v>
      </c>
      <c r="AS37">
        <f>'Intermediate calculations'!BC27/1000</f>
        <v>189.75669481255829</v>
      </c>
      <c r="AT37">
        <f>'Intermediate calculations'!BD27/1000</f>
        <v>190.61905246432102</v>
      </c>
      <c r="AU37">
        <f>'Intermediate calculations'!BE27/1000</f>
        <v>191.48790844802562</v>
      </c>
      <c r="AV37">
        <f>'Intermediate calculations'!BF27/1000</f>
        <v>192.36399265846433</v>
      </c>
      <c r="AW37">
        <f>'Intermediate calculations'!BG27/1000</f>
        <v>193.09475909341398</v>
      </c>
      <c r="AX37">
        <f>'Intermediate calculations'!BH27/1000</f>
        <v>193.8303739726542</v>
      </c>
      <c r="AY37">
        <f>'Intermediate calculations'!BI27/1000</f>
        <v>194.57113117288327</v>
      </c>
      <c r="AZ37">
        <f>'Intermediate calculations'!BJ27/1000</f>
        <v>195.31719848670713</v>
      </c>
      <c r="BA37">
        <f>'Intermediate calculations'!BK27/1000</f>
        <v>196.06944521016726</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168.44914187224356</v>
      </c>
      <c r="P38">
        <f>'Intermediate calculations'!Z19/1000</f>
        <v>170.97344190554315</v>
      </c>
      <c r="Q38">
        <f>'Intermediate calculations'!AA19/1000</f>
        <v>173.58222756572286</v>
      </c>
      <c r="R38">
        <f>'Intermediate calculations'!AB19/1000</f>
        <v>176.28098378575638</v>
      </c>
      <c r="S38">
        <f>'Intermediate calculations'!AC19/1000</f>
        <v>179.07282360723354</v>
      </c>
      <c r="T38">
        <f>'Intermediate calculations'!AD19/1000</f>
        <v>181.97511086543287</v>
      </c>
      <c r="U38">
        <f>'Intermediate calculations'!AE19/1000</f>
        <v>184.91712872901715</v>
      </c>
      <c r="V38">
        <f>'Intermediate calculations'!AF19/1000</f>
        <v>187.9052589004512</v>
      </c>
      <c r="W38">
        <f>'Intermediate calculations'!AG19/1000</f>
        <v>190.80089154987954</v>
      </c>
      <c r="X38">
        <f>'Intermediate calculations'!AH19/1000</f>
        <v>193.01905699859626</v>
      </c>
      <c r="Y38">
        <f>'Intermediate calculations'!AI19/1000</f>
        <v>195.26219464532437</v>
      </c>
      <c r="Z38">
        <f>'Intermediate calculations'!AJ19/1000</f>
        <v>197.53313113906708</v>
      </c>
      <c r="AA38">
        <f>'Intermediate calculations'!AK19/1000</f>
        <v>199.83255038731539</v>
      </c>
      <c r="AB38">
        <f>'Intermediate calculations'!AL19/1000</f>
        <v>202.15632874378531</v>
      </c>
      <c r="AC38">
        <f>'Intermediate calculations'!AM19/1000</f>
        <v>204.17675269764138</v>
      </c>
      <c r="AD38">
        <f>'Intermediate calculations'!AN19/1000</f>
        <v>206.21759494379103</v>
      </c>
      <c r="AE38">
        <f>'Intermediate calculations'!AO19/1000</f>
        <v>208.27892078555499</v>
      </c>
      <c r="AF38">
        <f>'Intermediate calculations'!AP19/1000</f>
        <v>210.35887420289424</v>
      </c>
      <c r="AG38">
        <f>'Intermediate calculations'!AQ19/1000</f>
        <v>212.45856358679967</v>
      </c>
      <c r="AH38">
        <f>'Intermediate calculations'!AR19/1000</f>
        <v>214.30831222454282</v>
      </c>
      <c r="AI38">
        <f>'Intermediate calculations'!AS19/1000</f>
        <v>216.17477428009593</v>
      </c>
      <c r="AJ38">
        <f>'Intermediate calculations'!AT19/1000</f>
        <v>218.05754111886566</v>
      </c>
      <c r="AK38">
        <f>'Intermediate calculations'!AU19/1000</f>
        <v>219.95621807952071</v>
      </c>
      <c r="AL38">
        <f>'Intermediate calculations'!AV19/1000</f>
        <v>221.87572251319008</v>
      </c>
      <c r="AM38">
        <f>'Intermediate calculations'!AW19/1000</f>
        <v>223.54838819128821</v>
      </c>
      <c r="AN38">
        <f>'Intermediate calculations'!AX19/1000</f>
        <v>225.23527757308159</v>
      </c>
      <c r="AO38">
        <f>'Intermediate calculations'!AY19/1000</f>
        <v>226.93337288204449</v>
      </c>
      <c r="AP38">
        <f>'Intermediate calculations'!AZ19/1000</f>
        <v>228.64576462898438</v>
      </c>
      <c r="AQ38">
        <f>'Intermediate calculations'!BA19/1000</f>
        <v>230.37411828895145</v>
      </c>
      <c r="AR38">
        <f>'Intermediate calculations'!BB19/1000</f>
        <v>231.86302235918475</v>
      </c>
      <c r="AS38">
        <f>'Intermediate calculations'!BC19/1000</f>
        <v>233.36268774400799</v>
      </c>
      <c r="AT38">
        <f>'Intermediate calculations'!BD19/1000</f>
        <v>234.873485521449</v>
      </c>
      <c r="AU38">
        <f>'Intermediate calculations'!BE19/1000</f>
        <v>236.39566797836127</v>
      </c>
      <c r="AV38">
        <f>'Intermediate calculations'!BF19/1000</f>
        <v>237.930513845707</v>
      </c>
      <c r="AW38">
        <f>'Intermediate calculations'!BG19/1000</f>
        <v>239.21077187263319</v>
      </c>
      <c r="AX38">
        <f>'Intermediate calculations'!BH19/1000</f>
        <v>240.49952407693846</v>
      </c>
      <c r="AY38">
        <f>'Intermediate calculations'!BI19/1000</f>
        <v>241.79728531259508</v>
      </c>
      <c r="AZ38">
        <f>'Intermediate calculations'!BJ19/1000</f>
        <v>243.10434954196961</v>
      </c>
      <c r="BA38">
        <f>'Intermediate calculations'!BK19/1000</f>
        <v>244.42223971847332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X15" activePane="bottomRight" state="frozen"/>
      <selection activeCell="C1" sqref="C1"/>
      <selection pane="topRight" activeCell="E1" sqref="E1"/>
      <selection pane="bottomLeft" activeCell="C5" sqref="C5"/>
      <selection pane="bottomRight" activeCell="AD24" sqref="AD24:BP39"/>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f>SUM(AD5:AD10)</f>
        <v>13498033.065121675</v>
      </c>
      <c r="AE2" s="11">
        <f t="shared" ref="AE2:BP2" si="0">SUM(AE5:AE10)</f>
        <v>13532837.108294731</v>
      </c>
      <c r="AF2" s="11">
        <f t="shared" si="0"/>
        <v>13479361.854342163</v>
      </c>
      <c r="AG2" s="11">
        <f t="shared" si="0"/>
        <v>13363269.452033507</v>
      </c>
      <c r="AH2" s="11">
        <f t="shared" si="0"/>
        <v>13182656.571607007</v>
      </c>
      <c r="AI2" s="11">
        <f t="shared" si="0"/>
        <v>13070437.739485934</v>
      </c>
      <c r="AJ2" s="11">
        <f t="shared" si="0"/>
        <v>12972530.328078412</v>
      </c>
      <c r="AK2" s="11">
        <f t="shared" si="0"/>
        <v>12866123.010105021</v>
      </c>
      <c r="AL2" s="11">
        <f t="shared" si="0"/>
        <v>11517704.318991745</v>
      </c>
      <c r="AM2" s="11">
        <f t="shared" si="0"/>
        <v>11604358.301372817</v>
      </c>
      <c r="AN2" s="11">
        <f t="shared" si="0"/>
        <v>11683939.494756857</v>
      </c>
      <c r="AO2" s="11">
        <f t="shared" si="0"/>
        <v>11777638.948422255</v>
      </c>
      <c r="AP2" s="11">
        <f t="shared" si="0"/>
        <v>11887443.390169963</v>
      </c>
      <c r="AQ2" s="11">
        <f t="shared" si="0"/>
        <v>11977003.96199703</v>
      </c>
      <c r="AR2" s="11">
        <f t="shared" si="0"/>
        <v>12097252.671447366</v>
      </c>
      <c r="AS2" s="11">
        <f t="shared" si="0"/>
        <v>12216825.337150978</v>
      </c>
      <c r="AT2" s="11">
        <f t="shared" si="0"/>
        <v>12334528.198226087</v>
      </c>
      <c r="AU2" s="11">
        <f t="shared" si="0"/>
        <v>12435254.229499474</v>
      </c>
      <c r="AV2" s="11">
        <f t="shared" si="0"/>
        <v>12526271.251772331</v>
      </c>
      <c r="AW2" s="11">
        <f t="shared" si="0"/>
        <v>12612385.488046177</v>
      </c>
      <c r="AX2" s="11">
        <f t="shared" si="0"/>
        <v>12697149.746743634</v>
      </c>
      <c r="AY2" s="11">
        <f t="shared" si="0"/>
        <v>12776587.205437699</v>
      </c>
      <c r="AZ2" s="11">
        <f t="shared" si="0"/>
        <v>12847167.566815458</v>
      </c>
      <c r="BA2" s="11">
        <f t="shared" si="0"/>
        <v>12939214.356654258</v>
      </c>
      <c r="BB2" s="11">
        <f t="shared" si="0"/>
        <v>13043009.74826416</v>
      </c>
      <c r="BC2" s="11">
        <f t="shared" si="0"/>
        <v>13148634.382243102</v>
      </c>
      <c r="BD2" s="11">
        <f t="shared" si="0"/>
        <v>13237141.320279568</v>
      </c>
      <c r="BE2" s="11">
        <f t="shared" si="0"/>
        <v>13326317.774570148</v>
      </c>
      <c r="BF2" s="11">
        <f t="shared" si="0"/>
        <v>13424279.193989599</v>
      </c>
      <c r="BG2" s="11">
        <f t="shared" si="0"/>
        <v>13719709.802369444</v>
      </c>
      <c r="BH2" s="11">
        <f t="shared" si="0"/>
        <v>14021237.663074177</v>
      </c>
      <c r="BI2" s="11">
        <f t="shared" si="0"/>
        <v>14330414.073899131</v>
      </c>
      <c r="BJ2" s="11">
        <f t="shared" si="0"/>
        <v>14648095.797392666</v>
      </c>
      <c r="BK2" s="11">
        <f t="shared" si="0"/>
        <v>14980591.668485776</v>
      </c>
      <c r="BL2" s="11">
        <f t="shared" si="0"/>
        <v>15288703.013125421</v>
      </c>
      <c r="BM2" s="11">
        <f t="shared" si="0"/>
        <v>15604470.08269457</v>
      </c>
      <c r="BN2" s="11">
        <f t="shared" si="0"/>
        <v>15930210.149981661</v>
      </c>
      <c r="BO2" s="11">
        <f t="shared" si="0"/>
        <v>16267022.650881888</v>
      </c>
      <c r="BP2" s="11">
        <f t="shared" si="0"/>
        <v>16622273.470124323</v>
      </c>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1">AT11-AS11</f>
        <v>34907.300713799894</v>
      </c>
      <c r="AU4" s="89">
        <f t="shared" si="1"/>
        <v>37907.828280303627</v>
      </c>
      <c r="AV4" s="89">
        <f t="shared" si="1"/>
        <v>40830.82204047218</v>
      </c>
      <c r="AW4" s="89">
        <f>AW11-AV11</f>
        <v>26590.484960515052</v>
      </c>
      <c r="AX4" s="89">
        <f t="shared" si="1"/>
        <v>29215.997934106737</v>
      </c>
      <c r="AY4" s="89">
        <f t="shared" si="1"/>
        <v>31698.834825322032</v>
      </c>
      <c r="AZ4" s="89">
        <f t="shared" si="1"/>
        <v>34049.954276427627</v>
      </c>
      <c r="BA4" s="15">
        <f>BA8/'Intermediate calculations'!AV8</f>
        <v>3.4898124620715252</v>
      </c>
      <c r="BB4" s="15">
        <f>BB8/'Intermediate calculations'!AW8</f>
        <v>3.3925406958564337</v>
      </c>
      <c r="BC4" s="15">
        <f>BC8/'Intermediate calculations'!AX8</f>
        <v>3.2973619991305627</v>
      </c>
      <c r="BD4" s="15">
        <f>BD8/'Intermediate calculations'!AY8</f>
        <v>3.2041880718978777</v>
      </c>
      <c r="BE4" s="15">
        <f>BE8/'Intermediate calculations'!AZ8</f>
        <v>3.1129366351144023</v>
      </c>
      <c r="BF4" s="15">
        <f>BF8/'Intermediate calculations'!BA8</f>
        <v>3.0235308809863368</v>
      </c>
      <c r="BG4" s="15">
        <f>BG8/'Intermediate calculations'!BB8</f>
        <v>2.9958152911112768</v>
      </c>
      <c r="BH4" s="15">
        <f>BH8/'Intermediate calculations'!BC8</f>
        <v>2.9687225765085068</v>
      </c>
      <c r="BI4" s="15">
        <f>BI8/'Intermediate calculations'!BD8</f>
        <v>2.9422253546630612</v>
      </c>
      <c r="BJ4" s="15">
        <f>BJ8/'Intermediate calculations'!BE8</f>
        <v>2.9162980099554763</v>
      </c>
      <c r="BK4" s="15">
        <f>BK8/'Intermediate calculations'!BF8</f>
        <v>2.8909165448418661</v>
      </c>
      <c r="BL4" s="15">
        <f>BL8/'Intermediate calculations'!BG8</f>
        <v>2.8660584463797107</v>
      </c>
      <c r="BM4" s="15">
        <f>BM8/'Intermediate calculations'!BH8</f>
        <v>2.8417025662387925</v>
      </c>
      <c r="BN4" s="15">
        <f>BN8/'Intermediate calculations'!BI8</f>
        <v>2.8178290125946854</v>
      </c>
      <c r="BO4" s="15">
        <f>BO8/'Intermediate calculations'!BJ8</f>
        <v>2.7944190525201011</v>
      </c>
      <c r="BP4" s="15">
        <f>BP8/'Intermediate calculations'!BK8</f>
        <v>2.7714550236740889</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590141.62928994384</v>
      </c>
      <c r="AE5" s="24">
        <f>'Intermediate calculations'!Z15*'Intermediate calculations'!Z16*Constants!$H$18</f>
        <v>594463.11480251199</v>
      </c>
      <c r="AF5" s="24">
        <f>'Intermediate calculations'!AA15*'Intermediate calculations'!AA16*Constants!$H$18</f>
        <v>597693.19199978979</v>
      </c>
      <c r="AG5" s="24">
        <f>'Intermediate calculations'!AB15*'Intermediate calculations'!AB16*Constants!$H$18</f>
        <v>600156.58794256777</v>
      </c>
      <c r="AH5" s="24">
        <f>'Intermediate calculations'!AC15*'Intermediate calculations'!AC16*Constants!$H$18</f>
        <v>601752.95659296971</v>
      </c>
      <c r="AI5" s="24">
        <f>'Intermediate calculations'!AD15*'Intermediate calculations'!AD16*Constants!$H$18</f>
        <v>604668.62685213657</v>
      </c>
      <c r="AJ5" s="24">
        <f>'Intermediate calculations'!AE15*'Intermediate calculations'!AE16*Constants!$H$18</f>
        <v>607944.70237607067</v>
      </c>
      <c r="AK5" s="24">
        <f>'Intermediate calculations'!AF15*'Intermediate calculations'!AF16*Constants!$H$18</f>
        <v>611196.91813697387</v>
      </c>
      <c r="AL5" s="24">
        <f>'Intermediate calculations'!AG15*'Intermediate calculations'!AG16*Constants!$H$18</f>
        <v>592227.17699850269</v>
      </c>
      <c r="AM5" s="24">
        <f>'Intermediate calculations'!AH15*'Intermediate calculations'!AH16*Constants!$H$18</f>
        <v>597273.21791915933</v>
      </c>
      <c r="AN5" s="24">
        <f>'Intermediate calculations'!AI15*'Intermediate calculations'!AI16*Constants!$H$18</f>
        <v>602372.98553992505</v>
      </c>
      <c r="AO5" s="24">
        <f>'Intermediate calculations'!AJ15*'Intermediate calculations'!AJ16*Constants!$H$18</f>
        <v>607918.38127918961</v>
      </c>
      <c r="AP5" s="24">
        <f>'Intermediate calculations'!AK15*'Intermediate calculations'!AK16*Constants!$H$18</f>
        <v>613959.45210614137</v>
      </c>
      <c r="AQ5" s="24">
        <f>'Intermediate calculations'!AL15*'Intermediate calculations'!AL16*Constants!$H$18</f>
        <v>619800.91644326097</v>
      </c>
      <c r="AR5" s="24">
        <f>'Intermediate calculations'!AM15*'Intermediate calculations'!AM16*Constants!$H$18</f>
        <v>626048.05851058813</v>
      </c>
      <c r="AS5" s="24">
        <f>'Intermediate calculations'!AN15*'Intermediate calculations'!AN16*Constants!$H$18</f>
        <v>632481.4961307341</v>
      </c>
      <c r="AT5" s="24">
        <f>'Intermediate calculations'!AO15*'Intermediate calculations'!AO16*Constants!$H$18</f>
        <v>639077.33627328475</v>
      </c>
      <c r="AU5" s="24">
        <f>'Intermediate calculations'!AP15*'Intermediate calculations'!AP16*Constants!$H$18</f>
        <v>645520.26041457371</v>
      </c>
      <c r="AV5" s="24">
        <f>'Intermediate calculations'!AQ15*'Intermediate calculations'!AQ16*Constants!$H$18</f>
        <v>651948.98212212743</v>
      </c>
      <c r="AW5" s="24">
        <f>'Intermediate calculations'!AR15*'Intermediate calculations'!AR16*Constants!$H$18</f>
        <v>659026.58769570407</v>
      </c>
      <c r="AX5" s="24">
        <f>'Intermediate calculations'!AS15*'Intermediate calculations'!AS16*Constants!$H$18</f>
        <v>666325.57932975411</v>
      </c>
      <c r="AY5" s="24">
        <f>'Intermediate calculations'!AT15*'Intermediate calculations'!AT16*Constants!$H$18</f>
        <v>673761.67460147629</v>
      </c>
      <c r="AZ5" s="24">
        <f>'Intermediate calculations'!AU15*'Intermediate calculations'!AU16*Constants!$H$18</f>
        <v>681254.07878468931</v>
      </c>
      <c r="BA5" s="24">
        <f>'Intermediate calculations'!AV15*'Intermediate calculations'!AV16*Constants!$H$18</f>
        <v>689510.23716231587</v>
      </c>
      <c r="BB5" s="24">
        <f>'Intermediate calculations'!AW15*'Intermediate calculations'!AW16*Constants!$H$18</f>
        <v>698046.09058699408</v>
      </c>
      <c r="BC5" s="24">
        <f>'Intermediate calculations'!AX15*'Intermediate calculations'!AX16*Constants!$H$18</f>
        <v>706937.17777088261</v>
      </c>
      <c r="BD5" s="24">
        <f>'Intermediate calculations'!AY15*'Intermediate calculations'!AY16*Constants!$H$18</f>
        <v>715724.60093335004</v>
      </c>
      <c r="BE5" s="24">
        <f>'Intermediate calculations'!AZ15*'Intermediate calculations'!AZ16*Constants!$H$18</f>
        <v>724847.67237272218</v>
      </c>
      <c r="BF5" s="24">
        <f>'Intermediate calculations'!BA15*'Intermediate calculations'!BA16*Constants!$H$18</f>
        <v>734532.12821100734</v>
      </c>
      <c r="BG5" s="24">
        <f>'Intermediate calculations'!BB15*'Intermediate calculations'!BB16*Constants!$H$18</f>
        <v>744140.04911407223</v>
      </c>
      <c r="BH5" s="24">
        <f>'Intermediate calculations'!BC15*'Intermediate calculations'!BC16*Constants!$H$18</f>
        <v>754016.25598862453</v>
      </c>
      <c r="BI5" s="24">
        <f>'Intermediate calculations'!BD15*'Intermediate calculations'!BD16*Constants!$H$18</f>
        <v>764203.61577418807</v>
      </c>
      <c r="BJ5" s="24">
        <f>'Intermediate calculations'!BE15*'Intermediate calculations'!BE16*Constants!$H$18</f>
        <v>774727.43699963123</v>
      </c>
      <c r="BK5" s="24">
        <f>'Intermediate calculations'!BF15*'Intermediate calculations'!BF16*Constants!$H$18</f>
        <v>785759.53663916711</v>
      </c>
      <c r="BL5" s="24">
        <f>'Intermediate calculations'!BG15*'Intermediate calculations'!BG16*Constants!$H$18</f>
        <v>795978.55858310126</v>
      </c>
      <c r="BM5" s="24">
        <f>'Intermediate calculations'!BH15*'Intermediate calculations'!BH16*Constants!$H$18</f>
        <v>806511.62174521538</v>
      </c>
      <c r="BN5" s="24">
        <f>'Intermediate calculations'!BI15*'Intermediate calculations'!BI16*Constants!$H$18</f>
        <v>817424.46587783669</v>
      </c>
      <c r="BO5" s="24">
        <f>'Intermediate calculations'!BJ15*'Intermediate calculations'!BJ16*Constants!$H$18</f>
        <v>828750.89907405665</v>
      </c>
      <c r="BP5" s="24">
        <f>'Intermediate calculations'!BK15*'Intermediate calculations'!BK16*Constants!$H$18</f>
        <v>840697.46032610524</v>
      </c>
    </row>
    <row r="6" spans="1:72" s="23" customFormat="1" x14ac:dyDescent="0.25">
      <c r="A6" s="23" t="str">
        <f t="shared" ref="A6:A22" si="2">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488974.4928402392</v>
      </c>
      <c r="AE6" s="24">
        <f>'Intermediate calculations'!Z15*'Intermediate calculations'!Z16*Constants!$H$19</f>
        <v>492555.15226493852</v>
      </c>
      <c r="AF6" s="24">
        <f>'Intermediate calculations'!AA15*'Intermediate calculations'!AA16*Constants!$H$19</f>
        <v>495231.50194268295</v>
      </c>
      <c r="AG6" s="24">
        <f>'Intermediate calculations'!AB15*'Intermediate calculations'!AB16*Constants!$H$19</f>
        <v>497272.60143812757</v>
      </c>
      <c r="AH6" s="24">
        <f>'Intermediate calculations'!AC15*'Intermediate calculations'!AC16*Constants!$H$19</f>
        <v>498595.30689131777</v>
      </c>
      <c r="AI6" s="24">
        <f>'Intermediate calculations'!AD15*'Intermediate calculations'!AD16*Constants!$H$19</f>
        <v>501011.14796319883</v>
      </c>
      <c r="AJ6" s="24">
        <f>'Intermediate calculations'!AE15*'Intermediate calculations'!AE16*Constants!$H$19</f>
        <v>503725.61054017278</v>
      </c>
      <c r="AK6" s="24">
        <f>'Intermediate calculations'!AF15*'Intermediate calculations'!AF16*Constants!$H$19</f>
        <v>506420.30359920696</v>
      </c>
      <c r="AL6" s="24">
        <f>'Intermediate calculations'!AG15*'Intermediate calculations'!AG16*Constants!$H$19</f>
        <v>490702.51808447368</v>
      </c>
      <c r="AM6" s="24">
        <f>'Intermediate calculations'!AH15*'Intermediate calculations'!AH16*Constants!$H$19</f>
        <v>494883.52341873205</v>
      </c>
      <c r="AN6" s="24">
        <f>'Intermediate calculations'!AI15*'Intermediate calculations'!AI16*Constants!$H$19</f>
        <v>499109.0451616522</v>
      </c>
      <c r="AO6" s="24">
        <f>'Intermediate calculations'!AJ15*'Intermediate calculations'!AJ16*Constants!$H$19</f>
        <v>503703.80163132853</v>
      </c>
      <c r="AP6" s="24">
        <f>'Intermediate calculations'!AK15*'Intermediate calculations'!AK16*Constants!$H$19</f>
        <v>508709.26031651715</v>
      </c>
      <c r="AQ6" s="24">
        <f>'Intermediate calculations'!AL15*'Intermediate calculations'!AL16*Constants!$H$19</f>
        <v>513549.33076727344</v>
      </c>
      <c r="AR6" s="24">
        <f>'Intermediate calculations'!AM15*'Intermediate calculations'!AM16*Constants!$H$19</f>
        <v>518725.53419448732</v>
      </c>
      <c r="AS6" s="24">
        <f>'Intermediate calculations'!AN15*'Intermediate calculations'!AN16*Constants!$H$19</f>
        <v>524056.0967940368</v>
      </c>
      <c r="AT6" s="24">
        <f>'Intermediate calculations'!AO15*'Intermediate calculations'!AO16*Constants!$H$19</f>
        <v>529521.22148357879</v>
      </c>
      <c r="AU6" s="24">
        <f>'Intermediate calculations'!AP15*'Intermediate calculations'!AP16*Constants!$H$19</f>
        <v>534859.64434350398</v>
      </c>
      <c r="AV6" s="24">
        <f>'Intermediate calculations'!AQ15*'Intermediate calculations'!AQ16*Constants!$H$19</f>
        <v>540186.29947261978</v>
      </c>
      <c r="AW6" s="24">
        <f>'Intermediate calculations'!AR15*'Intermediate calculations'!AR16*Constants!$H$19</f>
        <v>546050.60123358341</v>
      </c>
      <c r="AX6" s="24">
        <f>'Intermediate calculations'!AS15*'Intermediate calculations'!AS16*Constants!$H$19</f>
        <v>552098.3371589391</v>
      </c>
      <c r="AY6" s="24">
        <f>'Intermediate calculations'!AT15*'Intermediate calculations'!AT16*Constants!$H$19</f>
        <v>558259.67324122321</v>
      </c>
      <c r="AZ6" s="24">
        <f>'Intermediate calculations'!AU15*'Intermediate calculations'!AU16*Constants!$H$19</f>
        <v>564467.66527874256</v>
      </c>
      <c r="BA6" s="24">
        <f>'Intermediate calculations'!AV15*'Intermediate calculations'!AV16*Constants!$H$19</f>
        <v>571308.48222020466</v>
      </c>
      <c r="BB6" s="24">
        <f>'Intermediate calculations'!AW15*'Intermediate calculations'!AW16*Constants!$H$19</f>
        <v>578381.04648636654</v>
      </c>
      <c r="BC6" s="24">
        <f>'Intermediate calculations'!AX15*'Intermediate calculations'!AX16*Constants!$H$19</f>
        <v>585747.94729587412</v>
      </c>
      <c r="BD6" s="24">
        <f>'Intermediate calculations'!AY15*'Intermediate calculations'!AY16*Constants!$H$19</f>
        <v>593028.95505906141</v>
      </c>
      <c r="BE6" s="24">
        <f>'Intermediate calculations'!AZ15*'Intermediate calculations'!AZ16*Constants!$H$19</f>
        <v>600588.07139454118</v>
      </c>
      <c r="BF6" s="24">
        <f>'Intermediate calculations'!BA15*'Intermediate calculations'!BA16*Constants!$H$19</f>
        <v>608612.33480340603</v>
      </c>
      <c r="BG6" s="24">
        <f>'Intermediate calculations'!BB15*'Intermediate calculations'!BB16*Constants!$H$19</f>
        <v>616573.18355165981</v>
      </c>
      <c r="BH6" s="24">
        <f>'Intermediate calculations'!BC15*'Intermediate calculations'!BC16*Constants!$H$19</f>
        <v>624756.32639057457</v>
      </c>
      <c r="BI6" s="24">
        <f>'Intermediate calculations'!BD15*'Intermediate calculations'!BD16*Constants!$H$19</f>
        <v>633197.28164147015</v>
      </c>
      <c r="BJ6" s="24">
        <f>'Intermediate calculations'!BE15*'Intermediate calculations'!BE16*Constants!$H$19</f>
        <v>641917.01922826585</v>
      </c>
      <c r="BK6" s="24">
        <f>'Intermediate calculations'!BF15*'Intermediate calculations'!BF16*Constants!$H$19</f>
        <v>651057.90178673842</v>
      </c>
      <c r="BL6" s="24">
        <f>'Intermediate calculations'!BG15*'Intermediate calculations'!BG16*Constants!$H$19</f>
        <v>659525.09139742667</v>
      </c>
      <c r="BM6" s="24">
        <f>'Intermediate calculations'!BH15*'Intermediate calculations'!BH16*Constants!$H$19</f>
        <v>668252.48658889276</v>
      </c>
      <c r="BN6" s="24">
        <f>'Intermediate calculations'!BI15*'Intermediate calculations'!BI16*Constants!$H$19</f>
        <v>677294.55744163611</v>
      </c>
      <c r="BO6" s="24">
        <f>'Intermediate calculations'!BJ15*'Intermediate calculations'!BJ16*Constants!$H$19</f>
        <v>686679.31637564686</v>
      </c>
      <c r="BP6" s="24">
        <f>'Intermediate calculations'!BK15*'Intermediate calculations'!BK16*Constants!$H$19</f>
        <v>696577.89569877298</v>
      </c>
    </row>
    <row r="7" spans="1:72" s="23" customFormat="1" x14ac:dyDescent="0.25">
      <c r="A7" s="23" t="str">
        <f t="shared" si="2"/>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607002.8186982281</v>
      </c>
      <c r="AE7" s="24">
        <f>'Intermediate calculations'!Z15*'Intermediate calculations'!Z16*(1-Constants!$H$18-Constants!$H$19)</f>
        <v>611447.77522544097</v>
      </c>
      <c r="AF7" s="24">
        <f>'Intermediate calculations'!AA15*'Intermediate calculations'!AA16*(1-Constants!$H$18-Constants!$H$19)</f>
        <v>614770.14034264104</v>
      </c>
      <c r="AG7" s="24">
        <f>'Intermediate calculations'!AB15*'Intermediate calculations'!AB16*(1-Constants!$H$18-Constants!$H$19)</f>
        <v>617303.91902664118</v>
      </c>
      <c r="AH7" s="24">
        <f>'Intermediate calculations'!AC15*'Intermediate calculations'!AC16*(1-Constants!$H$18-Constants!$H$19)</f>
        <v>618945.89820991177</v>
      </c>
      <c r="AI7" s="24">
        <f>'Intermediate calculations'!AD15*'Intermediate calculations'!AD16*(1-Constants!$H$18-Constants!$H$19)</f>
        <v>621944.87333362619</v>
      </c>
      <c r="AJ7" s="24">
        <f>'Intermediate calculations'!AE15*'Intermediate calculations'!AE16*(1-Constants!$H$18-Constants!$H$19)</f>
        <v>625314.55101538706</v>
      </c>
      <c r="AK7" s="24">
        <f>'Intermediate calculations'!AF15*'Intermediate calculations'!AF16*(1-Constants!$H$18-Constants!$H$19)</f>
        <v>628659.68722660188</v>
      </c>
      <c r="AL7" s="24">
        <f>'Intermediate calculations'!AG15*'Intermediate calculations'!AG16*(1-Constants!$H$18-Constants!$H$19)</f>
        <v>609147.95348417433</v>
      </c>
      <c r="AM7" s="24">
        <f>'Intermediate calculations'!AH15*'Intermediate calculations'!AH16*(1-Constants!$H$18-Constants!$H$19)</f>
        <v>614338.16700256406</v>
      </c>
      <c r="AN7" s="24">
        <f>'Intermediate calculations'!AI15*'Intermediate calculations'!AI16*(1-Constants!$H$18-Constants!$H$19)</f>
        <v>619583.64226963732</v>
      </c>
      <c r="AO7" s="24">
        <f>'Intermediate calculations'!AJ15*'Intermediate calculations'!AJ16*(1-Constants!$H$18-Constants!$H$19)</f>
        <v>625287.47788716655</v>
      </c>
      <c r="AP7" s="24">
        <f>'Intermediate calculations'!AK15*'Intermediate calculations'!AK16*(1-Constants!$H$18-Constants!$H$19)</f>
        <v>631501.15073774557</v>
      </c>
      <c r="AQ7" s="24">
        <f>'Intermediate calculations'!AL15*'Intermediate calculations'!AL16*(1-Constants!$H$18-Constants!$H$19)</f>
        <v>637509.51405592577</v>
      </c>
      <c r="AR7" s="24">
        <f>'Intermediate calculations'!AM15*'Intermediate calculations'!AM16*(1-Constants!$H$18-Constants!$H$19)</f>
        <v>643935.1458966051</v>
      </c>
      <c r="AS7" s="24">
        <f>'Intermediate calculations'!AN15*'Intermediate calculations'!AN16*(1-Constants!$H$18-Constants!$H$19)</f>
        <v>650552.39602018381</v>
      </c>
      <c r="AT7" s="24">
        <f>'Intermediate calculations'!AO15*'Intermediate calculations'!AO16*(1-Constants!$H$18-Constants!$H$19)</f>
        <v>657336.68873823585</v>
      </c>
      <c r="AU7" s="24">
        <f>'Intermediate calculations'!AP15*'Intermediate calculations'!AP16*(1-Constants!$H$18-Constants!$H$19)</f>
        <v>663963.69642641884</v>
      </c>
      <c r="AV7" s="24">
        <f>'Intermediate calculations'!AQ15*'Intermediate calculations'!AQ16*(1-Constants!$H$18-Constants!$H$19)</f>
        <v>670576.09589704545</v>
      </c>
      <c r="AW7" s="24">
        <f>'Intermediate calculations'!AR15*'Intermediate calculations'!AR16*(1-Constants!$H$18-Constants!$H$19)</f>
        <v>677855.91877272434</v>
      </c>
      <c r="AX7" s="24">
        <f>'Intermediate calculations'!AS15*'Intermediate calculations'!AS16*(1-Constants!$H$18-Constants!$H$19)</f>
        <v>685363.45302489004</v>
      </c>
      <c r="AY7" s="24">
        <f>'Intermediate calculations'!AT15*'Intermediate calculations'!AT16*(1-Constants!$H$18-Constants!$H$19)</f>
        <v>693012.00816151861</v>
      </c>
      <c r="AZ7" s="24">
        <f>'Intermediate calculations'!AU15*'Intermediate calculations'!AU16*(1-Constants!$H$18-Constants!$H$19)</f>
        <v>700718.48103568051</v>
      </c>
      <c r="BA7" s="24">
        <f>'Intermediate calculations'!AV15*'Intermediate calculations'!AV16*(1-Constants!$H$18-Constants!$H$19)</f>
        <v>709210.52965266793</v>
      </c>
      <c r="BB7" s="24">
        <f>'Intermediate calculations'!AW15*'Intermediate calculations'!AW16*(1-Constants!$H$18-Constants!$H$19)</f>
        <v>717990.26460376545</v>
      </c>
      <c r="BC7" s="24">
        <f>'Intermediate calculations'!AX15*'Intermediate calculations'!AX16*(1-Constants!$H$18-Constants!$H$19)</f>
        <v>727135.38285005081</v>
      </c>
      <c r="BD7" s="24">
        <f>'Intermediate calculations'!AY15*'Intermediate calculations'!AY16*(1-Constants!$H$18-Constants!$H$19)</f>
        <v>736173.87524573156</v>
      </c>
      <c r="BE7" s="24">
        <f>'Intermediate calculations'!AZ15*'Intermediate calculations'!AZ16*(1-Constants!$H$18-Constants!$H$19)</f>
        <v>745557.60586908576</v>
      </c>
      <c r="BF7" s="24">
        <f>'Intermediate calculations'!BA15*'Intermediate calculations'!BA16*(1-Constants!$H$18-Constants!$H$19)</f>
        <v>755518.76044560759</v>
      </c>
      <c r="BG7" s="24">
        <f>'Intermediate calculations'!BB15*'Intermediate calculations'!BB16*(1-Constants!$H$18-Constants!$H$19)</f>
        <v>765401.19337447442</v>
      </c>
      <c r="BH7" s="24">
        <f>'Intermediate calculations'!BC15*'Intermediate calculations'!BC16*(1-Constants!$H$18-Constants!$H$19)</f>
        <v>775559.57758829964</v>
      </c>
      <c r="BI7" s="24">
        <f>'Intermediate calculations'!BD15*'Intermediate calculations'!BD16*(1-Constants!$H$18-Constants!$H$19)</f>
        <v>786038.00479630788</v>
      </c>
      <c r="BJ7" s="24">
        <f>'Intermediate calculations'!BE15*'Intermediate calculations'!BE16*(1-Constants!$H$18-Constants!$H$19)</f>
        <v>796862.50662819226</v>
      </c>
      <c r="BK7" s="24">
        <f>'Intermediate calculations'!BF15*'Intermediate calculations'!BF16*(1-Constants!$H$18-Constants!$H$19)</f>
        <v>808209.80911457201</v>
      </c>
      <c r="BL7" s="24">
        <f>'Intermediate calculations'!BG15*'Intermediate calculations'!BG16*(1-Constants!$H$18-Constants!$H$19)</f>
        <v>818720.80311404716</v>
      </c>
      <c r="BM7" s="24">
        <f>'Intermediate calculations'!BH15*'Intermediate calculations'!BH16*(1-Constants!$H$18-Constants!$H$19)</f>
        <v>829554.81093793607</v>
      </c>
      <c r="BN7" s="24">
        <f>'Intermediate calculations'!BI15*'Intermediate calculations'!BI16*(1-Constants!$H$18-Constants!$H$19)</f>
        <v>840779.45061720361</v>
      </c>
      <c r="BO7" s="24">
        <f>'Intermediate calculations'!BJ15*'Intermediate calculations'!BJ16*(1-Constants!$H$18-Constants!$H$19)</f>
        <v>852429.49619045842</v>
      </c>
      <c r="BP7" s="24">
        <f>'Intermediate calculations'!BK15*'Intermediate calculations'!BK16*(1-Constants!$H$18-Constants!$H$19)</f>
        <v>864717.38776399416</v>
      </c>
    </row>
    <row r="8" spans="1:72" s="23" customFormat="1" x14ac:dyDescent="0.25">
      <c r="A8" s="23" t="str">
        <f t="shared" si="2"/>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5925439.7855161577</v>
      </c>
      <c r="AE8" s="24">
        <f>'Intermediate calculations'!Z10*'Intermediate calculations'!Z11*Constants!$H$20</f>
        <v>5927948.1178632872</v>
      </c>
      <c r="AF8" s="24">
        <f>'Intermediate calculations'!AA10*'Intermediate calculations'!AA11*Constants!$H$20</f>
        <v>5887862.5063157873</v>
      </c>
      <c r="AG8" s="24">
        <f>'Intermediate calculations'!AB10*'Intermediate calculations'!AB11*Constants!$H$20</f>
        <v>5817707.8336510891</v>
      </c>
      <c r="AH8" s="24">
        <f>'Intermediate calculations'!AC10*'Intermediate calculations'!AC11*Constants!$H$20</f>
        <v>5716796.6466827365</v>
      </c>
      <c r="AI8" s="24">
        <f>'Intermediate calculations'!AD10*'Intermediate calculations'!AD11*Constants!$H$20</f>
        <v>5648329.6043030722</v>
      </c>
      <c r="AJ8" s="24">
        <f>'Intermediate calculations'!AE10*'Intermediate calculations'!AE11*Constants!$H$20</f>
        <v>5586623.9913607882</v>
      </c>
      <c r="AK8" s="24">
        <f>'Intermediate calculations'!AF10*'Intermediate calculations'!AF11*Constants!$H$20</f>
        <v>5520860.4158540284</v>
      </c>
      <c r="AL8" s="24">
        <f>'Intermediate calculations'!AG10*'Intermediate calculations'!AG11*Constants!$H$20</f>
        <v>4870986.0996413091</v>
      </c>
      <c r="AM8" s="24">
        <f>'Intermediate calculations'!AH10*'Intermediate calculations'!AH11*Constants!$H$20</f>
        <v>4900002.200338644</v>
      </c>
      <c r="AN8" s="24">
        <f>'Intermediate calculations'!AI10*'Intermediate calculations'!AI11*Constants!$H$20</f>
        <v>4925329.0167513303</v>
      </c>
      <c r="AO8" s="24">
        <f>'Intermediate calculations'!AJ10*'Intermediate calculations'!AJ11*Constants!$H$20</f>
        <v>4956883.9376525311</v>
      </c>
      <c r="AP8" s="24">
        <f>'Intermediate calculations'!AK10*'Intermediate calculations'!AK11*Constants!$H$20</f>
        <v>4995543.0621811654</v>
      </c>
      <c r="AQ8" s="24">
        <f>'Intermediate calculations'!AL10*'Intermediate calculations'!AL11*Constants!$H$20</f>
        <v>5024353.4405606687</v>
      </c>
      <c r="AR8" s="24">
        <f>'Intermediate calculations'!AM10*'Intermediate calculations'!AM11*Constants!$H$20</f>
        <v>5067537.5712856669</v>
      </c>
      <c r="AS8" s="24">
        <f>'Intermediate calculations'!AN10*'Intermediate calculations'!AN11*Constants!$H$20</f>
        <v>5109938.6406745017</v>
      </c>
      <c r="AT8" s="24">
        <f>'Intermediate calculations'!AO10*'Intermediate calculations'!AO11*Constants!$H$20</f>
        <v>5151001.1716062715</v>
      </c>
      <c r="AU8" s="24">
        <f>'Intermediate calculations'!AP10*'Intermediate calculations'!AP11*Constants!$H$20</f>
        <v>5183770.4968529595</v>
      </c>
      <c r="AV8" s="24">
        <f>'Intermediate calculations'!AQ10*'Intermediate calculations'!AQ11*Constants!$H$20</f>
        <v>5211634.2535480754</v>
      </c>
      <c r="AW8" s="24">
        <f>'Intermediate calculations'!AR10*'Intermediate calculations'!AR11*Constants!$H$20</f>
        <v>5233725.159447059</v>
      </c>
      <c r="AX8" s="24">
        <f>'Intermediate calculations'!AS10*'Intermediate calculations'!AS11*Constants!$H$20</f>
        <v>5254519.6313163182</v>
      </c>
      <c r="AY8" s="24">
        <f>'Intermediate calculations'!AT10*'Intermediate calculations'!AT11*Constants!$H$20</f>
        <v>5272192.8134186473</v>
      </c>
      <c r="AZ8" s="24">
        <f>'Intermediate calculations'!AU10*'Intermediate calculations'!AU11*Constants!$H$20</f>
        <v>5285145.9024623828</v>
      </c>
      <c r="BA8" s="24">
        <f>'Intermediate calculations'!AV10*'Intermediate calculations'!AV11*Constants!$H$20</f>
        <v>5307082.9323761398</v>
      </c>
      <c r="BB8" s="24">
        <f>'Intermediate calculations'!AW10*'Intermediate calculations'!AW11*Constants!$H$20</f>
        <v>5333902.1942978147</v>
      </c>
      <c r="BC8" s="24">
        <f>'Intermediate calculations'!AX10*'Intermediate calculations'!AX11*Constants!$H$20</f>
        <v>5360666.6249481887</v>
      </c>
      <c r="BD8" s="24">
        <f>'Intermediate calculations'!AY10*'Intermediate calculations'!AY11*Constants!$H$20</f>
        <v>5378876.0851364974</v>
      </c>
      <c r="BE8" s="24">
        <f>'Intermediate calculations'!AZ10*'Intermediate calculations'!AZ11*Constants!$H$20</f>
        <v>5396490.6964190546</v>
      </c>
      <c r="BF8" s="24">
        <f>'Intermediate calculations'!BA10*'Intermediate calculations'!BA11*Constants!$H$20</f>
        <v>5417061.1613690527</v>
      </c>
      <c r="BG8" s="24">
        <f>'Intermediate calculations'!BB10*'Intermediate calculations'!BB11*Constants!$H$20</f>
        <v>5545194.8251678236</v>
      </c>
      <c r="BH8" s="24">
        <f>'Intermediate calculations'!BC10*'Intermediate calculations'!BC11*Constants!$H$20</f>
        <v>5675991.6240438037</v>
      </c>
      <c r="BI8" s="24">
        <f>'Intermediate calculations'!BD10*'Intermediate calculations'!BD11*Constants!$H$20</f>
        <v>5810141.015210541</v>
      </c>
      <c r="BJ8" s="24">
        <f>'Intermediate calculations'!BE10*'Intermediate calculations'!BE11*Constants!$H$20</f>
        <v>5948024.635574528</v>
      </c>
      <c r="BK8" s="24">
        <f>'Intermediate calculations'!BF10*'Intermediate calculations'!BF11*Constants!$H$20</f>
        <v>6092432.4850384919</v>
      </c>
      <c r="BL8" s="24">
        <f>'Intermediate calculations'!BG10*'Intermediate calculations'!BG11*Constants!$H$20</f>
        <v>6226425.1730622035</v>
      </c>
      <c r="BM8" s="24">
        <f>'Intermediate calculations'!BH10*'Intermediate calculations'!BH11*Constants!$H$20</f>
        <v>6363795.3969418276</v>
      </c>
      <c r="BN8" s="24">
        <f>'Intermediate calculations'!BI10*'Intermediate calculations'!BI11*Constants!$H$20</f>
        <v>6505569.351150563</v>
      </c>
      <c r="BO8" s="24">
        <f>'Intermediate calculations'!BJ10*'Intermediate calculations'!BJ11*Constants!$H$20</f>
        <v>6652234.9669170938</v>
      </c>
      <c r="BP8" s="24">
        <f>'Intermediate calculations'!BK10*'Intermediate calculations'!BK11*Constants!$H$20</f>
        <v>6807044.3590275981</v>
      </c>
    </row>
    <row r="9" spans="1:72" s="23" customFormat="1" x14ac:dyDescent="0.25">
      <c r="A9" s="23" t="str">
        <f t="shared" si="2"/>
        <v>3A Livestock</v>
      </c>
      <c r="C9" s="23" t="str">
        <f>$C$8</f>
        <v>3A1aii Other cattle</v>
      </c>
      <c r="D9" t="str">
        <f>'IPCC Categories'!$F$37</f>
        <v>Subsistence</v>
      </c>
      <c r="E9" s="23" t="str">
        <f t="shared" ref="E9:E22" si="3">E8</f>
        <v>Population</v>
      </c>
      <c r="F9" s="23" t="str">
        <f t="shared" ref="F9:F22" si="4">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5254635.2814954594</v>
      </c>
      <c r="AE9" s="24">
        <f>'Intermediate calculations'!Z10*'Intermediate calculations'!Z11*(1-Constants!$H$20)</f>
        <v>5256859.6516900836</v>
      </c>
      <c r="AF9" s="24">
        <f>'Intermediate calculations'!AA10*'Intermediate calculations'!AA11*(1-Constants!$H$20)</f>
        <v>5221312.0339026796</v>
      </c>
      <c r="AG9" s="24">
        <f>'Intermediate calculations'!AB10*'Intermediate calculations'!AB11*(1-Constants!$H$20)</f>
        <v>5159099.3996528527</v>
      </c>
      <c r="AH9" s="24">
        <f>'Intermediate calculations'!AC10*'Intermediate calculations'!AC11*(1-Constants!$H$20)</f>
        <v>5069612.1206431808</v>
      </c>
      <c r="AI9" s="24">
        <f>'Intermediate calculations'!AD10*'Intermediate calculations'!AD11*(1-Constants!$H$20)</f>
        <v>5008896.0641932907</v>
      </c>
      <c r="AJ9" s="24">
        <f>'Intermediate calculations'!AE10*'Intermediate calculations'!AE11*(1-Constants!$H$20)</f>
        <v>4954175.992338811</v>
      </c>
      <c r="AK9" s="24">
        <f>'Intermediate calculations'!AF10*'Intermediate calculations'!AF11*(1-Constants!$H$20)</f>
        <v>4895857.3499082895</v>
      </c>
      <c r="AL9" s="24">
        <f>'Intermediate calculations'!AG10*'Intermediate calculations'!AG11*(1-Constants!$H$20)</f>
        <v>4319553.7110026693</v>
      </c>
      <c r="AM9" s="24">
        <f>'Intermediate calculations'!AH10*'Intermediate calculations'!AH11*(1-Constants!$H$20)</f>
        <v>4345284.9701116281</v>
      </c>
      <c r="AN9" s="24">
        <f>'Intermediate calculations'!AI10*'Intermediate calculations'!AI11*(1-Constants!$H$20)</f>
        <v>4367744.5997606125</v>
      </c>
      <c r="AO9" s="24">
        <f>'Intermediate calculations'!AJ10*'Intermediate calculations'!AJ11*(1-Constants!$H$20)</f>
        <v>4395727.2654654523</v>
      </c>
      <c r="AP9" s="24">
        <f>'Intermediate calculations'!AK10*'Intermediate calculations'!AK11*(1-Constants!$H$20)</f>
        <v>4430009.8853304666</v>
      </c>
      <c r="AQ9" s="24">
        <f>'Intermediate calculations'!AL10*'Intermediate calculations'!AL11*(1-Constants!$H$20)</f>
        <v>4455558.711440593</v>
      </c>
      <c r="AR9" s="24">
        <f>'Intermediate calculations'!AM10*'Intermediate calculations'!AM11*(1-Constants!$H$20)</f>
        <v>4493854.0726495534</v>
      </c>
      <c r="AS9" s="24">
        <f>'Intermediate calculations'!AN10*'Intermediate calculations'!AN11*(1-Constants!$H$20)</f>
        <v>4531455.0209755003</v>
      </c>
      <c r="AT9" s="24">
        <f>'Intermediate calculations'!AO10*'Intermediate calculations'!AO11*(1-Constants!$H$20)</f>
        <v>4567868.9634999009</v>
      </c>
      <c r="AU9" s="24">
        <f>'Intermediate calculations'!AP10*'Intermediate calculations'!AP11*(1-Constants!$H$20)</f>
        <v>4596928.5538130021</v>
      </c>
      <c r="AV9" s="24">
        <f>'Intermediate calculations'!AQ10*'Intermediate calculations'!AQ11*(1-Constants!$H$20)</f>
        <v>4621637.9229577268</v>
      </c>
      <c r="AW9" s="24">
        <f>'Intermediate calculations'!AR10*'Intermediate calculations'!AR11*(1-Constants!$H$20)</f>
        <v>4641227.9715851266</v>
      </c>
      <c r="AX9" s="24">
        <f>'Intermediate calculations'!AS10*'Intermediate calculations'!AS11*(1-Constants!$H$20)</f>
        <v>4659668.3522993764</v>
      </c>
      <c r="AY9" s="24">
        <f>'Intermediate calculations'!AT10*'Intermediate calculations'!AT11*(1-Constants!$H$20)</f>
        <v>4675340.7968052141</v>
      </c>
      <c r="AZ9" s="24">
        <f>'Intermediate calculations'!AU10*'Intermediate calculations'!AU11*(1-Constants!$H$20)</f>
        <v>4686827.4984100377</v>
      </c>
      <c r="BA9" s="24">
        <f>'Intermediate calculations'!AV10*'Intermediate calculations'!AV11*(1-Constants!$H$20)</f>
        <v>4706281.0909750676</v>
      </c>
      <c r="BB9" s="24">
        <f>'Intermediate calculations'!AW10*'Intermediate calculations'!AW11*(1-Constants!$H$20)</f>
        <v>4730064.2100376841</v>
      </c>
      <c r="BC9" s="24">
        <f>'Intermediate calculations'!AX10*'Intermediate calculations'!AX11*(1-Constants!$H$20)</f>
        <v>4753798.7051427327</v>
      </c>
      <c r="BD9" s="24">
        <f>'Intermediate calculations'!AY10*'Intermediate calculations'!AY11*(1-Constants!$H$20)</f>
        <v>4769946.7170078363</v>
      </c>
      <c r="BE9" s="24">
        <f>'Intermediate calculations'!AZ10*'Intermediate calculations'!AZ11*(1-Constants!$H$20)</f>
        <v>4785567.2213527467</v>
      </c>
      <c r="BF9" s="24">
        <f>'Intermediate calculations'!BA10*'Intermediate calculations'!BA11*(1-Constants!$H$20)</f>
        <v>4803808.9544216124</v>
      </c>
      <c r="BG9" s="24">
        <f>'Intermediate calculations'!BB10*'Intermediate calculations'!BB11*(1-Constants!$H$20)</f>
        <v>4917436.920431843</v>
      </c>
      <c r="BH9" s="24">
        <f>'Intermediate calculations'!BC10*'Intermediate calculations'!BC11*(1-Constants!$H$20)</f>
        <v>5033426.5345294103</v>
      </c>
      <c r="BI9" s="24">
        <f>'Intermediate calculations'!BD10*'Intermediate calculations'!BD11*(1-Constants!$H$20)</f>
        <v>5152389.2021678369</v>
      </c>
      <c r="BJ9" s="24">
        <f>'Intermediate calculations'!BE10*'Intermediate calculations'!BE11*(1-Constants!$H$20)</f>
        <v>5274663.3560755244</v>
      </c>
      <c r="BK9" s="24">
        <f>'Intermediate calculations'!BF10*'Intermediate calculations'!BF11*(1-Constants!$H$20)</f>
        <v>5402723.1471096063</v>
      </c>
      <c r="BL9" s="24">
        <f>'Intermediate calculations'!BG10*'Intermediate calculations'!BG11*(1-Constants!$H$20)</f>
        <v>5521546.8515834622</v>
      </c>
      <c r="BM9" s="24">
        <f>'Intermediate calculations'!BH10*'Intermediate calculations'!BH11*(1-Constants!$H$20)</f>
        <v>5643365.7293635067</v>
      </c>
      <c r="BN9" s="24">
        <f>'Intermediate calculations'!BI10*'Intermediate calculations'!BI11*(1-Constants!$H$20)</f>
        <v>5769089.8019637056</v>
      </c>
      <c r="BO9" s="24">
        <f>'Intermediate calculations'!BJ10*'Intermediate calculations'!BJ11*(1-Constants!$H$20)</f>
        <v>5899151.7631151583</v>
      </c>
      <c r="BP9" s="24">
        <f>'Intermediate calculations'!BK10*'Intermediate calculations'!BK11*(1-Constants!$H$20)</f>
        <v>6036435.5636659823</v>
      </c>
    </row>
    <row r="10" spans="1:72" s="23" customFormat="1" x14ac:dyDescent="0.25">
      <c r="A10" s="23" t="str">
        <f t="shared" si="2"/>
        <v>3A Livestock</v>
      </c>
      <c r="C10" s="23" t="str">
        <f>$C$9</f>
        <v>3A1aii Other cattle</v>
      </c>
      <c r="D10" t="str">
        <f>'IPCC Categories'!$F$38</f>
        <v>Feedlot</v>
      </c>
      <c r="E10" s="23" t="str">
        <f t="shared" si="3"/>
        <v>Population</v>
      </c>
      <c r="F10" s="23" t="str">
        <f t="shared" si="4"/>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631839.05728164653</v>
      </c>
      <c r="AE10" s="24">
        <f>(((('Intermediate calculations'!Z9/('Intermediate calculations'!Z64+0.27))*ttokg)/Constants!$H$21)/(365/'Intermediate calculations'!Z65))</f>
        <v>649563.29644846683</v>
      </c>
      <c r="AF10" s="24">
        <f>(((('Intermediate calculations'!AA9/('Intermediate calculations'!AA64+0.27))*ttokg)/Constants!$H$21)/(365/'Intermediate calculations'!AA65))</f>
        <v>662492.47983858199</v>
      </c>
      <c r="AG10" s="24">
        <f>(((('Intermediate calculations'!AB9/('Intermediate calculations'!AB64+0.27))*ttokg)/Constants!$H$21)/(365/'Intermediate calculations'!AB65))</f>
        <v>671729.11032222712</v>
      </c>
      <c r="AH10" s="24">
        <f>(((('Intermediate calculations'!AC9/('Intermediate calculations'!AC64+0.27))*ttokg)/Constants!$H$21)/(365/'Intermediate calculations'!AC65))</f>
        <v>676953.64258688921</v>
      </c>
      <c r="AI10" s="24">
        <f>(((('Intermediate calculations'!AD9/('Intermediate calculations'!AD64+0.27))*ttokg)/Constants!$H$21)/(365/'Intermediate calculations'!AD65))</f>
        <v>685587.42284060922</v>
      </c>
      <c r="AJ10" s="24">
        <f>(((('Intermediate calculations'!AE9/('Intermediate calculations'!AE64+0.27))*ttokg)/Constants!$H$21)/(365/'Intermediate calculations'!AE65))</f>
        <v>694745.48044718092</v>
      </c>
      <c r="AK10" s="24">
        <f>(((('Intermediate calculations'!AF9/('Intermediate calculations'!AF64+0.27))*ttokg)/Constants!$H$21)/(365/'Intermediate calculations'!AF65))</f>
        <v>703128.3353799202</v>
      </c>
      <c r="AL10" s="24">
        <f>(((('Intermediate calculations'!AG9/('Intermediate calculations'!AG64+0.27))*ttokg)/Constants!$H$21)/(365/'Intermediate calculations'!AG65))</f>
        <v>635086.85978061485</v>
      </c>
      <c r="AM10" s="24">
        <f>(((('Intermediate calculations'!AH9/('Intermediate calculations'!AH64+0.27))*ttokg)/Constants!$H$21)/(365/'Intermediate calculations'!AH65))</f>
        <v>652576.22258208925</v>
      </c>
      <c r="AN10" s="24">
        <f>(((('Intermediate calculations'!AI9/('Intermediate calculations'!AI64+0.27))*ttokg)/Constants!$H$21)/(365/'Intermediate calculations'!AI65))</f>
        <v>669800.20527369855</v>
      </c>
      <c r="AO10" s="24">
        <f>(((('Intermediate calculations'!AJ9/('Intermediate calculations'!AJ64+0.27))*ttokg)/Constants!$H$21)/(365/'Intermediate calculations'!AJ65))</f>
        <v>688118.08450658864</v>
      </c>
      <c r="AP10" s="24">
        <f>(((('Intermediate calculations'!AK9/('Intermediate calculations'!AK64+0.27))*ttokg)/Constants!$H$21)/(365/'Intermediate calculations'!AK65))</f>
        <v>707720.57949792745</v>
      </c>
      <c r="AQ10" s="24">
        <f>(((('Intermediate calculations'!AL9/('Intermediate calculations'!AL64+0.27))*ttokg)/Constants!$H$21)/(365/'Intermediate calculations'!AL65))</f>
        <v>726232.04872930876</v>
      </c>
      <c r="AR10" s="24">
        <f>(((('Intermediate calculations'!AM9/('Intermediate calculations'!AM64+0.27))*ttokg)/Constants!$H$21)/(365/'Intermediate calculations'!AM65))</f>
        <v>747152.28891046601</v>
      </c>
      <c r="AS10" s="24">
        <f>(((('Intermediate calculations'!AN9/('Intermediate calculations'!AN64+0.27))*ttokg)/Constants!$H$21)/(365/'Intermediate calculations'!AN65))</f>
        <v>768341.6865560204</v>
      </c>
      <c r="AT10" s="24">
        <f>(((('Intermediate calculations'!AO9/('Intermediate calculations'!AO64+0.27))*ttokg)/Constants!$H$21)/(365/'Intermediate calculations'!AO65))</f>
        <v>789722.81662481662</v>
      </c>
      <c r="AU10" s="24">
        <f>(((('Intermediate calculations'!AP9/('Intermediate calculations'!AP64+0.27))*ttokg)/Constants!$H$21)/(365/'Intermediate calculations'!AP65))</f>
        <v>810211.57764901617</v>
      </c>
      <c r="AV10" s="24">
        <f>(((('Intermediate calculations'!AQ9/('Intermediate calculations'!AQ64+0.27))*ttokg)/Constants!$H$21)/(365/'Intermediate calculations'!AQ65))</f>
        <v>830287.69777473679</v>
      </c>
      <c r="AW10" s="24">
        <f>(((('Intermediate calculations'!AR9/('Intermediate calculations'!AR64+0.27))*ttokg)/Constants!$H$21)/(365/'Intermediate calculations'!AR65))</f>
        <v>854499.24931198033</v>
      </c>
      <c r="AX10" s="24">
        <f>(((('Intermediate calculations'!AS9/('Intermediate calculations'!AS64+0.27))*ttokg)/Constants!$H$21)/(365/'Intermediate calculations'!AS65))</f>
        <v>879174.39361435641</v>
      </c>
      <c r="AY10" s="24">
        <f>(((('Intermediate calculations'!AT9/('Intermediate calculations'!AT64+0.27))*ttokg)/Constants!$H$21)/(365/'Intermediate calculations'!AT65))</f>
        <v>904020.23920961982</v>
      </c>
      <c r="AZ10" s="24">
        <f>(((('Intermediate calculations'!AU9/('Intermediate calculations'!AU64+0.27))*ttokg)/Constants!$H$21)/(365/'Intermediate calculations'!AU65))</f>
        <v>928753.94084392441</v>
      </c>
      <c r="BA10" s="24">
        <f>(((('Intermediate calculations'!AV9/('Intermediate calculations'!AV64+0.27))*ttokg)/Constants!$H$21)/(365/'Intermediate calculations'!AV65))</f>
        <v>955821.084267864</v>
      </c>
      <c r="BB10" s="24">
        <f>(((('Intermediate calculations'!AW9/('Intermediate calculations'!AW64+0.27))*ttokg)/Constants!$H$21)/(365/'Intermediate calculations'!AW65))</f>
        <v>984625.94225153478</v>
      </c>
      <c r="BC10" s="24">
        <f>(((('Intermediate calculations'!AX9/('Intermediate calculations'!AX64+0.27))*ttokg)/Constants!$H$21)/(365/'Intermediate calculations'!AX65))</f>
        <v>1014348.5442353721</v>
      </c>
      <c r="BD10" s="24">
        <f>(((('Intermediate calculations'!AY9/('Intermediate calculations'!AY64+0.27))*ttokg)/Constants!$H$21)/(365/'Intermediate calculations'!AY65))</f>
        <v>1043391.086897091</v>
      </c>
      <c r="BE10" s="24">
        <f>(((('Intermediate calculations'!AZ9/('Intermediate calculations'!AZ64+0.27))*ttokg)/Constants!$H$21)/(365/'Intermediate calculations'!AZ65))</f>
        <v>1073266.5071619963</v>
      </c>
      <c r="BF10" s="24">
        <f>(((('Intermediate calculations'!BA9/('Intermediate calculations'!BA64+0.27))*ttokg)/Constants!$H$21)/(365/'Intermediate calculations'!BA65))</f>
        <v>1104745.8547389111</v>
      </c>
      <c r="BG10" s="24">
        <f>(((('Intermediate calculations'!BB9/('Intermediate calculations'!BB64+0.27))*ttokg)/Constants!$H$21)/(365/'Intermediate calculations'!BB65))</f>
        <v>1130963.6307295712</v>
      </c>
      <c r="BH10" s="24">
        <f>(((('Intermediate calculations'!BC9/('Intermediate calculations'!BC64+0.27))*ttokg)/Constants!$H$21)/(365/'Intermediate calculations'!BC65))</f>
        <v>1157487.3445334632</v>
      </c>
      <c r="BI10" s="24">
        <f>(((('Intermediate calculations'!BD9/('Intermediate calculations'!BD64+0.27))*ttokg)/Constants!$H$21)/(365/'Intermediate calculations'!BD65))</f>
        <v>1184444.9543087881</v>
      </c>
      <c r="BJ10" s="24">
        <f>(((('Intermediate calculations'!BE9/('Intermediate calculations'!BE64+0.27))*ttokg)/Constants!$H$21)/(365/'Intermediate calculations'!BE65))</f>
        <v>1211900.8428865233</v>
      </c>
      <c r="BK10" s="24">
        <f>(((('Intermediate calculations'!BF9/('Intermediate calculations'!BF64+0.27))*ttokg)/Constants!$H$21)/(365/'Intermediate calculations'!BF65))</f>
        <v>1240408.7887972</v>
      </c>
      <c r="BL10" s="24">
        <f>(((('Intermediate calculations'!BG9/('Intermediate calculations'!BG64+0.27))*ttokg)/Constants!$H$21)/(365/'Intermediate calculations'!BG65))</f>
        <v>1266506.5353851796</v>
      </c>
      <c r="BM10" s="24">
        <f>(((('Intermediate calculations'!BH9/('Intermediate calculations'!BH64+0.27))*ttokg)/Constants!$H$21)/(365/'Intermediate calculations'!BH65))</f>
        <v>1292990.0371171902</v>
      </c>
      <c r="BN10" s="24">
        <f>(((('Intermediate calculations'!BI9/('Intermediate calculations'!BI64+0.27))*ttokg)/Constants!$H$21)/(365/'Intermediate calculations'!BI65))</f>
        <v>1320052.5229307145</v>
      </c>
      <c r="BO10" s="24">
        <f>(((('Intermediate calculations'!BJ9/('Intermediate calculations'!BJ64+0.27))*ttokg)/Constants!$H$21)/(365/'Intermediate calculations'!BJ65))</f>
        <v>1347776.2092094731</v>
      </c>
      <c r="BP10" s="24">
        <f>(((('Intermediate calculations'!BK9/('Intermediate calculations'!BK64+0.27))*ttokg)/Constants!$H$21)/(365/'Intermediate calculations'!BK65))</f>
        <v>1376800.8036418715</v>
      </c>
    </row>
    <row r="11" spans="1:72" s="23" customFormat="1" x14ac:dyDescent="0.25">
      <c r="A11" s="23" t="str">
        <f t="shared" si="2"/>
        <v>3A Livestock</v>
      </c>
      <c r="C11" s="23" t="str">
        <f>'IPCC Categories'!$C$7</f>
        <v>3A1c Sheep</v>
      </c>
      <c r="D11" t="str">
        <f>'IPCC Categories'!F36</f>
        <v>Commercial</v>
      </c>
      <c r="E11" s="23" t="str">
        <f t="shared" si="3"/>
        <v>Population</v>
      </c>
      <c r="F11" s="23" t="str">
        <f t="shared" si="4"/>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19015582.634350125</v>
      </c>
      <c r="AE11" s="24">
        <f>('Intermediate calculations'!Z27*'Intermediate calculations'!Z28)*Constants!$H$22</f>
        <v>19025960.914995857</v>
      </c>
      <c r="AF11" s="24">
        <f>('Intermediate calculations'!AA27*'Intermediate calculations'!AA28)*Constants!$H$22</f>
        <v>19049428.974526651</v>
      </c>
      <c r="AG11" s="24">
        <f>('Intermediate calculations'!AB27*'Intermediate calculations'!AB28)*Constants!$H$22</f>
        <v>19085319.381675713</v>
      </c>
      <c r="AH11" s="24">
        <f>('Intermediate calculations'!AC27*'Intermediate calculations'!AC28)*Constants!$H$22</f>
        <v>19132957.098963618</v>
      </c>
      <c r="AI11" s="24">
        <f>('Intermediate calculations'!AD27*'Intermediate calculations'!AD28)*Constants!$H$22</f>
        <v>19192767.734376997</v>
      </c>
      <c r="AJ11" s="24">
        <f>('Intermediate calculations'!AE27*'Intermediate calculations'!AE28)*Constants!$H$22</f>
        <v>19259278.919250533</v>
      </c>
      <c r="AK11" s="24">
        <f>('Intermediate calculations'!AF27*'Intermediate calculations'!AF28)*Constants!$H$22</f>
        <v>19332429.93234545</v>
      </c>
      <c r="AL11" s="24">
        <f>('Intermediate calculations'!AG27*'Intermediate calculations'!AG28)*Constants!$H$22</f>
        <v>19402510.267486174</v>
      </c>
      <c r="AM11" s="24">
        <f>('Intermediate calculations'!AH27*'Intermediate calculations'!AH28)*Constants!$H$22</f>
        <v>19430401.695832878</v>
      </c>
      <c r="AN11" s="24">
        <f>('Intermediate calculations'!AI27*'Intermediate calculations'!AI28)*Constants!$H$22</f>
        <v>19463073.371587224</v>
      </c>
      <c r="AO11" s="24">
        <f>('Intermediate calculations'!AJ27*'Intermediate calculations'!AJ28)*Constants!$H$22</f>
        <v>19500402.651397441</v>
      </c>
      <c r="AP11" s="24">
        <f>('Intermediate calculations'!AK27*'Intermediate calculations'!AK28)*Constants!$H$22</f>
        <v>19542157.830889534</v>
      </c>
      <c r="AQ11" s="24">
        <f>('Intermediate calculations'!AL27*'Intermediate calculations'!AL28)*Constants!$H$22</f>
        <v>19587823.860433571</v>
      </c>
      <c r="AR11" s="24">
        <f>('Intermediate calculations'!AM27*'Intermediate calculations'!AM28)*Constants!$H$22</f>
        <v>19615986.04831361</v>
      </c>
      <c r="AS11" s="24">
        <f>('Intermediate calculations'!AN27*'Intermediate calculations'!AN28)*Constants!$H$22</f>
        <v>19647609.768841762</v>
      </c>
      <c r="AT11" s="24">
        <f>('Intermediate calculations'!AO27*'Intermediate calculations'!AO28)*Constants!$H$22</f>
        <v>19682517.069555562</v>
      </c>
      <c r="AU11" s="24">
        <f>('Intermediate calculations'!AP27*'Intermediate calculations'!AP28)*Constants!$H$22</f>
        <v>19720424.897835866</v>
      </c>
      <c r="AV11" s="24">
        <f>('Intermediate calculations'!AQ27*'Intermediate calculations'!AQ28)*Constants!$H$22</f>
        <v>19761255.719876338</v>
      </c>
      <c r="AW11" s="24">
        <f>('Intermediate calculations'!AR27*'Intermediate calculations'!AR28)*Constants!$H$22</f>
        <v>19787846.204836853</v>
      </c>
      <c r="AX11" s="24">
        <f>('Intermediate calculations'!AS27*'Intermediate calculations'!AS28)*Constants!$H$22</f>
        <v>19817062.20277096</v>
      </c>
      <c r="AY11" s="24">
        <f>('Intermediate calculations'!AT27*'Intermediate calculations'!AT28)*Constants!$H$22</f>
        <v>19848761.037596282</v>
      </c>
      <c r="AZ11" s="24">
        <f>('Intermediate calculations'!AU27*'Intermediate calculations'!AU28)*Constants!$H$22</f>
        <v>19882810.991872709</v>
      </c>
      <c r="BA11" s="24">
        <f>('Intermediate calculations'!AV27*'Intermediate calculations'!AV28)*Constants!$H$22</f>
        <v>19919419.033545904</v>
      </c>
      <c r="BB11" s="24">
        <f>('Intermediate calculations'!AW27*'Intermediate calculations'!AW28)*Constants!$H$22</f>
        <v>19941946.193391308</v>
      </c>
      <c r="BC11" s="24">
        <f>('Intermediate calculations'!AX27*'Intermediate calculations'!AX28)*Constants!$H$22</f>
        <v>19966574.913205445</v>
      </c>
      <c r="BD11" s="24">
        <f>('Intermediate calculations'!AY27*'Intermediate calculations'!AY28)*Constants!$H$22</f>
        <v>19993039.213964533</v>
      </c>
      <c r="BE11" s="24">
        <f>('Intermediate calculations'!AZ27*'Intermediate calculations'!AZ28)*Constants!$H$22</f>
        <v>20021454.955118444</v>
      </c>
      <c r="BF11" s="24">
        <f>('Intermediate calculations'!BA27*'Intermediate calculations'!BA28)*Constants!$H$22</f>
        <v>20051853.635844566</v>
      </c>
      <c r="BG11" s="24">
        <f>('Intermediate calculations'!BB27*'Intermediate calculations'!BB28)*Constants!$H$22</f>
        <v>20068680.673770245</v>
      </c>
      <c r="BH11" s="24">
        <f>('Intermediate calculations'!BC27*'Intermediate calculations'!BC28)*Constants!$H$22</f>
        <v>20087159.836226154</v>
      </c>
      <c r="BI11" s="24">
        <f>('Intermediate calculations'!BD27*'Intermediate calculations'!BD28)*Constants!$H$22</f>
        <v>20107255.4044188</v>
      </c>
      <c r="BJ11" s="24">
        <f>('Intermediate calculations'!BE27*'Intermediate calculations'!BE28)*Constants!$H$22</f>
        <v>20128927.974232513</v>
      </c>
      <c r="BK11" s="24">
        <f>('Intermediate calculations'!BF27*'Intermediate calculations'!BF28)*Constants!$H$22</f>
        <v>20152202.757195476</v>
      </c>
      <c r="BL11" s="24">
        <f>('Intermediate calculations'!BG27*'Intermediate calculations'!BG28)*Constants!$H$22</f>
        <v>20161103.505984858</v>
      </c>
      <c r="BM11" s="24">
        <f>('Intermediate calculations'!BH27*'Intermediate calculations'!BH28)*Constants!$H$22</f>
        <v>20171368.771618187</v>
      </c>
      <c r="BN11" s="24">
        <f>('Intermediate calculations'!BI27*'Intermediate calculations'!BI28)*Constants!$H$22</f>
        <v>20182985.114057794</v>
      </c>
      <c r="BO11" s="24">
        <f>('Intermediate calculations'!BJ27*'Intermediate calculations'!BJ28)*Constants!$H$22</f>
        <v>20195928.228672303</v>
      </c>
      <c r="BP11" s="24">
        <f>('Intermediate calculations'!BK27*'Intermediate calculations'!BK28)*Constants!$H$22</f>
        <v>20210248.277614888</v>
      </c>
    </row>
    <row r="12" spans="1:72" s="23" customFormat="1" x14ac:dyDescent="0.25">
      <c r="A12" s="23" t="str">
        <f t="shared" si="2"/>
        <v>3A Livestock</v>
      </c>
      <c r="C12" s="23" t="str">
        <f>'IPCC Categories'!$C$7</f>
        <v>3A1c Sheep</v>
      </c>
      <c r="D12" t="str">
        <f>'IPCC Categories'!$F$37</f>
        <v>Subsistence</v>
      </c>
      <c r="E12" s="23" t="str">
        <f t="shared" si="3"/>
        <v>Population</v>
      </c>
      <c r="F12" s="23" t="str">
        <f t="shared" si="4"/>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2841408.8993856506</v>
      </c>
      <c r="AE12" s="24">
        <f>('Intermediate calculations'!Z27*'Intermediate calculations'!Z28)*(1-Constants!$H$22)</f>
        <v>2842959.6769534042</v>
      </c>
      <c r="AF12" s="24">
        <f>('Intermediate calculations'!AA27*'Intermediate calculations'!AA28)*(1-Constants!$H$22)</f>
        <v>2846466.3984924885</v>
      </c>
      <c r="AG12" s="24">
        <f>('Intermediate calculations'!AB27*'Intermediate calculations'!AB28)*(1-Constants!$H$22)</f>
        <v>2851829.3328940719</v>
      </c>
      <c r="AH12" s="24">
        <f>('Intermediate calculations'!AC27*'Intermediate calculations'!AC28)*(1-Constants!$H$22)</f>
        <v>2858947.612488817</v>
      </c>
      <c r="AI12" s="24">
        <f>('Intermediate calculations'!AD27*'Intermediate calculations'!AD28)*(1-Constants!$H$22)</f>
        <v>2867884.8338724249</v>
      </c>
      <c r="AJ12" s="24">
        <f>('Intermediate calculations'!AE27*'Intermediate calculations'!AE28)*(1-Constants!$H$22)</f>
        <v>2877823.2867845627</v>
      </c>
      <c r="AK12" s="24">
        <f>('Intermediate calculations'!AF27*'Intermediate calculations'!AF28)*(1-Constants!$H$22)</f>
        <v>2888753.8979366766</v>
      </c>
      <c r="AL12" s="24">
        <f>('Intermediate calculations'!AG27*'Intermediate calculations'!AG28)*(1-Constants!$H$22)</f>
        <v>2899225.6721531069</v>
      </c>
      <c r="AM12" s="24">
        <f>('Intermediate calculations'!AH27*'Intermediate calculations'!AH28)*(1-Constants!$H$22)</f>
        <v>2903393.356848591</v>
      </c>
      <c r="AN12" s="24">
        <f>('Intermediate calculations'!AI27*'Intermediate calculations'!AI28)*(1-Constants!$H$22)</f>
        <v>2908275.3313865969</v>
      </c>
      <c r="AO12" s="24">
        <f>('Intermediate calculations'!AJ27*'Intermediate calculations'!AJ28)*(1-Constants!$H$22)</f>
        <v>2913853.2697490426</v>
      </c>
      <c r="AP12" s="24">
        <f>('Intermediate calculations'!AK27*'Intermediate calculations'!AK28)*(1-Constants!$H$22)</f>
        <v>2920092.549443264</v>
      </c>
      <c r="AQ12" s="24">
        <f>('Intermediate calculations'!AL27*'Intermediate calculations'!AL28)*(1-Constants!$H$22)</f>
        <v>2926916.2090303036</v>
      </c>
      <c r="AR12" s="24">
        <f>('Intermediate calculations'!AM27*'Intermediate calculations'!AM28)*(1-Constants!$H$22)</f>
        <v>2931124.3520468613</v>
      </c>
      <c r="AS12" s="24">
        <f>('Intermediate calculations'!AN27*'Intermediate calculations'!AN28)*(1-Constants!$H$22)</f>
        <v>2935849.7355740564</v>
      </c>
      <c r="AT12" s="24">
        <f>('Intermediate calculations'!AO27*'Intermediate calculations'!AO28)*(1-Constants!$H$22)</f>
        <v>2941065.7690140498</v>
      </c>
      <c r="AU12" s="24">
        <f>('Intermediate calculations'!AP27*'Intermediate calculations'!AP28)*(1-Constants!$H$22)</f>
        <v>2946730.1571478881</v>
      </c>
      <c r="AV12" s="24">
        <f>('Intermediate calculations'!AQ27*'Intermediate calculations'!AQ28)*(1-Constants!$H$22)</f>
        <v>2952831.3144642808</v>
      </c>
      <c r="AW12" s="24">
        <f>('Intermediate calculations'!AR27*'Intermediate calculations'!AR28)*(1-Constants!$H$22)</f>
        <v>2956804.6053204495</v>
      </c>
      <c r="AX12" s="24">
        <f>('Intermediate calculations'!AS27*'Intermediate calculations'!AS28)*(1-Constants!$H$22)</f>
        <v>2961170.2142071547</v>
      </c>
      <c r="AY12" s="24">
        <f>('Intermediate calculations'!AT27*'Intermediate calculations'!AT28)*(1-Constants!$H$22)</f>
        <v>2965906.8217097893</v>
      </c>
      <c r="AZ12" s="24">
        <f>('Intermediate calculations'!AU27*'Intermediate calculations'!AU28)*(1-Constants!$H$22)</f>
        <v>2970994.7459120145</v>
      </c>
      <c r="BA12" s="24">
        <f>('Intermediate calculations'!AV27*'Intermediate calculations'!AV28)*(1-Constants!$H$22)</f>
        <v>2976464.9130585832</v>
      </c>
      <c r="BB12" s="24">
        <f>('Intermediate calculations'!AW27*'Intermediate calculations'!AW28)*(1-Constants!$H$22)</f>
        <v>2979831.0403918051</v>
      </c>
      <c r="BC12" s="24">
        <f>('Intermediate calculations'!AX27*'Intermediate calculations'!AX28)*(1-Constants!$H$22)</f>
        <v>2983511.1939272503</v>
      </c>
      <c r="BD12" s="24">
        <f>('Intermediate calculations'!AY27*'Intermediate calculations'!AY28)*(1-Constants!$H$22)</f>
        <v>2987465.6296728617</v>
      </c>
      <c r="BE12" s="24">
        <f>('Intermediate calculations'!AZ27*'Intermediate calculations'!AZ28)*(1-Constants!$H$22)</f>
        <v>2991711.6599602271</v>
      </c>
      <c r="BF12" s="24">
        <f>('Intermediate calculations'!BA27*'Intermediate calculations'!BA28)*(1-Constants!$H$22)</f>
        <v>2996253.9915629812</v>
      </c>
      <c r="BG12" s="24">
        <f>('Intermediate calculations'!BB27*'Intermediate calculations'!BB28)*(1-Constants!$H$22)</f>
        <v>2998768.3765403815</v>
      </c>
      <c r="BH12" s="24">
        <f>('Intermediate calculations'!BC27*'Intermediate calculations'!BC28)*(1-Constants!$H$22)</f>
        <v>3001529.6307004602</v>
      </c>
      <c r="BI12" s="24">
        <f>('Intermediate calculations'!BD27*'Intermediate calculations'!BD28)*(1-Constants!$H$22)</f>
        <v>3004532.4167522346</v>
      </c>
      <c r="BJ12" s="24">
        <f>('Intermediate calculations'!BE27*'Intermediate calculations'!BE28)*(1-Constants!$H$22)</f>
        <v>3007770.8467243984</v>
      </c>
      <c r="BK12" s="24">
        <f>('Intermediate calculations'!BF27*'Intermediate calculations'!BF28)*(1-Constants!$H$22)</f>
        <v>3011248.6878567953</v>
      </c>
      <c r="BL12" s="24">
        <f>('Intermediate calculations'!BG27*'Intermediate calculations'!BG28)*(1-Constants!$H$22)</f>
        <v>3012578.6848023352</v>
      </c>
      <c r="BM12" s="24">
        <f>('Intermediate calculations'!BH27*'Intermediate calculations'!BH28)*(1-Constants!$H$22)</f>
        <v>3014112.5750693846</v>
      </c>
      <c r="BN12" s="24">
        <f>('Intermediate calculations'!BI27*'Intermediate calculations'!BI28)*(1-Constants!$H$22)</f>
        <v>3015848.3503764523</v>
      </c>
      <c r="BO12" s="24">
        <f>('Intermediate calculations'!BJ27*'Intermediate calculations'!BJ28)*(1-Constants!$H$22)</f>
        <v>3017782.3789970111</v>
      </c>
      <c r="BP12" s="24">
        <f>('Intermediate calculations'!BK27*'Intermediate calculations'!BK28)*(1-Constants!$H$22)</f>
        <v>3019922.1564252134</v>
      </c>
    </row>
    <row r="13" spans="1:72" s="23" customFormat="1" x14ac:dyDescent="0.25">
      <c r="A13" s="23" t="str">
        <f t="shared" si="2"/>
        <v>3A Livestock</v>
      </c>
      <c r="C13" s="23" t="str">
        <f>'IPCC Categories'!$C$8</f>
        <v>3A1d Goats</v>
      </c>
      <c r="D13" t="str">
        <f>'IPCC Categories'!F36</f>
        <v>Commercial</v>
      </c>
      <c r="E13" s="23" t="str">
        <f t="shared" si="3"/>
        <v>Population</v>
      </c>
      <c r="F13" s="23" t="str">
        <f t="shared" si="4"/>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2067546.3511609128</v>
      </c>
      <c r="AE13" s="24">
        <f>'Intermediate calculations'!Z22*'Intermediate calculations'!Z25*Constants!$H$23</f>
        <v>2072940.5731971923</v>
      </c>
      <c r="AF13" s="24">
        <f>'Intermediate calculations'!AA22*'Intermediate calculations'!AA25*Constants!$H$23</f>
        <v>2080166.3865433158</v>
      </c>
      <c r="AG13" s="24">
        <f>'Intermediate calculations'!AB22*'Intermediate calculations'!AB25*Constants!$H$23</f>
        <v>2089141.1851610886</v>
      </c>
      <c r="AH13" s="24">
        <f>'Intermediate calculations'!AC22*'Intermediate calculations'!AC25*Constants!$H$23</f>
        <v>2099775.0424049627</v>
      </c>
      <c r="AI13" s="24">
        <f>'Intermediate calculations'!AD22*'Intermediate calculations'!AD25*Constants!$H$23</f>
        <v>2112160.6497718794</v>
      </c>
      <c r="AJ13" s="24">
        <f>'Intermediate calculations'!AE22*'Intermediate calculations'!AE25*Constants!$H$23</f>
        <v>2125385.6343327691</v>
      </c>
      <c r="AK13" s="24">
        <f>'Intermediate calculations'!AF22*'Intermediate calculations'!AF25*Constants!$H$23</f>
        <v>2139458.8846225659</v>
      </c>
      <c r="AL13" s="24">
        <f>'Intermediate calculations'!AG22*'Intermediate calculations'!AG25*Constants!$H$23</f>
        <v>2152759.3713547811</v>
      </c>
      <c r="AM13" s="24">
        <f>'Intermediate calculations'!AH22*'Intermediate calculations'!AH25*Constants!$H$23</f>
        <v>2158735.9650004273</v>
      </c>
      <c r="AN13" s="24">
        <f>'Intermediate calculations'!AI22*'Intermediate calculations'!AI25*Constants!$H$23</f>
        <v>2165338.3591310373</v>
      </c>
      <c r="AO13" s="24">
        <f>'Intermediate calculations'!AJ22*'Intermediate calculations'!AJ25*Constants!$H$23</f>
        <v>2172555.2132847793</v>
      </c>
      <c r="AP13" s="24">
        <f>'Intermediate calculations'!AK22*'Intermediate calculations'!AK25*Constants!$H$23</f>
        <v>2180355.6778169055</v>
      </c>
      <c r="AQ13" s="24">
        <f>'Intermediate calculations'!AL22*'Intermediate calculations'!AL25*Constants!$H$23</f>
        <v>2188660.8192003299</v>
      </c>
      <c r="AR13" s="24">
        <f>'Intermediate calculations'!AM22*'Intermediate calculations'!AM25*Constants!$H$23</f>
        <v>2193919.6208581575</v>
      </c>
      <c r="AS13" s="24">
        <f>'Intermediate calculations'!AN22*'Intermediate calculations'!AN25*Constants!$H$23</f>
        <v>2199636.3008888275</v>
      </c>
      <c r="AT13" s="24">
        <f>'Intermediate calculations'!AO22*'Intermediate calculations'!AO25*Constants!$H$23</f>
        <v>2205785.9344472135</v>
      </c>
      <c r="AU13" s="24">
        <f>'Intermediate calculations'!AP22*'Intermediate calculations'!AP25*Constants!$H$23</f>
        <v>2212325.8291590787</v>
      </c>
      <c r="AV13" s="24">
        <f>'Intermediate calculations'!AQ22*'Intermediate calculations'!AQ25*Constants!$H$23</f>
        <v>2219246.9395416672</v>
      </c>
      <c r="AW13" s="24">
        <f>'Intermediate calculations'!AR22*'Intermediate calculations'!AR25*Constants!$H$23</f>
        <v>2223732.0276528662</v>
      </c>
      <c r="AX13" s="24">
        <f>'Intermediate calculations'!AS22*'Intermediate calculations'!AS25*Constants!$H$23</f>
        <v>2228567.118587886</v>
      </c>
      <c r="AY13" s="24">
        <f>'Intermediate calculations'!AT22*'Intermediate calculations'!AT25*Constants!$H$23</f>
        <v>2233731.2331641545</v>
      </c>
      <c r="AZ13" s="24">
        <f>'Intermediate calculations'!AU22*'Intermediate calculations'!AU25*Constants!$H$23</f>
        <v>2239205.025196732</v>
      </c>
      <c r="BA13" s="24">
        <f>'Intermediate calculations'!AV22*'Intermediate calculations'!AV25*Constants!$H$23</f>
        <v>2245024.2279456547</v>
      </c>
      <c r="BB13" s="24">
        <f>'Intermediate calculations'!AW22*'Intermediate calculations'!AW25*Constants!$H$23</f>
        <v>2248482.802935028</v>
      </c>
      <c r="BC13" s="24">
        <f>'Intermediate calculations'!AX22*'Intermediate calculations'!AX25*Constants!$H$23</f>
        <v>2252225.5929288757</v>
      </c>
      <c r="BD13" s="24">
        <f>'Intermediate calculations'!AY22*'Intermediate calculations'!AY25*Constants!$H$23</f>
        <v>2256210.7128191069</v>
      </c>
      <c r="BE13" s="24">
        <f>'Intermediate calculations'!AZ22*'Intermediate calculations'!AZ25*Constants!$H$23</f>
        <v>2260458.1990348781</v>
      </c>
      <c r="BF13" s="24">
        <f>'Intermediate calculations'!BA22*'Intermediate calculations'!BA25*Constants!$H$23</f>
        <v>2264974.1560000028</v>
      </c>
      <c r="BG13" s="24">
        <f>'Intermediate calculations'!BB22*'Intermediate calculations'!BB25*Constants!$H$23</f>
        <v>2267251.2353407103</v>
      </c>
      <c r="BH13" s="24">
        <f>'Intermediate calculations'!BC22*'Intermediate calculations'!BC25*Constants!$H$23</f>
        <v>2269753.8173424378</v>
      </c>
      <c r="BI13" s="24">
        <f>'Intermediate calculations'!BD22*'Intermediate calculations'!BD25*Constants!$H$23</f>
        <v>2272476.8289137413</v>
      </c>
      <c r="BJ13" s="24">
        <f>'Intermediate calculations'!BE22*'Intermediate calculations'!BE25*Constants!$H$23</f>
        <v>2275414.5398314255</v>
      </c>
      <c r="BK13" s="24">
        <f>'Intermediate calculations'!BF22*'Intermediate calculations'!BF25*Constants!$H$23</f>
        <v>2278571.5153806568</v>
      </c>
      <c r="BL13" s="24">
        <f>'Intermediate calculations'!BG22*'Intermediate calculations'!BG25*Constants!$H$23</f>
        <v>2279393.7788271699</v>
      </c>
      <c r="BM13" s="24">
        <f>'Intermediate calculations'!BH22*'Intermediate calculations'!BH25*Constants!$H$23</f>
        <v>2280406.4773081453</v>
      </c>
      <c r="BN13" s="24">
        <f>'Intermediate calculations'!BI22*'Intermediate calculations'!BI25*Constants!$H$23</f>
        <v>2281607.7581317271</v>
      </c>
      <c r="BO13" s="24">
        <f>'Intermediate calculations'!BJ22*'Intermediate calculations'!BJ25*Constants!$H$23</f>
        <v>2282993.9927941216</v>
      </c>
      <c r="BP13" s="24">
        <f>'Intermediate calculations'!BK22*'Intermediate calculations'!BK25*Constants!$H$23</f>
        <v>2284573.3518701601</v>
      </c>
    </row>
    <row r="14" spans="1:72" s="23" customFormat="1" x14ac:dyDescent="0.25">
      <c r="A14" s="23" t="str">
        <f t="shared" si="2"/>
        <v>3A Livestock</v>
      </c>
      <c r="C14" s="23" t="str">
        <f>C13</f>
        <v>3A1d Goats</v>
      </c>
      <c r="D14" t="str">
        <f>$D$12</f>
        <v>Subsistence</v>
      </c>
      <c r="E14" s="23" t="str">
        <f t="shared" si="3"/>
        <v>Population</v>
      </c>
      <c r="F14" s="23" t="str">
        <f t="shared" si="4"/>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4013472.328724124</v>
      </c>
      <c r="AE14" s="24">
        <f>'Intermediate calculations'!Z22*'Intermediate calculations'!Z25*(1-Constants!$H$23)</f>
        <v>4023943.4656180786</v>
      </c>
      <c r="AF14" s="24">
        <f>'Intermediate calculations'!AA22*'Intermediate calculations'!AA25*(1-Constants!$H$23)</f>
        <v>4037970.0444664354</v>
      </c>
      <c r="AG14" s="24">
        <f>'Intermediate calculations'!AB22*'Intermediate calculations'!AB25*(1-Constants!$H$23)</f>
        <v>4055391.712371524</v>
      </c>
      <c r="AH14" s="24">
        <f>'Intermediate calculations'!AC22*'Intermediate calculations'!AC25*(1-Constants!$H$23)</f>
        <v>4076033.9058449273</v>
      </c>
      <c r="AI14" s="24">
        <f>'Intermediate calculations'!AD22*'Intermediate calculations'!AD25*(1-Constants!$H$23)</f>
        <v>4100076.5554395304</v>
      </c>
      <c r="AJ14" s="24">
        <f>'Intermediate calculations'!AE22*'Intermediate calculations'!AE25*(1-Constants!$H$23)</f>
        <v>4125748.5842930218</v>
      </c>
      <c r="AK14" s="24">
        <f>'Intermediate calculations'!AF22*'Intermediate calculations'!AF25*(1-Constants!$H$23)</f>
        <v>4153067.2466202741</v>
      </c>
      <c r="AL14" s="24">
        <f>'Intermediate calculations'!AG22*'Intermediate calculations'!AG25*(1-Constants!$H$23)</f>
        <v>4178885.8385122209</v>
      </c>
      <c r="AM14" s="24">
        <f>'Intermediate calculations'!AH22*'Intermediate calculations'!AH25*(1-Constants!$H$23)</f>
        <v>4190487.4614714165</v>
      </c>
      <c r="AN14" s="24">
        <f>'Intermediate calculations'!AI22*'Intermediate calculations'!AI25*(1-Constants!$H$23)</f>
        <v>4203303.8736073067</v>
      </c>
      <c r="AO14" s="24">
        <f>'Intermediate calculations'!AJ22*'Intermediate calculations'!AJ25*(1-Constants!$H$23)</f>
        <v>4217313.0610822178</v>
      </c>
      <c r="AP14" s="24">
        <f>'Intermediate calculations'!AK22*'Intermediate calculations'!AK25*(1-Constants!$H$23)</f>
        <v>4232455.1392916394</v>
      </c>
      <c r="AQ14" s="24">
        <f>'Intermediate calculations'!AL22*'Intermediate calculations'!AL25*(1-Constants!$H$23)</f>
        <v>4248576.884330051</v>
      </c>
      <c r="AR14" s="24">
        <f>'Intermediate calculations'!AM22*'Intermediate calculations'!AM25*(1-Constants!$H$23)</f>
        <v>4258785.1463717166</v>
      </c>
      <c r="AS14" s="24">
        <f>'Intermediate calculations'!AN22*'Intermediate calculations'!AN25*(1-Constants!$H$23)</f>
        <v>4269882.2311371351</v>
      </c>
      <c r="AT14" s="24">
        <f>'Intermediate calculations'!AO22*'Intermediate calculations'!AO25*(1-Constants!$H$23)</f>
        <v>4281819.755103413</v>
      </c>
      <c r="AU14" s="24">
        <f>'Intermediate calculations'!AP22*'Intermediate calculations'!AP25*(1-Constants!$H$23)</f>
        <v>4294514.8448382104</v>
      </c>
      <c r="AV14" s="24">
        <f>'Intermediate calculations'!AQ22*'Intermediate calculations'!AQ25*(1-Constants!$H$23)</f>
        <v>4307949.9414632358</v>
      </c>
      <c r="AW14" s="24">
        <f>'Intermediate calculations'!AR22*'Intermediate calculations'!AR25*(1-Constants!$H$23)</f>
        <v>4316656.2889732104</v>
      </c>
      <c r="AX14" s="24">
        <f>'Intermediate calculations'!AS22*'Intermediate calculations'!AS25*(1-Constants!$H$23)</f>
        <v>4326042.0537294252</v>
      </c>
      <c r="AY14" s="24">
        <f>'Intermediate calculations'!AT22*'Intermediate calculations'!AT25*(1-Constants!$H$23)</f>
        <v>4336066.5114362994</v>
      </c>
      <c r="AZ14" s="24">
        <f>'Intermediate calculations'!AU22*'Intermediate calculations'!AU25*(1-Constants!$H$23)</f>
        <v>4346692.107734832</v>
      </c>
      <c r="BA14" s="24">
        <f>'Intermediate calculations'!AV22*'Intermediate calculations'!AV25*(1-Constants!$H$23)</f>
        <v>4357988.207188623</v>
      </c>
      <c r="BB14" s="24">
        <f>'Intermediate calculations'!AW22*'Intermediate calculations'!AW25*(1-Constants!$H$23)</f>
        <v>4364701.9115797589</v>
      </c>
      <c r="BC14" s="24">
        <f>'Intermediate calculations'!AX22*'Intermediate calculations'!AX25*(1-Constants!$H$23)</f>
        <v>4371967.3274501702</v>
      </c>
      <c r="BD14" s="24">
        <f>'Intermediate calculations'!AY22*'Intermediate calculations'!AY25*(1-Constants!$H$23)</f>
        <v>4379703.1484135594</v>
      </c>
      <c r="BE14" s="24">
        <f>'Intermediate calculations'!AZ22*'Intermediate calculations'!AZ25*(1-Constants!$H$23)</f>
        <v>4387948.2687147623</v>
      </c>
      <c r="BF14" s="24">
        <f>'Intermediate calculations'!BA22*'Intermediate calculations'!BA25*(1-Constants!$H$23)</f>
        <v>4396714.5381176509</v>
      </c>
      <c r="BG14" s="24">
        <f>'Intermediate calculations'!BB22*'Intermediate calculations'!BB25*(1-Constants!$H$23)</f>
        <v>4401134.750955496</v>
      </c>
      <c r="BH14" s="24">
        <f>'Intermediate calculations'!BC22*'Intermediate calculations'!BC25*(1-Constants!$H$23)</f>
        <v>4405992.7042529667</v>
      </c>
      <c r="BI14" s="24">
        <f>'Intermediate calculations'!BD22*'Intermediate calculations'!BD25*(1-Constants!$H$23)</f>
        <v>4411278.5502443202</v>
      </c>
      <c r="BJ14" s="24">
        <f>'Intermediate calculations'!BE22*'Intermediate calculations'!BE25*(1-Constants!$H$23)</f>
        <v>4416981.1655551195</v>
      </c>
      <c r="BK14" s="24">
        <f>'Intermediate calculations'!BF22*'Intermediate calculations'!BF25*(1-Constants!$H$23)</f>
        <v>4423109.4122095089</v>
      </c>
      <c r="BL14" s="24">
        <f>'Intermediate calculations'!BG22*'Intermediate calculations'!BG25*(1-Constants!$H$23)</f>
        <v>4424705.5706645055</v>
      </c>
      <c r="BM14" s="24">
        <f>'Intermediate calculations'!BH22*'Intermediate calculations'!BH25*(1-Constants!$H$23)</f>
        <v>4426671.3971275752</v>
      </c>
      <c r="BN14" s="24">
        <f>'Intermediate calculations'!BI22*'Intermediate calculations'!BI25*(1-Constants!$H$23)</f>
        <v>4429003.2951968806</v>
      </c>
      <c r="BO14" s="24">
        <f>'Intermediate calculations'!BJ22*'Intermediate calculations'!BJ25*(1-Constants!$H$23)</f>
        <v>4431694.2213062355</v>
      </c>
      <c r="BP14" s="24">
        <f>'Intermediate calculations'!BK22*'Intermediate calculations'!BK25*(1-Constants!$H$23)</f>
        <v>4434760.0359832505</v>
      </c>
    </row>
    <row r="15" spans="1:72" s="23" customFormat="1" x14ac:dyDescent="0.25">
      <c r="A15" s="23" t="str">
        <f t="shared" si="2"/>
        <v>3A Livestock</v>
      </c>
      <c r="C15" s="23" t="str">
        <f>'IPCC Categories'!$C$9</f>
        <v>3A1f Horses</v>
      </c>
      <c r="D15" t="str">
        <f>'IPCC Categories'!$F$42</f>
        <v>Horses</v>
      </c>
      <c r="E15" s="23" t="str">
        <f t="shared" si="3"/>
        <v>Population</v>
      </c>
      <c r="F15" s="23" t="str">
        <f t="shared" si="4"/>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308568.0111514256</v>
      </c>
      <c r="AE15" s="24">
        <f>((Data!$AJ$61*((Drivers!AA5*1000000)/Drivers!AA4))+Data!$AK$61)</f>
        <v>310932.97584403865</v>
      </c>
      <c r="AF15" s="24">
        <f>((Data!$AJ$61*((Drivers!AB5*1000000)/Drivers!AB4))+Data!$AK$61)</f>
        <v>311973.80976186495</v>
      </c>
      <c r="AG15" s="24">
        <f>((Data!$AJ$61*((Drivers!AC5*1000000)/Drivers!AC4))+Data!$AK$61)</f>
        <v>312006.0019269897</v>
      </c>
      <c r="AH15" s="24">
        <f>((Data!$AJ$61*((Drivers!AD5*1000000)/Drivers!AD4))+Data!$AK$61)</f>
        <v>310983.47029504168</v>
      </c>
      <c r="AI15" s="24">
        <f>((Data!$AJ$61*((Drivers!AE5*1000000)/Drivers!AE4))+Data!$AK$61)</f>
        <v>310743.48788976646</v>
      </c>
      <c r="AJ15" s="24">
        <f>((Data!$AJ$61*((Drivers!AF5*1000000)/Drivers!AF4))+Data!$AK$61)</f>
        <v>310636.03156943212</v>
      </c>
      <c r="AK15" s="24">
        <f>((Data!$AJ$61*((Drivers!AG5*1000000)/Drivers!AG4))+Data!$AK$61)</f>
        <v>310340.91822683695</v>
      </c>
      <c r="AL15" s="24">
        <f>((Data!$AJ$61*((Drivers!AH5*1000000)/Drivers!AH4))+Data!$AK$61)</f>
        <v>292136.9354540424</v>
      </c>
      <c r="AM15" s="24">
        <f>((Data!$AJ$61*((Drivers!AI5*1000000)/Drivers!AI4))+Data!$AK$61)</f>
        <v>294809.49600754306</v>
      </c>
      <c r="AN15" s="24">
        <f>((Data!$AJ$61*((Drivers!AJ5*1000000)/Drivers!AJ4))+Data!$AK$61)</f>
        <v>297380.99825375865</v>
      </c>
      <c r="AO15" s="24">
        <f>((Data!$AJ$61*((Drivers!AK5*1000000)/Drivers!AK4))+Data!$AK$61)</f>
        <v>300165.4886072292</v>
      </c>
      <c r="AP15" s="24">
        <f>((Data!$AJ$61*((Drivers!AL5*1000000)/Drivers!AL4))+Data!$AK$61)</f>
        <v>303201.99518573075</v>
      </c>
      <c r="AQ15" s="24">
        <f>((Data!$AJ$61*((Drivers!AM5*1000000)/Drivers!AM4))+Data!$AK$61)</f>
        <v>305949.64283503278</v>
      </c>
      <c r="AR15" s="24">
        <f>((Data!$AJ$61*((Drivers!AN5*1000000)/Drivers!AN4))+Data!$AK$61)</f>
        <v>309506.80620121176</v>
      </c>
      <c r="AS15" s="24">
        <f>((Data!$AJ$61*((Drivers!AO5*1000000)/Drivers!AO4))+Data!$AK$61)</f>
        <v>313091.04741471249</v>
      </c>
      <c r="AT15" s="24">
        <f>((Data!$AJ$61*((Drivers!AP5*1000000)/Drivers!AP4))+Data!$AK$61)</f>
        <v>316685.66547048779</v>
      </c>
      <c r="AU15" s="24">
        <f>((Data!$AJ$61*((Drivers!AQ5*1000000)/Drivers!AQ4))+Data!$AK$61)</f>
        <v>320052.42266481841</v>
      </c>
      <c r="AV15" s="24">
        <f>((Data!$AJ$61*((Drivers!AR5*1000000)/Drivers!AR4))+Data!$AK$61)</f>
        <v>323301.22664055601</v>
      </c>
      <c r="AW15" s="24">
        <f>((Data!$AJ$61*((Drivers!AS5*1000000)/Drivers!AS4))+Data!$AK$61)</f>
        <v>327448.93708540825</v>
      </c>
      <c r="AX15" s="24">
        <f>((Data!$AJ$61*((Drivers!AT5*1000000)/Drivers!AT4))+Data!$AK$61)</f>
        <v>331665.81789535866</v>
      </c>
      <c r="AY15" s="24">
        <f>((Data!$AJ$61*((Drivers!AU5*1000000)/Drivers!AU4))+Data!$AK$61)</f>
        <v>335888.93001490668</v>
      </c>
      <c r="AZ15" s="24">
        <f>((Data!$AJ$61*((Drivers!AV5*1000000)/Drivers!AV4))+Data!$AK$61)</f>
        <v>340058.84533224185</v>
      </c>
      <c r="BA15" s="24">
        <f>((Data!$AJ$61*((Drivers!AW5*1000000)/Drivers!AW4))+Data!$AK$61)</f>
        <v>344700.3615343906</v>
      </c>
      <c r="BB15" s="24">
        <f>((Data!$AJ$61*((Drivers!AX5*1000000)/Drivers!AX4))+Data!$AK$61)</f>
        <v>349954.66161686461</v>
      </c>
      <c r="BC15" s="24">
        <f>((Data!$AJ$61*((Drivers!AY5*1000000)/Drivers!AY4))+Data!$AK$61)</f>
        <v>355384.4642293044</v>
      </c>
      <c r="BD15" s="24">
        <f>((Data!$AJ$61*((Drivers!AZ5*1000000)/Drivers!AZ4))+Data!$AK$61)</f>
        <v>360652.09643591149</v>
      </c>
      <c r="BE15" s="24">
        <f>((Data!$AJ$61*((Drivers!BA5*1000000)/Drivers!BA4))+Data!$AK$61)</f>
        <v>366079.96066334762</v>
      </c>
      <c r="BF15" s="24">
        <f>((Data!$AJ$61*((Drivers!BB5*1000000)/Drivers!BB4))+Data!$AK$61)</f>
        <v>371830.43140620645</v>
      </c>
      <c r="BG15" s="24">
        <f>((Data!$AJ$61*((Drivers!BC5*1000000)/Drivers!BC4))+Data!$AK$61)</f>
        <v>377930.35451333784</v>
      </c>
      <c r="BH15" s="24">
        <f>((Data!$AJ$61*((Drivers!BD5*1000000)/Drivers!BD4))+Data!$AK$61)</f>
        <v>384150.67270872794</v>
      </c>
      <c r="BI15" s="24">
        <f>((Data!$AJ$61*((Drivers!BE5*1000000)/Drivers!BE4))+Data!$AK$61)</f>
        <v>390521.2344867459</v>
      </c>
      <c r="BJ15" s="24">
        <f>((Data!$AJ$61*((Drivers!BF5*1000000)/Drivers!BF4))+Data!$AK$61)</f>
        <v>397058.83336588327</v>
      </c>
      <c r="BK15" s="24">
        <f>((Data!$AJ$61*((Drivers!BG5*1000000)/Drivers!BG4))+Data!$AK$61)</f>
        <v>403884.96321561723</v>
      </c>
      <c r="BL15" s="24">
        <f>((Data!$AJ$61*((Drivers!BH5*1000000)/Drivers!BH4))+Data!$AK$61)</f>
        <v>410579.7444353858</v>
      </c>
      <c r="BM15" s="24">
        <f>((Data!$AJ$61*((Drivers!BI5*1000000)/Drivers!BI4))+Data!$AK$61)</f>
        <v>417439.21473980916</v>
      </c>
      <c r="BN15" s="24">
        <f>((Data!$AJ$61*((Drivers!BJ5*1000000)/Drivers!BJ4))+Data!$AK$61)</f>
        <v>424509.11487491184</v>
      </c>
      <c r="BO15" s="24">
        <f>((Data!$AJ$61*((Drivers!BK5*1000000)/Drivers!BK4))+Data!$AK$61)</f>
        <v>431812.03041588579</v>
      </c>
      <c r="BP15" s="24">
        <f>((Data!$AJ$61*((Drivers!BL5*1000000)/Drivers!BL4))+Data!$AK$61)</f>
        <v>439492.81730819651</v>
      </c>
    </row>
    <row r="16" spans="1:72" s="23" customFormat="1" x14ac:dyDescent="0.25">
      <c r="A16" s="23" t="str">
        <f t="shared" si="2"/>
        <v>3A Livestock</v>
      </c>
      <c r="C16" s="23" t="str">
        <f>'IPCC Categories'!$C$10</f>
        <v>3A1g Mules &amp; asses</v>
      </c>
      <c r="D16" t="str">
        <f>'IPCC Categories'!$F$43</f>
        <v>Mules &amp; Asses</v>
      </c>
      <c r="E16" s="23" t="str">
        <f t="shared" si="3"/>
        <v>Population</v>
      </c>
      <c r="F16" s="23" t="str">
        <f t="shared" si="4"/>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5">AC16</f>
        <v>167000</v>
      </c>
      <c r="AE16" s="24">
        <f t="shared" si="5"/>
        <v>167000</v>
      </c>
      <c r="AF16" s="24">
        <f t="shared" si="5"/>
        <v>167000</v>
      </c>
      <c r="AG16" s="24">
        <f t="shared" si="5"/>
        <v>167000</v>
      </c>
      <c r="AH16" s="24">
        <f t="shared" si="5"/>
        <v>167000</v>
      </c>
      <c r="AI16" s="24">
        <f t="shared" si="5"/>
        <v>167000</v>
      </c>
      <c r="AJ16" s="24">
        <f>AI16</f>
        <v>167000</v>
      </c>
      <c r="AK16" s="24">
        <f t="shared" ref="AK16:BP16" si="6">AJ16</f>
        <v>167000</v>
      </c>
      <c r="AL16" s="24">
        <f t="shared" si="6"/>
        <v>167000</v>
      </c>
      <c r="AM16" s="24">
        <f t="shared" si="6"/>
        <v>167000</v>
      </c>
      <c r="AN16" s="24">
        <f t="shared" si="6"/>
        <v>167000</v>
      </c>
      <c r="AO16" s="24">
        <f t="shared" si="6"/>
        <v>167000</v>
      </c>
      <c r="AP16" s="24">
        <f t="shared" si="6"/>
        <v>167000</v>
      </c>
      <c r="AQ16" s="24">
        <f t="shared" si="6"/>
        <v>167000</v>
      </c>
      <c r="AR16" s="24">
        <f t="shared" si="6"/>
        <v>167000</v>
      </c>
      <c r="AS16" s="24">
        <f t="shared" si="6"/>
        <v>167000</v>
      </c>
      <c r="AT16" s="24">
        <f t="shared" si="6"/>
        <v>167000</v>
      </c>
      <c r="AU16" s="24">
        <f t="shared" si="6"/>
        <v>167000</v>
      </c>
      <c r="AV16" s="24">
        <f t="shared" si="6"/>
        <v>167000</v>
      </c>
      <c r="AW16" s="24">
        <f t="shared" si="6"/>
        <v>167000</v>
      </c>
      <c r="AX16" s="24">
        <f t="shared" si="6"/>
        <v>167000</v>
      </c>
      <c r="AY16" s="24">
        <f t="shared" si="6"/>
        <v>167000</v>
      </c>
      <c r="AZ16" s="24">
        <f t="shared" si="6"/>
        <v>167000</v>
      </c>
      <c r="BA16" s="24">
        <f t="shared" si="6"/>
        <v>167000</v>
      </c>
      <c r="BB16" s="24">
        <f t="shared" si="6"/>
        <v>167000</v>
      </c>
      <c r="BC16" s="24">
        <f t="shared" si="6"/>
        <v>167000</v>
      </c>
      <c r="BD16" s="24">
        <f t="shared" si="6"/>
        <v>167000</v>
      </c>
      <c r="BE16" s="24">
        <f t="shared" si="6"/>
        <v>167000</v>
      </c>
      <c r="BF16" s="24">
        <f t="shared" si="6"/>
        <v>167000</v>
      </c>
      <c r="BG16" s="24">
        <f t="shared" si="6"/>
        <v>167000</v>
      </c>
      <c r="BH16" s="24">
        <f t="shared" si="6"/>
        <v>167000</v>
      </c>
      <c r="BI16" s="24">
        <f t="shared" si="6"/>
        <v>167000</v>
      </c>
      <c r="BJ16" s="24">
        <f t="shared" si="6"/>
        <v>167000</v>
      </c>
      <c r="BK16" s="24">
        <f t="shared" si="6"/>
        <v>167000</v>
      </c>
      <c r="BL16" s="24">
        <f t="shared" si="6"/>
        <v>167000</v>
      </c>
      <c r="BM16" s="24">
        <f t="shared" si="6"/>
        <v>167000</v>
      </c>
      <c r="BN16" s="24">
        <f t="shared" si="6"/>
        <v>167000</v>
      </c>
      <c r="BO16" s="24">
        <f t="shared" si="6"/>
        <v>167000</v>
      </c>
      <c r="BP16" s="24">
        <f t="shared" si="6"/>
        <v>167000</v>
      </c>
    </row>
    <row r="17" spans="1:72" s="23" customFormat="1" x14ac:dyDescent="0.25">
      <c r="A17" s="23" t="str">
        <f t="shared" si="2"/>
        <v>3A Livestock</v>
      </c>
      <c r="C17" s="23" t="str">
        <f>'IPCC Categories'!$C$11</f>
        <v>3A1h Swine</v>
      </c>
      <c r="D17" t="str">
        <f>'IPCC Categories'!F36</f>
        <v>Commercial</v>
      </c>
      <c r="E17" s="23" t="str">
        <f t="shared" si="3"/>
        <v>Population</v>
      </c>
      <c r="F17" s="23" t="str">
        <f t="shared" si="4"/>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1657142.0562721763</v>
      </c>
      <c r="AE17" s="24">
        <f>'Intermediate calculations'!Z32*'Intermediate calculations'!Z33*Constants!$H$24</f>
        <v>1656984.2115848085</v>
      </c>
      <c r="AF17" s="24">
        <f>'Intermediate calculations'!AA32*'Intermediate calculations'!AA33*Constants!$H$24</f>
        <v>1645427.0130766516</v>
      </c>
      <c r="AG17" s="24">
        <f>'Intermediate calculations'!AB32*'Intermediate calculations'!AB33*Constants!$H$24</f>
        <v>1625872.6889736278</v>
      </c>
      <c r="AH17" s="24">
        <f>'Intermediate calculations'!AC32*'Intermediate calculations'!AC33*Constants!$H$24</f>
        <v>1597997.9339189415</v>
      </c>
      <c r="AI17" s="24">
        <f>'Intermediate calculations'!AD32*'Intermediate calculations'!AD33*Constants!$H$24</f>
        <v>1579704.5299762667</v>
      </c>
      <c r="AJ17" s="24">
        <f>'Intermediate calculations'!AE32*'Intermediate calculations'!AE33*Constants!$H$24</f>
        <v>1563818.3114582922</v>
      </c>
      <c r="AK17" s="24">
        <f>'Intermediate calculations'!AF32*'Intermediate calculations'!AF33*Constants!$H$24</f>
        <v>1547200.4480350944</v>
      </c>
      <c r="AL17" s="24">
        <f>'Intermediate calculations'!AG32*'Intermediate calculations'!AG33*Constants!$H$24</f>
        <v>1362185.7684337574</v>
      </c>
      <c r="AM17" s="24">
        <f>'Intermediate calculations'!AH32*'Intermediate calculations'!AH33*Constants!$H$24</f>
        <v>1370539.2053765722</v>
      </c>
      <c r="AN17" s="24">
        <f>'Intermediate calculations'!AI32*'Intermediate calculations'!AI33*Constants!$H$24</f>
        <v>1378188.5808470389</v>
      </c>
      <c r="AO17" s="24">
        <f>'Intermediate calculations'!AJ32*'Intermediate calculations'!AJ33*Constants!$H$24</f>
        <v>1388003.8636996045</v>
      </c>
      <c r="AP17" s="24">
        <f>'Intermediate calculations'!AK32*'Intermediate calculations'!AK33*Constants!$H$24</f>
        <v>1400247.8661101058</v>
      </c>
      <c r="AQ17" s="24">
        <f>'Intermediate calculations'!AL32*'Intermediate calculations'!AL33*Constants!$H$24</f>
        <v>1409981.4463087879</v>
      </c>
      <c r="AR17" s="24">
        <f>'Intermediate calculations'!AM32*'Intermediate calculations'!AM33*Constants!$H$24</f>
        <v>1424773.04745203</v>
      </c>
      <c r="AS17" s="24">
        <f>'Intermediate calculations'!AN32*'Intermediate calculations'!AN33*Constants!$H$24</f>
        <v>1439697.961822903</v>
      </c>
      <c r="AT17" s="24">
        <f>'Intermediate calculations'!AO32*'Intermediate calculations'!AO33*Constants!$H$24</f>
        <v>1454593.4784611496</v>
      </c>
      <c r="AU17" s="24">
        <f>'Intermediate calculations'!AP32*'Intermediate calculations'!AP33*Constants!$H$24</f>
        <v>1467404.8569624044</v>
      </c>
      <c r="AV17" s="24">
        <f>'Intermediate calculations'!AQ32*'Intermediate calculations'!AQ33*Constants!$H$24</f>
        <v>1479116.8430336958</v>
      </c>
      <c r="AW17" s="24">
        <f>'Intermediate calculations'!AR32*'Intermediate calculations'!AR33*Constants!$H$24</f>
        <v>1496428.2710468189</v>
      </c>
      <c r="AX17" s="24">
        <f>'Intermediate calculations'!AS32*'Intermediate calculations'!AS33*Constants!$H$24</f>
        <v>1514014.6341740957</v>
      </c>
      <c r="AY17" s="24">
        <f>'Intermediate calculations'!AT32*'Intermediate calculations'!AT33*Constants!$H$24</f>
        <v>1531338.485132003</v>
      </c>
      <c r="AZ17" s="24">
        <f>'Intermediate calculations'!AU32*'Intermediate calculations'!AU33*Constants!$H$24</f>
        <v>1547914.3017798399</v>
      </c>
      <c r="BA17" s="24">
        <f>'Intermediate calculations'!AV32*'Intermediate calculations'!AV33*Constants!$H$24</f>
        <v>1567965.506543003</v>
      </c>
      <c r="BB17" s="24">
        <f>'Intermediate calculations'!AW32*'Intermediate calculations'!AW33*Constants!$H$24</f>
        <v>1590645.2834893838</v>
      </c>
      <c r="BC17" s="24">
        <f>'Intermediate calculations'!AX32*'Intermediate calculations'!AX33*Constants!$H$24</f>
        <v>1614148.1654535928</v>
      </c>
      <c r="BD17" s="24">
        <f>'Intermediate calculations'!AY32*'Intermediate calculations'!AY33*Constants!$H$24</f>
        <v>1635815.7856024753</v>
      </c>
      <c r="BE17" s="24">
        <f>'Intermediate calculations'!AZ32*'Intermediate calculations'!AZ33*Constants!$H$24</f>
        <v>1658165.4896730832</v>
      </c>
      <c r="BF17" s="24">
        <f>'Intermediate calculations'!BA32*'Intermediate calculations'!BA33*Constants!$H$24</f>
        <v>1682388.316049576</v>
      </c>
      <c r="BG17" s="24">
        <f>'Intermediate calculations'!BB32*'Intermediate calculations'!BB33*Constants!$H$24</f>
        <v>1706782.3932282801</v>
      </c>
      <c r="BH17" s="24">
        <f>'Intermediate calculations'!BC32*'Intermediate calculations'!BC33*Constants!$H$24</f>
        <v>1731335.0974229623</v>
      </c>
      <c r="BI17" s="24">
        <f>'Intermediate calculations'!BD32*'Intermediate calculations'!BD33*Constants!$H$24</f>
        <v>1756239.6126281838</v>
      </c>
      <c r="BJ17" s="24">
        <f>'Intermediate calculations'!BE32*'Intermediate calculations'!BE33*Constants!$H$24</f>
        <v>1781584.7816866948</v>
      </c>
      <c r="BK17" s="24">
        <f>'Intermediate calculations'!BF32*'Intermediate calculations'!BF33*Constants!$H$24</f>
        <v>1808199.2022632079</v>
      </c>
      <c r="BL17" s="24">
        <f>'Intermediate calculations'!BG32*'Intermediate calculations'!BG33*Constants!$H$24</f>
        <v>1831103.0315290627</v>
      </c>
      <c r="BM17" s="24">
        <f>'Intermediate calculations'!BH32*'Intermediate calculations'!BH33*Constants!$H$24</f>
        <v>1854299.9733096287</v>
      </c>
      <c r="BN17" s="24">
        <f>'Intermediate calculations'!BI32*'Intermediate calculations'!BI33*Constants!$H$24</f>
        <v>1878067.5374849925</v>
      </c>
      <c r="BO17" s="24">
        <f>'Intermediate calculations'!BJ32*'Intermediate calculations'!BJ33*Constants!$H$24</f>
        <v>1902511.1470872983</v>
      </c>
      <c r="BP17" s="24">
        <f>'Intermediate calculations'!BK32*'Intermediate calculations'!BK33*Constants!$H$24</f>
        <v>1928543.5970136835</v>
      </c>
    </row>
    <row r="18" spans="1:72" s="23" customFormat="1" x14ac:dyDescent="0.25">
      <c r="A18" s="23" t="str">
        <f t="shared" si="2"/>
        <v>3A Livestock</v>
      </c>
      <c r="C18" s="23" t="str">
        <f>C17</f>
        <v>3A1h Swine</v>
      </c>
      <c r="D18" t="str">
        <f>'IPCC Categories'!F37</f>
        <v>Subsistence</v>
      </c>
      <c r="E18" s="23" t="str">
        <f t="shared" si="3"/>
        <v>Population</v>
      </c>
      <c r="F18" s="23" t="str">
        <f t="shared" si="4"/>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225973.91676438766</v>
      </c>
      <c r="AE18" s="24">
        <f>'Intermediate calculations'!Z32*'Intermediate calculations'!Z33*(1-Constants!$H$24)</f>
        <v>225952.3924888375</v>
      </c>
      <c r="AF18" s="24">
        <f>'Intermediate calculations'!AA32*'Intermediate calculations'!AA33*(1-Constants!$H$24)</f>
        <v>224376.41087408885</v>
      </c>
      <c r="AG18" s="24">
        <f>'Intermediate calculations'!AB32*'Intermediate calculations'!AB33*(1-Constants!$H$24)</f>
        <v>221709.91213276741</v>
      </c>
      <c r="AH18" s="24">
        <f>'Intermediate calculations'!AC32*'Intermediate calculations'!AC33*(1-Constants!$H$24)</f>
        <v>217908.80917076475</v>
      </c>
      <c r="AI18" s="24">
        <f>'Intermediate calculations'!AD32*'Intermediate calculations'!AD33*(1-Constants!$H$24)</f>
        <v>215414.25408767271</v>
      </c>
      <c r="AJ18" s="24">
        <f>'Intermediate calculations'!AE32*'Intermediate calculations'!AE33*(1-Constants!$H$24)</f>
        <v>213247.95156249439</v>
      </c>
      <c r="AK18" s="24">
        <f>'Intermediate calculations'!AF32*'Intermediate calculations'!AF33*(1-Constants!$H$24)</f>
        <v>210981.87927751287</v>
      </c>
      <c r="AL18" s="24">
        <f>'Intermediate calculations'!AG32*'Intermediate calculations'!AG33*(1-Constants!$H$24)</f>
        <v>185752.60478642143</v>
      </c>
      <c r="AM18" s="24">
        <f>'Intermediate calculations'!AH32*'Intermediate calculations'!AH33*(1-Constants!$H$24)</f>
        <v>186891.70982407802</v>
      </c>
      <c r="AN18" s="24">
        <f>'Intermediate calculations'!AI32*'Intermediate calculations'!AI33*(1-Constants!$H$24)</f>
        <v>187934.80647914164</v>
      </c>
      <c r="AO18" s="24">
        <f>'Intermediate calculations'!AJ32*'Intermediate calculations'!AJ33*(1-Constants!$H$24)</f>
        <v>189273.25414085513</v>
      </c>
      <c r="AP18" s="24">
        <f>'Intermediate calculations'!AK32*'Intermediate calculations'!AK33*(1-Constants!$H$24)</f>
        <v>190942.89083319623</v>
      </c>
      <c r="AQ18" s="24">
        <f>'Intermediate calculations'!AL32*'Intermediate calculations'!AL33*(1-Constants!$H$24)</f>
        <v>192270.19722392564</v>
      </c>
      <c r="AR18" s="24">
        <f>'Intermediate calculations'!AM32*'Intermediate calculations'!AM33*(1-Constants!$H$24)</f>
        <v>194287.23374345864</v>
      </c>
      <c r="AS18" s="24">
        <f>'Intermediate calculations'!AN32*'Intermediate calculations'!AN33*(1-Constants!$H$24)</f>
        <v>196322.44933948677</v>
      </c>
      <c r="AT18" s="24">
        <f>'Intermediate calculations'!AO32*'Intermediate calculations'!AO33*(1-Constants!$H$24)</f>
        <v>198353.65615379313</v>
      </c>
      <c r="AU18" s="24">
        <f>'Intermediate calculations'!AP32*'Intermediate calculations'!AP33*(1-Constants!$H$24)</f>
        <v>200100.66231305516</v>
      </c>
      <c r="AV18" s="24">
        <f>'Intermediate calculations'!AQ32*'Intermediate calculations'!AQ33*(1-Constants!$H$24)</f>
        <v>201697.75132277672</v>
      </c>
      <c r="AW18" s="24">
        <f>'Intermediate calculations'!AR32*'Intermediate calculations'!AR33*(1-Constants!$H$24)</f>
        <v>204058.40059729348</v>
      </c>
      <c r="AX18" s="24">
        <f>'Intermediate calculations'!AS32*'Intermediate calculations'!AS33*(1-Constants!$H$24)</f>
        <v>206456.54102374031</v>
      </c>
      <c r="AY18" s="24">
        <f>'Intermediate calculations'!AT32*'Intermediate calculations'!AT33*(1-Constants!$H$24)</f>
        <v>208818.88433618221</v>
      </c>
      <c r="AZ18" s="24">
        <f>'Intermediate calculations'!AU32*'Intermediate calculations'!AU33*(1-Constants!$H$24)</f>
        <v>211079.22296997815</v>
      </c>
      <c r="BA18" s="24">
        <f>'Intermediate calculations'!AV32*'Intermediate calculations'!AV33*(1-Constants!$H$24)</f>
        <v>213813.47816495495</v>
      </c>
      <c r="BB18" s="24">
        <f>'Intermediate calculations'!AW32*'Intermediate calculations'!AW33*(1-Constants!$H$24)</f>
        <v>216906.1750212796</v>
      </c>
      <c r="BC18" s="24">
        <f>'Intermediate calculations'!AX32*'Intermediate calculations'!AX33*(1-Constants!$H$24)</f>
        <v>220111.11347094449</v>
      </c>
      <c r="BD18" s="24">
        <f>'Intermediate calculations'!AY32*'Intermediate calculations'!AY33*(1-Constants!$H$24)</f>
        <v>223065.78894579207</v>
      </c>
      <c r="BE18" s="24">
        <f>'Intermediate calculations'!AZ32*'Intermediate calculations'!AZ33*(1-Constants!$H$24)</f>
        <v>226113.47586451133</v>
      </c>
      <c r="BF18" s="24">
        <f>'Intermediate calculations'!BA32*'Intermediate calculations'!BA33*(1-Constants!$H$24)</f>
        <v>229416.5885522149</v>
      </c>
      <c r="BG18" s="24">
        <f>'Intermediate calculations'!BB32*'Intermediate calculations'!BB33*(1-Constants!$H$24)</f>
        <v>232743.05362203819</v>
      </c>
      <c r="BH18" s="24">
        <f>'Intermediate calculations'!BC32*'Intermediate calculations'!BC33*(1-Constants!$H$24)</f>
        <v>236091.14964858576</v>
      </c>
      <c r="BI18" s="24">
        <f>'Intermediate calculations'!BD32*'Intermediate calculations'!BD33*(1-Constants!$H$24)</f>
        <v>239487.21990384324</v>
      </c>
      <c r="BJ18" s="24">
        <f>'Intermediate calculations'!BE32*'Intermediate calculations'!BE33*(1-Constants!$H$24)</f>
        <v>242943.37932091294</v>
      </c>
      <c r="BK18" s="24">
        <f>'Intermediate calculations'!BF32*'Intermediate calculations'!BF33*(1-Constants!$H$24)</f>
        <v>246572.61849043742</v>
      </c>
      <c r="BL18" s="24">
        <f>'Intermediate calculations'!BG32*'Intermediate calculations'!BG33*(1-Constants!$H$24)</f>
        <v>249695.86793578128</v>
      </c>
      <c r="BM18" s="24">
        <f>'Intermediate calculations'!BH32*'Intermediate calculations'!BH33*(1-Constants!$H$24)</f>
        <v>252859.0872694948</v>
      </c>
      <c r="BN18" s="24">
        <f>'Intermediate calculations'!BI32*'Intermediate calculations'!BI33*(1-Constants!$H$24)</f>
        <v>256100.11874795353</v>
      </c>
      <c r="BO18" s="24">
        <f>'Intermediate calculations'!BJ32*'Intermediate calculations'!BJ33*(1-Constants!$H$24)</f>
        <v>259433.33823917704</v>
      </c>
      <c r="BP18" s="24">
        <f>'Intermediate calculations'!BK32*'Intermediate calculations'!BK33*(1-Constants!$H$24)</f>
        <v>262983.21777459321</v>
      </c>
    </row>
    <row r="19" spans="1:72" s="23" customFormat="1" x14ac:dyDescent="0.25">
      <c r="A19" s="23" t="str">
        <f t="shared" si="2"/>
        <v>3A Livestock</v>
      </c>
      <c r="C19" s="23" t="str">
        <f>'IPCC Categories'!$C$19</f>
        <v>3A2i Poultry</v>
      </c>
      <c r="D19" t="str">
        <f>'IPCC Categories'!F50</f>
        <v>Commercial layers</v>
      </c>
      <c r="E19" s="23" t="str">
        <f t="shared" si="3"/>
        <v>Population</v>
      </c>
      <c r="F19" s="23" t="str">
        <f t="shared" si="4"/>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23663574.366608996</v>
      </c>
      <c r="AE19" s="24">
        <f>'Intermediate calculations'!Z37*'Intermediate calculations'!Z38*Constants!$H$25</f>
        <v>24216221.993963584</v>
      </c>
      <c r="AF19" s="24">
        <f>'Intermediate calculations'!AA37*'Intermediate calculations'!AA38*Constants!$H$25</f>
        <v>24677935.392350234</v>
      </c>
      <c r="AG19" s="24">
        <f>'Intermediate calculations'!AB37*'Intermediate calculations'!AB38*Constants!$H$25</f>
        <v>25071067.98253268</v>
      </c>
      <c r="AH19" s="24">
        <f>'Intermediate calculations'!AC37*'Intermediate calculations'!AC38*Constants!$H$25</f>
        <v>25388296.592758086</v>
      </c>
      <c r="AI19" s="24">
        <f>'Intermediate calculations'!AD37*'Intermediate calculations'!AD38*Constants!$H$25</f>
        <v>25786040.255310319</v>
      </c>
      <c r="AJ19" s="24">
        <f>'Intermediate calculations'!AE37*'Intermediate calculations'!AE38*Constants!$H$25</f>
        <v>26200415.671403162</v>
      </c>
      <c r="AK19" s="24">
        <f>'Intermediate calculations'!AF37*'Intermediate calculations'!AF38*Constants!$H$25</f>
        <v>26604408.568046182</v>
      </c>
      <c r="AL19" s="24">
        <f>'Intermediate calculations'!AG37*'Intermediate calculations'!AG38*Constants!$H$25</f>
        <v>25375276.123372599</v>
      </c>
      <c r="AM19" s="24">
        <f>'Intermediate calculations'!AH37*'Intermediate calculations'!AH38*Constants!$H$25</f>
        <v>25919929.864068709</v>
      </c>
      <c r="AN19" s="24">
        <f>'Intermediate calculations'!AI37*'Intermediate calculations'!AI38*Constants!$H$25</f>
        <v>26464231.326174546</v>
      </c>
      <c r="AO19" s="24">
        <f>'Intermediate calculations'!AJ37*'Intermediate calculations'!AJ38*Constants!$H$25</f>
        <v>27037743.450428721</v>
      </c>
      <c r="AP19" s="24">
        <f>'Intermediate calculations'!AK37*'Intermediate calculations'!AK38*Constants!$H$25</f>
        <v>27645041.953509968</v>
      </c>
      <c r="AQ19" s="24">
        <f>'Intermediate calculations'!AL37*'Intermediate calculations'!AL38*Constants!$H$25</f>
        <v>28234679.859697063</v>
      </c>
      <c r="AR19" s="24">
        <f>'Intermediate calculations'!AM37*'Intermediate calculations'!AM38*Constants!$H$25</f>
        <v>28865260.436167721</v>
      </c>
      <c r="AS19" s="24">
        <f>'Intermediate calculations'!AN37*'Intermediate calculations'!AN38*Constants!$H$25</f>
        <v>29508155.365850497</v>
      </c>
      <c r="AT19" s="24">
        <f>'Intermediate calculations'!AO37*'Intermediate calculations'!AO38*Constants!$H$25</f>
        <v>30161905.884431727</v>
      </c>
      <c r="AU19" s="24">
        <f>'Intermediate calculations'!AP37*'Intermediate calculations'!AP38*Constants!$H$25</f>
        <v>30802655.371809416</v>
      </c>
      <c r="AV19" s="24">
        <f>'Intermediate calculations'!AQ37*'Intermediate calculations'!AQ38*Constants!$H$25</f>
        <v>31441047.430233292</v>
      </c>
      <c r="AW19" s="24">
        <f>'Intermediate calculations'!AR37*'Intermediate calculations'!AR38*Constants!$H$25</f>
        <v>32139106.455265883</v>
      </c>
      <c r="AX19" s="24">
        <f>'Intermediate calculations'!AS37*'Intermediate calculations'!AS38*Constants!$H$25</f>
        <v>32853924.951323282</v>
      </c>
      <c r="AY19" s="24">
        <f>'Intermediate calculations'!AT37*'Intermediate calculations'!AT38*Constants!$H$25</f>
        <v>33579226.077185385</v>
      </c>
      <c r="AZ19" s="24">
        <f>'Intermediate calculations'!AU37*'Intermediate calculations'!AU38*Constants!$H$25</f>
        <v>34308882.262999371</v>
      </c>
      <c r="BA19" s="24">
        <f>'Intermediate calculations'!AV37*'Intermediate calculations'!AV38*Constants!$H$25</f>
        <v>35098623.47493881</v>
      </c>
      <c r="BB19" s="24">
        <f>'Intermediate calculations'!AW37*'Intermediate calculations'!AW38*Constants!$H$25</f>
        <v>35921271.494725458</v>
      </c>
      <c r="BC19" s="24">
        <f>'Intermediate calculations'!AX37*'Intermediate calculations'!AX38*Constants!$H$25</f>
        <v>36772988.059498407</v>
      </c>
      <c r="BD19" s="24">
        <f>'Intermediate calculations'!AY37*'Intermediate calculations'!AY38*Constants!$H$25</f>
        <v>37617623.103271306</v>
      </c>
      <c r="BE19" s="24">
        <f>'Intermediate calculations'!AZ37*'Intermediate calculations'!AZ38*Constants!$H$25</f>
        <v>38490167.242904052</v>
      </c>
      <c r="BF19" s="24">
        <f>'Intermediate calculations'!BA37*'Intermediate calculations'!BA38*Constants!$H$25</f>
        <v>39409006.642795347</v>
      </c>
      <c r="BG19" s="24">
        <f>'Intermediate calculations'!BB37*'Intermediate calculations'!BB38*Constants!$H$25</f>
        <v>40333100.341853127</v>
      </c>
      <c r="BH19" s="24">
        <f>'Intermediate calculations'!BC37*'Intermediate calculations'!BC38*Constants!$H$25</f>
        <v>41280578.385373816</v>
      </c>
      <c r="BI19" s="24">
        <f>'Intermediate calculations'!BD37*'Intermediate calculations'!BD38*Constants!$H$25</f>
        <v>42255130.711995549</v>
      </c>
      <c r="BJ19" s="24">
        <f>'Intermediate calculations'!BE37*'Intermediate calculations'!BE38*Constants!$H$25</f>
        <v>43259059.703892663</v>
      </c>
      <c r="BK19" s="24">
        <f>'Intermediate calculations'!BF37*'Intermediate calculations'!BF38*Constants!$H$25</f>
        <v>44306621.167227834</v>
      </c>
      <c r="BL19" s="24">
        <f>'Intermediate calculations'!BG37*'Intermediate calculations'!BG38*Constants!$H$25</f>
        <v>45300235.221157193</v>
      </c>
      <c r="BM19" s="24">
        <f>'Intermediate calculations'!BH37*'Intermediate calculations'!BH38*Constants!$H$25</f>
        <v>46321750.68090681</v>
      </c>
      <c r="BN19" s="24">
        <f>'Intermediate calculations'!BI37*'Intermediate calculations'!BI38*Constants!$H$25</f>
        <v>47376803.468305849</v>
      </c>
      <c r="BO19" s="24">
        <f>'Intermediate calculations'!BJ37*'Intermediate calculations'!BJ38*Constants!$H$25</f>
        <v>48468454.561699159</v>
      </c>
      <c r="BP19" s="24">
        <f>'Intermediate calculations'!BK37*'Intermediate calculations'!BK38*Constants!$H$25</f>
        <v>49614080.96333839</v>
      </c>
    </row>
    <row r="20" spans="1:72" s="23" customFormat="1" x14ac:dyDescent="0.25">
      <c r="A20" s="23" t="str">
        <f t="shared" si="2"/>
        <v>3A Livestock</v>
      </c>
      <c r="C20" s="23" t="str">
        <f>C19</f>
        <v>3A2i Poultry</v>
      </c>
      <c r="D20" t="str">
        <f>'IPCC Categories'!F51</f>
        <v>Commercial broilers</v>
      </c>
      <c r="E20" s="23" t="str">
        <f t="shared" si="3"/>
        <v>Population</v>
      </c>
      <c r="F20" s="23" t="str">
        <f t="shared" si="4"/>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94146643.30077973</v>
      </c>
      <c r="AE20" s="24">
        <f>'Intermediate calculations'!Z42*'Intermediate calculations'!Z43*Constants!$H$26</f>
        <v>96125064.965529397</v>
      </c>
      <c r="AF20" s="24">
        <f>'Intermediate calculations'!AA42*'Intermediate calculations'!AA43*Constants!$H$26</f>
        <v>97078744.937073067</v>
      </c>
      <c r="AG20" s="24">
        <f>'Intermediate calculations'!AB42*'Intermediate calculations'!AB43*Constants!$H$26</f>
        <v>97264549.734279394</v>
      </c>
      <c r="AH20" s="24">
        <f>'Intermediate calculations'!AC42*'Intermediate calculations'!AC43*Constants!$H$26</f>
        <v>96629611.729897588</v>
      </c>
      <c r="AI20" s="24">
        <f>'Intermediate calculations'!AD42*'Intermediate calculations'!AD43*Constants!$H$26</f>
        <v>96736181.651465252</v>
      </c>
      <c r="AJ20" s="24">
        <f>'Intermediate calculations'!AE42*'Intermediate calculations'!AE43*Constants!$H$26</f>
        <v>96995994.668791562</v>
      </c>
      <c r="AK20" s="24">
        <f>'Intermediate calculations'!AF42*'Intermediate calculations'!AF43*Constants!$H$26</f>
        <v>97133125.288987845</v>
      </c>
      <c r="AL20" s="24">
        <f>'Intermediate calculations'!AG42*'Intermediate calculations'!AG43*Constants!$H$26</f>
        <v>81637816.549562335</v>
      </c>
      <c r="AM20" s="24">
        <f>'Intermediate calculations'!AH42*'Intermediate calculations'!AH43*Constants!$H$26</f>
        <v>84015970.508022025</v>
      </c>
      <c r="AN20" s="24">
        <f>'Intermediate calculations'!AI42*'Intermediate calculations'!AI43*Constants!$H$26</f>
        <v>86341672.84714067</v>
      </c>
      <c r="AO20" s="24">
        <f>'Intermediate calculations'!AJ42*'Intermediate calculations'!AJ43*Constants!$H$26</f>
        <v>88891101.448707595</v>
      </c>
      <c r="AP20" s="24">
        <f>'Intermediate calculations'!AK42*'Intermediate calculations'!AK43*Constants!$H$26</f>
        <v>91700512.35048157</v>
      </c>
      <c r="AQ20" s="24">
        <f>'Intermediate calculations'!AL42*'Intermediate calculations'!AL43*Constants!$H$26</f>
        <v>94293268.395603895</v>
      </c>
      <c r="AR20" s="24">
        <f>'Intermediate calculations'!AM42*'Intermediate calculations'!AM43*Constants!$H$26</f>
        <v>97498904.30784452</v>
      </c>
      <c r="AS20" s="24">
        <f>'Intermediate calculations'!AN42*'Intermediate calculations'!AN43*Constants!$H$26</f>
        <v>100760960.93387973</v>
      </c>
      <c r="AT20" s="24">
        <f>'Intermediate calculations'!AO42*'Intermediate calculations'!AO43*Constants!$H$26</f>
        <v>104065470.78394404</v>
      </c>
      <c r="AU20" s="24">
        <f>'Intermediate calculations'!AP42*'Intermediate calculations'!AP43*Constants!$H$26</f>
        <v>107200651.96007957</v>
      </c>
      <c r="AV20" s="24">
        <f>'Intermediate calculations'!AQ42*'Intermediate calculations'!AQ43*Constants!$H$26</f>
        <v>110264131.52146941</v>
      </c>
      <c r="AW20" s="24">
        <f>'Intermediate calculations'!AR42*'Intermediate calculations'!AR43*Constants!$H$26</f>
        <v>114031699.59289996</v>
      </c>
      <c r="AX20" s="24">
        <f>'Intermediate calculations'!AS42*'Intermediate calculations'!AS43*Constants!$H$26</f>
        <v>117889869.79355493</v>
      </c>
      <c r="AY20" s="24">
        <f>'Intermediate calculations'!AT42*'Intermediate calculations'!AT43*Constants!$H$26</f>
        <v>121783227.254272</v>
      </c>
      <c r="AZ20" s="24">
        <f>'Intermediate calculations'!AU42*'Intermediate calculations'!AU43*Constants!$H$26</f>
        <v>125659164.92334433</v>
      </c>
      <c r="BA20" s="24">
        <f>'Intermediate calculations'!AV42*'Intermediate calculations'!AV43*Constants!$H$26</f>
        <v>129991251.47363275</v>
      </c>
      <c r="BB20" s="24">
        <f>'Intermediate calculations'!AW42*'Intermediate calculations'!AW43*Constants!$H$26</f>
        <v>134759081.48101541</v>
      </c>
      <c r="BC20" s="24">
        <f>'Intermediate calculations'!AX42*'Intermediate calculations'!AX43*Constants!$H$26</f>
        <v>139710177.8266069</v>
      </c>
      <c r="BD20" s="24">
        <f>'Intermediate calculations'!AY42*'Intermediate calculations'!AY43*Constants!$H$26</f>
        <v>144540844.91089919</v>
      </c>
      <c r="BE20" s="24">
        <f>'Intermediate calculations'!AZ42*'Intermediate calculations'!AZ43*Constants!$H$26</f>
        <v>149543263.9920125</v>
      </c>
      <c r="BF20" s="24">
        <f>'Intermediate calculations'!BA42*'Intermediate calculations'!BA43*Constants!$H$26</f>
        <v>154865942.49410042</v>
      </c>
      <c r="BG20" s="24">
        <f>'Intermediate calculations'!BB42*'Intermediate calculations'!BB43*Constants!$H$26</f>
        <v>160368247.57097754</v>
      </c>
      <c r="BH20" s="24">
        <f>'Intermediate calculations'!BC42*'Intermediate calculations'!BC43*Constants!$H$26</f>
        <v>165998792.76875898</v>
      </c>
      <c r="BI20" s="24">
        <f>'Intermediate calculations'!BD42*'Intermediate calculations'!BD43*Constants!$H$26</f>
        <v>171785731.30302826</v>
      </c>
      <c r="BJ20" s="24">
        <f>'Intermediate calculations'!BE42*'Intermediate calculations'!BE43*Constants!$H$26</f>
        <v>177745450.41511321</v>
      </c>
      <c r="BK20" s="24">
        <f>'Intermediate calculations'!BF42*'Intermediate calculations'!BF43*Constants!$H$26</f>
        <v>183989429.35058105</v>
      </c>
      <c r="BL20" s="24">
        <f>'Intermediate calculations'!BG42*'Intermediate calculations'!BG43*Constants!$H$26</f>
        <v>189938397.91220376</v>
      </c>
      <c r="BM20" s="24">
        <f>'Intermediate calculations'!BH42*'Intermediate calculations'!BH43*Constants!$H$26</f>
        <v>196047780.74609026</v>
      </c>
      <c r="BN20" s="24">
        <f>'Intermediate calculations'!BI42*'Intermediate calculations'!BI43*Constants!$H$26</f>
        <v>202359788.41942021</v>
      </c>
      <c r="BO20" s="24">
        <f>'Intermediate calculations'!BJ42*'Intermediate calculations'!BJ43*Constants!$H$26</f>
        <v>208895644.04652485</v>
      </c>
      <c r="BP20" s="24">
        <f>'Intermediate calculations'!BK42*'Intermediate calculations'!BK43*Constants!$H$26</f>
        <v>215787424.47134873</v>
      </c>
    </row>
    <row r="21" spans="1:72" s="23" customFormat="1" x14ac:dyDescent="0.25">
      <c r="A21" s="23" t="str">
        <f t="shared" si="2"/>
        <v>3A Livestock</v>
      </c>
      <c r="C21" s="23" t="str">
        <f>C20</f>
        <v>3A2i Poultry</v>
      </c>
      <c r="D21" t="str">
        <f>'IPCC Categories'!F52</f>
        <v>Subsistence layers</v>
      </c>
      <c r="E21" s="23" t="str">
        <f t="shared" si="3"/>
        <v>Population</v>
      </c>
      <c r="F21" s="23" t="str">
        <f t="shared" si="4"/>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985982.26527537568</v>
      </c>
      <c r="AE21" s="24">
        <f>'Intermediate calculations'!Z37*'Intermediate calculations'!Z38*(1-Constants!$H$25)</f>
        <v>1009009.2497484836</v>
      </c>
      <c r="AF21" s="24">
        <f>'Intermediate calculations'!AA37*'Intermediate calculations'!AA38*(1-Constants!$H$25)</f>
        <v>1028247.308014594</v>
      </c>
      <c r="AG21" s="24">
        <f>'Intermediate calculations'!AB37*'Intermediate calculations'!AB38*(1-Constants!$H$25)</f>
        <v>1044627.8326055293</v>
      </c>
      <c r="AH21" s="24">
        <f>'Intermediate calculations'!AC37*'Intermediate calculations'!AC38*(1-Constants!$H$25)</f>
        <v>1057845.6913649212</v>
      </c>
      <c r="AI21" s="24">
        <f>'Intermediate calculations'!AD37*'Intermediate calculations'!AD38*(1-Constants!$H$25)</f>
        <v>1074418.3439712643</v>
      </c>
      <c r="AJ21" s="24">
        <f>'Intermediate calculations'!AE37*'Intermediate calculations'!AE38*(1-Constants!$H$25)</f>
        <v>1091683.9863084662</v>
      </c>
      <c r="AK21" s="24">
        <f>'Intermediate calculations'!AF37*'Intermediate calculations'!AF38*(1-Constants!$H$25)</f>
        <v>1108517.0236685919</v>
      </c>
      <c r="AL21" s="24">
        <f>'Intermediate calculations'!AG37*'Intermediate calculations'!AG38*(1-Constants!$H$25)</f>
        <v>1057303.1718071925</v>
      </c>
      <c r="AM21" s="24">
        <f>'Intermediate calculations'!AH37*'Intermediate calculations'!AH38*(1-Constants!$H$25)</f>
        <v>1079997.0776695306</v>
      </c>
      <c r="AN21" s="24">
        <f>'Intermediate calculations'!AI37*'Intermediate calculations'!AI38*(1-Constants!$H$25)</f>
        <v>1102676.3052572738</v>
      </c>
      <c r="AO21" s="24">
        <f>'Intermediate calculations'!AJ37*'Intermediate calculations'!AJ38*(1-Constants!$H$25)</f>
        <v>1126572.6437678644</v>
      </c>
      <c r="AP21" s="24">
        <f>'Intermediate calculations'!AK37*'Intermediate calculations'!AK38*(1-Constants!$H$25)</f>
        <v>1151876.7480629163</v>
      </c>
      <c r="AQ21" s="24">
        <f>'Intermediate calculations'!AL37*'Intermediate calculations'!AL38*(1-Constants!$H$25)</f>
        <v>1176444.9941540454</v>
      </c>
      <c r="AR21" s="24">
        <f>'Intermediate calculations'!AM37*'Intermediate calculations'!AM38*(1-Constants!$H$25)</f>
        <v>1202719.1848403227</v>
      </c>
      <c r="AS21" s="24">
        <f>'Intermediate calculations'!AN37*'Intermediate calculations'!AN38*(1-Constants!$H$25)</f>
        <v>1229506.4735771052</v>
      </c>
      <c r="AT21" s="24">
        <f>'Intermediate calculations'!AO37*'Intermediate calculations'!AO38*(1-Constants!$H$25)</f>
        <v>1256746.0785179897</v>
      </c>
      <c r="AU21" s="24">
        <f>'Intermediate calculations'!AP37*'Intermediate calculations'!AP38*(1-Constants!$H$25)</f>
        <v>1283443.9738253935</v>
      </c>
      <c r="AV21" s="24">
        <f>'Intermediate calculations'!AQ37*'Intermediate calculations'!AQ38*(1-Constants!$H$25)</f>
        <v>1310043.6429263884</v>
      </c>
      <c r="AW21" s="24">
        <f>'Intermediate calculations'!AR37*'Intermediate calculations'!AR38*(1-Constants!$H$25)</f>
        <v>1339129.4356360799</v>
      </c>
      <c r="AX21" s="24">
        <f>'Intermediate calculations'!AS37*'Intermediate calculations'!AS38*(1-Constants!$H$25)</f>
        <v>1368913.5396384713</v>
      </c>
      <c r="AY21" s="24">
        <f>'Intermediate calculations'!AT37*'Intermediate calculations'!AT38*(1-Constants!$H$25)</f>
        <v>1399134.4198827255</v>
      </c>
      <c r="AZ21" s="24">
        <f>'Intermediate calculations'!AU37*'Intermediate calculations'!AU38*(1-Constants!$H$25)</f>
        <v>1429536.7609583084</v>
      </c>
      <c r="BA21" s="24">
        <f>'Intermediate calculations'!AV37*'Intermediate calculations'!AV38*(1-Constants!$H$25)</f>
        <v>1462442.6447891186</v>
      </c>
      <c r="BB21" s="24">
        <f>'Intermediate calculations'!AW37*'Intermediate calculations'!AW38*(1-Constants!$H$25)</f>
        <v>1496719.6456135621</v>
      </c>
      <c r="BC21" s="24">
        <f>'Intermediate calculations'!AX37*'Intermediate calculations'!AX38*(1-Constants!$H$25)</f>
        <v>1532207.835812435</v>
      </c>
      <c r="BD21" s="24">
        <f>'Intermediate calculations'!AY37*'Intermediate calculations'!AY38*(1-Constants!$H$25)</f>
        <v>1567400.962636306</v>
      </c>
      <c r="BE21" s="24">
        <f>'Intermediate calculations'!AZ37*'Intermediate calculations'!AZ38*(1-Constants!$H$25)</f>
        <v>1603756.968454337</v>
      </c>
      <c r="BF21" s="24">
        <f>'Intermediate calculations'!BA37*'Intermediate calculations'!BA38*(1-Constants!$H$25)</f>
        <v>1642041.9434498078</v>
      </c>
      <c r="BG21" s="24">
        <f>'Intermediate calculations'!BB37*'Intermediate calculations'!BB38*(1-Constants!$H$25)</f>
        <v>1680545.8475772152</v>
      </c>
      <c r="BH21" s="24">
        <f>'Intermediate calculations'!BC37*'Intermediate calculations'!BC38*(1-Constants!$H$25)</f>
        <v>1720024.0993905771</v>
      </c>
      <c r="BI21" s="24">
        <f>'Intermediate calculations'!BD37*'Intermediate calculations'!BD38*(1-Constants!$H$25)</f>
        <v>1760630.4463331494</v>
      </c>
      <c r="BJ21" s="24">
        <f>'Intermediate calculations'!BE37*'Intermediate calculations'!BE38*(1-Constants!$H$25)</f>
        <v>1802460.8209955294</v>
      </c>
      <c r="BK21" s="24">
        <f>'Intermediate calculations'!BF37*'Intermediate calculations'!BF38*(1-Constants!$H$25)</f>
        <v>1846109.2153011616</v>
      </c>
      <c r="BL21" s="24">
        <f>'Intermediate calculations'!BG37*'Intermediate calculations'!BG38*(1-Constants!$H$25)</f>
        <v>1887509.8008815513</v>
      </c>
      <c r="BM21" s="24">
        <f>'Intermediate calculations'!BH37*'Intermediate calculations'!BH38*(1-Constants!$H$25)</f>
        <v>1930072.9450377855</v>
      </c>
      <c r="BN21" s="24">
        <f>'Intermediate calculations'!BI37*'Intermediate calculations'!BI38*(1-Constants!$H$25)</f>
        <v>1974033.4778460788</v>
      </c>
      <c r="BO21" s="24">
        <f>'Intermediate calculations'!BJ37*'Intermediate calculations'!BJ38*(1-Constants!$H$25)</f>
        <v>2019518.9400708003</v>
      </c>
      <c r="BP21" s="24">
        <f>'Intermediate calculations'!BK37*'Intermediate calculations'!BK38*(1-Constants!$H$25)</f>
        <v>2067253.3734724349</v>
      </c>
    </row>
    <row r="22" spans="1:72" s="23" customFormat="1" x14ac:dyDescent="0.25">
      <c r="A22" s="23" t="str">
        <f t="shared" si="2"/>
        <v>3A Livestock</v>
      </c>
      <c r="C22" s="23" t="str">
        <f>C21</f>
        <v>3A2i Poultry</v>
      </c>
      <c r="D22" t="str">
        <f>'IPCC Categories'!F53</f>
        <v>Subsistence broilers</v>
      </c>
      <c r="E22" s="23" t="str">
        <f t="shared" si="3"/>
        <v>Population</v>
      </c>
      <c r="F22" s="23" t="str">
        <f t="shared" si="4"/>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3922776.8041991591</v>
      </c>
      <c r="AE22" s="24">
        <f>'Intermediate calculations'!Z42*'Intermediate calculations'!Z43*(1-Constants!$H$26)</f>
        <v>4005211.0402303953</v>
      </c>
      <c r="AF22" s="24">
        <f>'Intermediate calculations'!AA42*'Intermediate calculations'!AA43*(1-Constants!$H$26)</f>
        <v>4044947.7057113815</v>
      </c>
      <c r="AG22" s="24">
        <f>'Intermediate calculations'!AB42*'Intermediate calculations'!AB43*(1-Constants!$H$26)</f>
        <v>4052689.572261645</v>
      </c>
      <c r="AH22" s="24">
        <f>'Intermediate calculations'!AC42*'Intermediate calculations'!AC43*(1-Constants!$H$26)</f>
        <v>4026233.8220790704</v>
      </c>
      <c r="AI22" s="24">
        <f>'Intermediate calculations'!AD42*'Intermediate calculations'!AD43*(1-Constants!$H$26)</f>
        <v>4030674.2354777222</v>
      </c>
      <c r="AJ22" s="24">
        <f>'Intermediate calculations'!AE42*'Intermediate calculations'!AE43*(1-Constants!$H$26)</f>
        <v>4041499.7778663188</v>
      </c>
      <c r="AK22" s="24">
        <f>'Intermediate calculations'!AF42*'Intermediate calculations'!AF43*(1-Constants!$H$26)</f>
        <v>4047213.5537078301</v>
      </c>
      <c r="AL22" s="24">
        <f>'Intermediate calculations'!AG42*'Intermediate calculations'!AG43*(1-Constants!$H$26)</f>
        <v>3401575.6895651007</v>
      </c>
      <c r="AM22" s="24">
        <f>'Intermediate calculations'!AH42*'Intermediate calculations'!AH43*(1-Constants!$H$26)</f>
        <v>3500665.437834254</v>
      </c>
      <c r="AN22" s="24">
        <f>'Intermediate calculations'!AI42*'Intermediate calculations'!AI43*(1-Constants!$H$26)</f>
        <v>3597569.7019641981</v>
      </c>
      <c r="AO22" s="24">
        <f>'Intermediate calculations'!AJ42*'Intermediate calculations'!AJ43*(1-Constants!$H$26)</f>
        <v>3703795.8936961535</v>
      </c>
      <c r="AP22" s="24">
        <f>'Intermediate calculations'!AK42*'Intermediate calculations'!AK43*(1-Constants!$H$26)</f>
        <v>3820854.6812700685</v>
      </c>
      <c r="AQ22" s="24">
        <f>'Intermediate calculations'!AL42*'Intermediate calculations'!AL43*(1-Constants!$H$26)</f>
        <v>3928886.1831501662</v>
      </c>
      <c r="AR22" s="24">
        <f>'Intermediate calculations'!AM42*'Intermediate calculations'!AM43*(1-Constants!$H$26)</f>
        <v>4062454.346160192</v>
      </c>
      <c r="AS22" s="24">
        <f>'Intermediate calculations'!AN42*'Intermediate calculations'!AN43*(1-Constants!$H$26)</f>
        <v>4198373.3722449932</v>
      </c>
      <c r="AT22" s="24">
        <f>'Intermediate calculations'!AO42*'Intermediate calculations'!AO43*(1-Constants!$H$26)</f>
        <v>4336061.2826643391</v>
      </c>
      <c r="AU22" s="24">
        <f>'Intermediate calculations'!AP42*'Intermediate calculations'!AP43*(1-Constants!$H$26)</f>
        <v>4466693.8316699862</v>
      </c>
      <c r="AV22" s="24">
        <f>'Intermediate calculations'!AQ42*'Intermediate calculations'!AQ43*(1-Constants!$H$26)</f>
        <v>4594338.8133945633</v>
      </c>
      <c r="AW22" s="24">
        <f>'Intermediate calculations'!AR42*'Intermediate calculations'!AR43*(1-Constants!$H$26)</f>
        <v>4751320.8163708355</v>
      </c>
      <c r="AX22" s="24">
        <f>'Intermediate calculations'!AS42*'Intermediate calculations'!AS43*(1-Constants!$H$26)</f>
        <v>4912077.9080647938</v>
      </c>
      <c r="AY22" s="24">
        <f>'Intermediate calculations'!AT42*'Intermediate calculations'!AT43*(1-Constants!$H$26)</f>
        <v>5074301.1355946707</v>
      </c>
      <c r="AZ22" s="24">
        <f>'Intermediate calculations'!AU42*'Intermediate calculations'!AU43*(1-Constants!$H$26)</f>
        <v>5235798.538472685</v>
      </c>
      <c r="BA22" s="24">
        <f>'Intermediate calculations'!AV42*'Intermediate calculations'!AV43*(1-Constants!$H$26)</f>
        <v>5416302.144734703</v>
      </c>
      <c r="BB22" s="24">
        <f>'Intermediate calculations'!AW42*'Intermediate calculations'!AW43*(1-Constants!$H$26)</f>
        <v>5614961.7283756472</v>
      </c>
      <c r="BC22" s="24">
        <f>'Intermediate calculations'!AX42*'Intermediate calculations'!AX43*(1-Constants!$H$26)</f>
        <v>5821257.4094419591</v>
      </c>
      <c r="BD22" s="24">
        <f>'Intermediate calculations'!AY42*'Intermediate calculations'!AY43*(1-Constants!$H$26)</f>
        <v>6022535.2046208056</v>
      </c>
      <c r="BE22" s="24">
        <f>'Intermediate calculations'!AZ42*'Intermediate calculations'!AZ43*(1-Constants!$H$26)</f>
        <v>6230969.3330005268</v>
      </c>
      <c r="BF22" s="24">
        <f>'Intermediate calculations'!BA42*'Intermediate calculations'!BA43*(1-Constants!$H$26)</f>
        <v>6452747.6039208565</v>
      </c>
      <c r="BG22" s="24">
        <f>'Intermediate calculations'!BB42*'Intermediate calculations'!BB43*(1-Constants!$H$26)</f>
        <v>6682010.3154574037</v>
      </c>
      <c r="BH22" s="24">
        <f>'Intermediate calculations'!BC42*'Intermediate calculations'!BC43*(1-Constants!$H$26)</f>
        <v>6916616.3653649641</v>
      </c>
      <c r="BI22" s="24">
        <f>'Intermediate calculations'!BD42*'Intermediate calculations'!BD43*(1-Constants!$H$26)</f>
        <v>7157738.8042928511</v>
      </c>
      <c r="BJ22" s="24">
        <f>'Intermediate calculations'!BE42*'Intermediate calculations'!BE43*(1-Constants!$H$26)</f>
        <v>7406060.4339630576</v>
      </c>
      <c r="BK22" s="24">
        <f>'Intermediate calculations'!BF42*'Intermediate calculations'!BF43*(1-Constants!$H$26)</f>
        <v>7666226.2229408845</v>
      </c>
      <c r="BL22" s="24">
        <f>'Intermediate calculations'!BG42*'Intermediate calculations'!BG43*(1-Constants!$H$26)</f>
        <v>7914099.913008498</v>
      </c>
      <c r="BM22" s="24">
        <f>'Intermediate calculations'!BH42*'Intermediate calculations'!BH43*(1-Constants!$H$26)</f>
        <v>8168657.5310871014</v>
      </c>
      <c r="BN22" s="24">
        <f>'Intermediate calculations'!BI42*'Intermediate calculations'!BI43*(1-Constants!$H$26)</f>
        <v>8431657.850809183</v>
      </c>
      <c r="BO22" s="24">
        <f>'Intermediate calculations'!BJ42*'Intermediate calculations'!BJ43*(1-Constants!$H$26)</f>
        <v>8703985.1686052103</v>
      </c>
      <c r="BP22" s="24">
        <f>'Intermediate calculations'!BK42*'Intermediate calculations'!BK43*(1-Constants!$H$26)</f>
        <v>8991142.6863062065</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7">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13610.784447628579</v>
      </c>
      <c r="AE24" s="45">
        <f>'[2]Activity data'!AF545</f>
        <v>13598.261964849173</v>
      </c>
      <c r="AF24" s="45">
        <f>'[2]Activity data'!AG545</f>
        <v>13585.739482069768</v>
      </c>
      <c r="AG24" s="45">
        <f>'[2]Activity data'!AH545</f>
        <v>13573.216999290362</v>
      </c>
      <c r="AH24" s="45">
        <f>'[2]Activity data'!AI545</f>
        <v>13560.694516510956</v>
      </c>
      <c r="AI24" s="45">
        <f>'[2]Activity data'!AJ545</f>
        <v>13548.172033731549</v>
      </c>
      <c r="AJ24" s="45">
        <f>'[2]Activity data'!AK545</f>
        <v>13535.649550952143</v>
      </c>
      <c r="AK24" s="45">
        <f>'[2]Activity data'!AL545</f>
        <v>13523.127068172736</v>
      </c>
      <c r="AL24" s="45">
        <f>'[2]Activity data'!AM545</f>
        <v>13510.60458539333</v>
      </c>
      <c r="AM24" s="45">
        <f>'[2]Activity data'!AN545</f>
        <v>13498.082102613926</v>
      </c>
      <c r="AN24" s="45">
        <f>'[2]Activity data'!AO545</f>
        <v>13485.559619834519</v>
      </c>
      <c r="AO24" s="45">
        <f>'[2]Activity data'!AP545</f>
        <v>13473.037137055113</v>
      </c>
      <c r="AP24" s="45">
        <f>'[2]Activity data'!AQ545</f>
        <v>13460.514654275707</v>
      </c>
      <c r="AQ24" s="45">
        <f>'[2]Activity data'!AR545</f>
        <v>13447.9921714963</v>
      </c>
      <c r="AR24" s="45">
        <f>'[2]Activity data'!AS545</f>
        <v>13435.469688716894</v>
      </c>
      <c r="AS24" s="45">
        <f>'[2]Activity data'!AT545</f>
        <v>13422.947205937488</v>
      </c>
      <c r="AT24" s="45">
        <f>'[2]Activity data'!AU545</f>
        <v>13410.424723158081</v>
      </c>
      <c r="AU24" s="45">
        <f>'[2]Activity data'!AV545</f>
        <v>13397.902240378677</v>
      </c>
      <c r="AV24" s="45">
        <f>'[2]Activity data'!AW545</f>
        <v>13385.37975759927</v>
      </c>
      <c r="AW24" s="45">
        <f>'[2]Activity data'!AX545</f>
        <v>13372.857274819864</v>
      </c>
      <c r="AX24" s="45">
        <f>'[2]Activity data'!AY545</f>
        <v>13360.334792040458</v>
      </c>
      <c r="AY24" s="45">
        <f>'[2]Activity data'!AZ545</f>
        <v>13347.812309261051</v>
      </c>
      <c r="AZ24" s="45">
        <f>'[2]Activity data'!BA545</f>
        <v>13335.289826481645</v>
      </c>
      <c r="BA24" s="45">
        <f>'[2]Activity data'!BB545</f>
        <v>13322.767343702239</v>
      </c>
      <c r="BB24" s="45">
        <f>'[2]Activity data'!BC545</f>
        <v>13310.244860922834</v>
      </c>
      <c r="BC24" s="45">
        <f>'[2]Activity data'!BD545</f>
        <v>13297.722378143428</v>
      </c>
      <c r="BD24" s="45">
        <f>'[2]Activity data'!BE545</f>
        <v>13285.199895364021</v>
      </c>
      <c r="BE24" s="45">
        <f>'[2]Activity data'!BF545</f>
        <v>13272.677412584615</v>
      </c>
      <c r="BF24" s="45">
        <f>'[2]Activity data'!BG545</f>
        <v>13260.154929805209</v>
      </c>
      <c r="BG24" s="45">
        <f>'[2]Activity data'!BH545</f>
        <v>13247.632447025802</v>
      </c>
      <c r="BH24" s="45">
        <f>'[2]Activity data'!BI545</f>
        <v>13235.109964246396</v>
      </c>
      <c r="BI24" s="45">
        <f>'[2]Activity data'!BJ545</f>
        <v>13222.58748146699</v>
      </c>
      <c r="BJ24" s="45">
        <f>'[2]Activity data'!BK545</f>
        <v>13210.064998687585</v>
      </c>
      <c r="BK24" s="45">
        <f>'[2]Activity data'!BL545</f>
        <v>13197.542515908179</v>
      </c>
      <c r="BL24" s="45">
        <f>'[2]Activity data'!BM545</f>
        <v>13185.020033128772</v>
      </c>
      <c r="BM24" s="45">
        <f>'[2]Activity data'!BN545</f>
        <v>13172.497550349366</v>
      </c>
      <c r="BN24" s="45">
        <f>'[2]Activity data'!BO545</f>
        <v>13159.97506756996</v>
      </c>
      <c r="BO24" s="45">
        <f>'[2]Activity data'!BP545</f>
        <v>13147.452584790553</v>
      </c>
      <c r="BP24" s="45">
        <f>'[2]Activity data'!BQ545</f>
        <v>13134.930102011147</v>
      </c>
      <c r="BR24" s="23"/>
    </row>
    <row r="25" spans="1:72" x14ac:dyDescent="0.25">
      <c r="A25" t="str">
        <f t="shared" ref="A25:C27" si="8">A24</f>
        <v>3C Aggregated and non-CO2 emissions on land</v>
      </c>
      <c r="B25" t="str">
        <f t="shared" si="8"/>
        <v>3C1 Biomass burning (CH4)</v>
      </c>
      <c r="C25" t="str">
        <f t="shared" si="8"/>
        <v>3C1a Biomass burning in forest land</v>
      </c>
      <c r="D25" t="s">
        <v>347</v>
      </c>
      <c r="E25" t="str">
        <f t="shared" si="7"/>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8"/>
        <v>3C Aggregated and non-CO2 emissions on land</v>
      </c>
      <c r="B26" t="str">
        <f t="shared" si="8"/>
        <v>3C1 Biomass burning (CH4)</v>
      </c>
      <c r="C26" t="str">
        <f t="shared" si="8"/>
        <v>3C1a Biomass burning in forest land</v>
      </c>
      <c r="D26" t="s">
        <v>348</v>
      </c>
      <c r="E26" t="str">
        <f t="shared" si="7"/>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672500.82599500089</v>
      </c>
      <c r="AL26" s="45">
        <f>'[2]Activity data'!AM547</f>
        <v>673664.44334084785</v>
      </c>
      <c r="AM26" s="45">
        <f>'[2]Activity data'!AN547</f>
        <v>674828.06068669492</v>
      </c>
      <c r="AN26" s="45">
        <f>'[2]Activity data'!AO547</f>
        <v>675991.67803254188</v>
      </c>
      <c r="AO26" s="45">
        <f>'[2]Activity data'!AP547</f>
        <v>677155.29537838884</v>
      </c>
      <c r="AP26" s="45">
        <f>'[2]Activity data'!AQ547</f>
        <v>678318.91272423591</v>
      </c>
      <c r="AQ26" s="45">
        <f>'[2]Activity data'!AR547</f>
        <v>679482.53007008287</v>
      </c>
      <c r="AR26" s="45">
        <f>'[2]Activity data'!AS547</f>
        <v>680646.14741592994</v>
      </c>
      <c r="AS26" s="45">
        <f>'[2]Activity data'!AT547</f>
        <v>681809.7647617769</v>
      </c>
      <c r="AT26" s="45">
        <f>'[2]Activity data'!AU547</f>
        <v>682973.38210762385</v>
      </c>
      <c r="AU26" s="45">
        <f>'[2]Activity data'!AV547</f>
        <v>684136.99945347093</v>
      </c>
      <c r="AV26" s="45">
        <f>'[2]Activity data'!AW547</f>
        <v>685300.61679931788</v>
      </c>
      <c r="AW26" s="45">
        <f>'[2]Activity data'!AX547</f>
        <v>686464.23414516496</v>
      </c>
      <c r="AX26" s="45">
        <f>'[2]Activity data'!AY547</f>
        <v>687627.85149101191</v>
      </c>
      <c r="AY26" s="45">
        <f>'[2]Activity data'!AZ547</f>
        <v>688791.46883685887</v>
      </c>
      <c r="AZ26" s="45">
        <f>'[2]Activity data'!BA547</f>
        <v>689955.08618270594</v>
      </c>
      <c r="BA26" s="45">
        <f>'[2]Activity data'!BB547</f>
        <v>691118.7035285529</v>
      </c>
      <c r="BB26" s="45">
        <f>'[2]Activity data'!BC547</f>
        <v>692282.32087439985</v>
      </c>
      <c r="BC26" s="45">
        <f>'[2]Activity data'!BD547</f>
        <v>693445.93822024693</v>
      </c>
      <c r="BD26" s="45">
        <f>'[2]Activity data'!BE547</f>
        <v>694609.55556609388</v>
      </c>
      <c r="BE26" s="45">
        <f>'[2]Activity data'!BF547</f>
        <v>695773.17291194096</v>
      </c>
      <c r="BF26" s="45">
        <f>'[2]Activity data'!BG547</f>
        <v>696936.79025778791</v>
      </c>
      <c r="BG26" s="45">
        <f>'[2]Activity data'!BH547</f>
        <v>698100.40760363487</v>
      </c>
      <c r="BH26" s="45">
        <f>'[2]Activity data'!BI547</f>
        <v>699264.02494948194</v>
      </c>
      <c r="BI26" s="45">
        <f>'[2]Activity data'!BJ547</f>
        <v>700427.6422953289</v>
      </c>
      <c r="BJ26" s="45">
        <f>'[2]Activity data'!BK547</f>
        <v>701591.25964117597</v>
      </c>
      <c r="BK26" s="45">
        <f>'[2]Activity data'!BL547</f>
        <v>702754.87698702293</v>
      </c>
      <c r="BL26" s="45">
        <f>'[2]Activity data'!BM547</f>
        <v>703918.49433286989</v>
      </c>
      <c r="BM26" s="45">
        <f>'[2]Activity data'!BN547</f>
        <v>705082.11167871696</v>
      </c>
      <c r="BN26" s="45">
        <f>'[2]Activity data'!BO547</f>
        <v>706245.72902456392</v>
      </c>
      <c r="BO26" s="45">
        <f>'[2]Activity data'!BP547</f>
        <v>707409.34637041099</v>
      </c>
      <c r="BP26" s="45">
        <f>'[2]Activity data'!BQ547</f>
        <v>708572.96371625795</v>
      </c>
      <c r="BR26" s="23"/>
    </row>
    <row r="27" spans="1:72" x14ac:dyDescent="0.25">
      <c r="A27" t="str">
        <f t="shared" si="8"/>
        <v>3C Aggregated and non-CO2 emissions on land</v>
      </c>
      <c r="B27" t="str">
        <f t="shared" si="8"/>
        <v>3C1 Biomass burning (CH4)</v>
      </c>
      <c r="C27" t="str">
        <f t="shared" si="8"/>
        <v>3C1a Biomass burning in forest land</v>
      </c>
      <c r="D27" t="s">
        <v>349</v>
      </c>
      <c r="E27" t="str">
        <f t="shared" si="7"/>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9">A27</f>
        <v>3C Aggregated and non-CO2 emissions on land</v>
      </c>
      <c r="B28" t="str">
        <f t="shared" si="9"/>
        <v>3C1 Biomass burning (CH4)</v>
      </c>
      <c r="C28" t="str">
        <f>'IPCC Categories'!C60</f>
        <v>3C1b Biomass burning in Croplands</v>
      </c>
      <c r="D28" t="s">
        <v>350</v>
      </c>
      <c r="E28" t="str">
        <f t="shared" si="7"/>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9"/>
        <v>3C Aggregated and non-CO2 emissions on land</v>
      </c>
      <c r="B29" t="str">
        <f t="shared" si="9"/>
        <v>3C1 Biomass burning (CH4)</v>
      </c>
      <c r="C29" t="str">
        <f>C28</f>
        <v>3C1b Biomass burning in Croplands</v>
      </c>
      <c r="D29" t="s">
        <v>351</v>
      </c>
      <c r="E29" t="str">
        <f t="shared" si="7"/>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9"/>
        <v>3C Aggregated and non-CO2 emissions on land</v>
      </c>
      <c r="B30" t="str">
        <f t="shared" si="9"/>
        <v>3C1 Biomass burning (CH4)</v>
      </c>
      <c r="C30" t="str">
        <f>C29</f>
        <v>3C1b Biomass burning in Croplands</v>
      </c>
      <c r="D30" t="s">
        <v>352</v>
      </c>
      <c r="E30" t="str">
        <f t="shared" si="7"/>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9"/>
        <v>3C Aggregated and non-CO2 emissions on land</v>
      </c>
      <c r="B31" t="str">
        <f t="shared" si="9"/>
        <v>3C1 Biomass burning (CH4)</v>
      </c>
      <c r="C31" t="str">
        <f>C30</f>
        <v>3C1b Biomass burning in Croplands</v>
      </c>
      <c r="D31" t="s">
        <v>353</v>
      </c>
      <c r="E31" t="str">
        <f t="shared" si="7"/>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9"/>
        <v>3C Aggregated and non-CO2 emissions on land</v>
      </c>
      <c r="B32" t="str">
        <f t="shared" si="9"/>
        <v>3C1 Biomass burning (CH4)</v>
      </c>
      <c r="C32" t="str">
        <f>C31</f>
        <v>3C1b Biomass burning in Croplands</v>
      </c>
      <c r="D32" t="s">
        <v>354</v>
      </c>
      <c r="E32" t="str">
        <f t="shared" si="7"/>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9"/>
        <v>3C Aggregated and non-CO2 emissions on land</v>
      </c>
      <c r="B33" t="str">
        <f t="shared" si="9"/>
        <v>3C1 Biomass burning (CH4)</v>
      </c>
      <c r="C33" t="str">
        <f>'IPCC Categories'!C61</f>
        <v>3C1c Biomass burning in Grasslands</v>
      </c>
      <c r="D33" t="s">
        <v>355</v>
      </c>
      <c r="E33" t="str">
        <f t="shared" si="7"/>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2058395.2209901565</v>
      </c>
      <c r="AE33" s="45">
        <f>'[2]Activity data'!AF554</f>
        <v>2057109.152726532</v>
      </c>
      <c r="AF33" s="45">
        <f>'[2]Activity data'!AG554</f>
        <v>2055823.0844629076</v>
      </c>
      <c r="AG33" s="45">
        <f>'[2]Activity data'!AH554</f>
        <v>2054537.0161992831</v>
      </c>
      <c r="AH33" s="45">
        <f>'[2]Activity data'!AI554</f>
        <v>2053250.9479356585</v>
      </c>
      <c r="AI33" s="45">
        <f>'[2]Activity data'!AJ554</f>
        <v>2051964.8796720342</v>
      </c>
      <c r="AJ33" s="45">
        <f>'[2]Activity data'!AK554</f>
        <v>2050678.8114084096</v>
      </c>
      <c r="AK33" s="45">
        <f>'[2]Activity data'!AL554</f>
        <v>2049019.7315922903</v>
      </c>
      <c r="AL33" s="45">
        <f>'[2]Activity data'!AM554</f>
        <v>2047360.6517761711</v>
      </c>
      <c r="AM33" s="45">
        <f>'[2]Activity data'!AN554</f>
        <v>2045701.571960052</v>
      </c>
      <c r="AN33" s="45">
        <f>'[2]Activity data'!AO554</f>
        <v>2044042.4921439327</v>
      </c>
      <c r="AO33" s="45">
        <f>'[2]Activity data'!AP554</f>
        <v>2042383.4123278135</v>
      </c>
      <c r="AP33" s="45">
        <f>'[2]Activity data'!AQ554</f>
        <v>2040724.3325116944</v>
      </c>
      <c r="AQ33" s="45">
        <f>'[2]Activity data'!AR554</f>
        <v>2039065.2526955751</v>
      </c>
      <c r="AR33" s="45">
        <f>'[2]Activity data'!AS554</f>
        <v>2037406.1728794558</v>
      </c>
      <c r="AS33" s="45">
        <f>'[2]Activity data'!AT554</f>
        <v>2035747.0930633366</v>
      </c>
      <c r="AT33" s="45">
        <f>'[2]Activity data'!AU554</f>
        <v>2034088.0132472175</v>
      </c>
      <c r="AU33" s="45">
        <f>'[2]Activity data'!AV554</f>
        <v>2032428.9334310982</v>
      </c>
      <c r="AV33" s="45">
        <f>'[2]Activity data'!AW554</f>
        <v>2030769.853614979</v>
      </c>
      <c r="AW33" s="45">
        <f>'[2]Activity data'!AX554</f>
        <v>2029483.7853513546</v>
      </c>
      <c r="AX33" s="45">
        <f>'[2]Activity data'!AY554</f>
        <v>2028197.7170877301</v>
      </c>
      <c r="AY33" s="45">
        <f>'[2]Activity data'!AZ554</f>
        <v>2026911.6488241055</v>
      </c>
      <c r="AZ33" s="45">
        <f>'[2]Activity data'!BA554</f>
        <v>2025625.5805604812</v>
      </c>
      <c r="BA33" s="45">
        <f>'[2]Activity data'!BB554</f>
        <v>2024339.5122968566</v>
      </c>
      <c r="BB33" s="45">
        <f>'[2]Activity data'!BC554</f>
        <v>2023053.4440332321</v>
      </c>
      <c r="BC33" s="45">
        <f>'[2]Activity data'!BD554</f>
        <v>2021767.3757696077</v>
      </c>
      <c r="BD33" s="45">
        <f>'[2]Activity data'!BE554</f>
        <v>2020481.3075059832</v>
      </c>
      <c r="BE33" s="45">
        <f>'[2]Activity data'!BF554</f>
        <v>2019195.2392423586</v>
      </c>
      <c r="BF33" s="45">
        <f>'[2]Activity data'!BG554</f>
        <v>2017909.1709787343</v>
      </c>
      <c r="BG33" s="45">
        <f>'[2]Activity data'!BH554</f>
        <v>2016623.1027151097</v>
      </c>
      <c r="BH33" s="45">
        <f>'[2]Activity data'!BI554</f>
        <v>2015337.0344514851</v>
      </c>
      <c r="BI33" s="45">
        <f>'[2]Activity data'!BJ554</f>
        <v>2014050.9661878608</v>
      </c>
      <c r="BJ33" s="45">
        <f>'[2]Activity data'!BK554</f>
        <v>2012764.8979242363</v>
      </c>
      <c r="BK33" s="45">
        <f>'[2]Activity data'!BL554</f>
        <v>2011478.8296606117</v>
      </c>
      <c r="BL33" s="45">
        <f>'[2]Activity data'!BM554</f>
        <v>2010192.7613969874</v>
      </c>
      <c r="BM33" s="45">
        <f>'[2]Activity data'!BN554</f>
        <v>2008906.6931333628</v>
      </c>
      <c r="BN33" s="45">
        <f>'[2]Activity data'!BO554</f>
        <v>2007620.6248697382</v>
      </c>
      <c r="BO33" s="45">
        <f>'[2]Activity data'!BP554</f>
        <v>2006334.5566061139</v>
      </c>
      <c r="BP33" s="45">
        <f>'[2]Activity data'!BQ554</f>
        <v>2005048.4883424893</v>
      </c>
      <c r="BR33" s="23"/>
    </row>
    <row r="34" spans="1:72" x14ac:dyDescent="0.25">
      <c r="A34" t="str">
        <f t="shared" si="9"/>
        <v>3C Aggregated and non-CO2 emissions on land</v>
      </c>
      <c r="B34" t="str">
        <f t="shared" si="9"/>
        <v>3C1 Biomass burning (CH4)</v>
      </c>
      <c r="C34" t="str">
        <f>C33</f>
        <v>3C1c Biomass burning in Grasslands</v>
      </c>
      <c r="D34" t="s">
        <v>356</v>
      </c>
      <c r="E34" t="str">
        <f t="shared" si="7"/>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270851.31874964153</v>
      </c>
      <c r="AE34" s="45">
        <f>'[2]Activity data'!AF555</f>
        <v>271174.56012518157</v>
      </c>
      <c r="AF34" s="45">
        <f>'[2]Activity data'!AG555</f>
        <v>271497.8015007216</v>
      </c>
      <c r="AG34" s="45">
        <f>'[2]Activity data'!AH555</f>
        <v>271821.04287626164</v>
      </c>
      <c r="AH34" s="45">
        <f>'[2]Activity data'!AI555</f>
        <v>272144.28425180173</v>
      </c>
      <c r="AI34" s="45">
        <f>'[2]Activity data'!AJ555</f>
        <v>272467.52562734176</v>
      </c>
      <c r="AJ34" s="45">
        <f>'[2]Activity data'!AK555</f>
        <v>272790.7670028818</v>
      </c>
      <c r="AK34" s="45">
        <f>'[2]Activity data'!AL555</f>
        <v>273114.00837842183</v>
      </c>
      <c r="AL34" s="45">
        <f>'[2]Activity data'!AM555</f>
        <v>273437.24975396186</v>
      </c>
      <c r="AM34" s="45">
        <f>'[2]Activity data'!AN555</f>
        <v>273760.4911295019</v>
      </c>
      <c r="AN34" s="45">
        <f>'[2]Activity data'!AO555</f>
        <v>274083.73250504193</v>
      </c>
      <c r="AO34" s="45">
        <f>'[2]Activity data'!AP555</f>
        <v>274406.97388058202</v>
      </c>
      <c r="AP34" s="45">
        <f>'[2]Activity data'!AQ555</f>
        <v>274730.21525612206</v>
      </c>
      <c r="AQ34" s="45">
        <f>'[2]Activity data'!AR555</f>
        <v>275053.45663166209</v>
      </c>
      <c r="AR34" s="45">
        <f>'[2]Activity data'!AS555</f>
        <v>275376.69800720213</v>
      </c>
      <c r="AS34" s="45">
        <f>'[2]Activity data'!AT555</f>
        <v>275699.93938274216</v>
      </c>
      <c r="AT34" s="45">
        <f>'[2]Activity data'!AU555</f>
        <v>276023.18075828219</v>
      </c>
      <c r="AU34" s="45">
        <f>'[2]Activity data'!AV555</f>
        <v>276346.42213382223</v>
      </c>
      <c r="AV34" s="45">
        <f>'[2]Activity data'!AW555</f>
        <v>276669.66350936226</v>
      </c>
      <c r="AW34" s="45">
        <f>'[2]Activity data'!AX555</f>
        <v>276992.90488490235</v>
      </c>
      <c r="AX34" s="45">
        <f>'[2]Activity data'!AY555</f>
        <v>277316.14626044239</v>
      </c>
      <c r="AY34" s="45">
        <f>'[2]Activity data'!AZ555</f>
        <v>277639.38763598242</v>
      </c>
      <c r="AZ34" s="45">
        <f>'[2]Activity data'!BA555</f>
        <v>277962.62901152245</v>
      </c>
      <c r="BA34" s="45">
        <f>'[2]Activity data'!BB555</f>
        <v>278285.87038706249</v>
      </c>
      <c r="BB34" s="45">
        <f>'[2]Activity data'!BC555</f>
        <v>278609.11176260252</v>
      </c>
      <c r="BC34" s="45">
        <f>'[2]Activity data'!BD555</f>
        <v>278932.35313814256</v>
      </c>
      <c r="BD34" s="45">
        <f>'[2]Activity data'!BE555</f>
        <v>279255.59451368259</v>
      </c>
      <c r="BE34" s="45">
        <f>'[2]Activity data'!BF555</f>
        <v>279578.83588922268</v>
      </c>
      <c r="BF34" s="45">
        <f>'[2]Activity data'!BG555</f>
        <v>279902.07726476272</v>
      </c>
      <c r="BG34" s="45">
        <f>'[2]Activity data'!BH555</f>
        <v>280225.31864030275</v>
      </c>
      <c r="BH34" s="45">
        <f>'[2]Activity data'!BI555</f>
        <v>280548.56001584278</v>
      </c>
      <c r="BI34" s="45">
        <f>'[2]Activity data'!BJ555</f>
        <v>280871.80139138282</v>
      </c>
      <c r="BJ34" s="45">
        <f>'[2]Activity data'!BK555</f>
        <v>281195.04276692285</v>
      </c>
      <c r="BK34" s="45">
        <f>'[2]Activity data'!BL555</f>
        <v>281518.28414246289</v>
      </c>
      <c r="BL34" s="45">
        <f>'[2]Activity data'!BM555</f>
        <v>281841.52551800298</v>
      </c>
      <c r="BM34" s="45">
        <f>'[2]Activity data'!BN555</f>
        <v>282164.76689354295</v>
      </c>
      <c r="BN34" s="45">
        <f>'[2]Activity data'!BO555</f>
        <v>282488.00826908299</v>
      </c>
      <c r="BO34" s="45">
        <f>'[2]Activity data'!BP555</f>
        <v>282811.24964462302</v>
      </c>
      <c r="BP34" s="45">
        <f>'[2]Activity data'!BQ555</f>
        <v>283134.49102016306</v>
      </c>
      <c r="BR34" s="23"/>
    </row>
    <row r="35" spans="1:72" x14ac:dyDescent="0.25">
      <c r="A35" t="str">
        <f>A39</f>
        <v>3C Aggregated and non-CO2 emissions on land</v>
      </c>
      <c r="B35" t="str">
        <f>B39</f>
        <v>3C1 Biomass burning (CH4)</v>
      </c>
      <c r="C35" t="str">
        <f>C39</f>
        <v>3C1f Biomass burning in Other lands</v>
      </c>
      <c r="D35" t="s">
        <v>360</v>
      </c>
      <c r="E35" t="str">
        <f t="shared" si="7"/>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7"/>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10">A36</f>
        <v>3C Aggregated and non-CO2 emissions on land</v>
      </c>
      <c r="B37" t="str">
        <f t="shared" si="10"/>
        <v>3C1 Biomass burning (CH4)</v>
      </c>
      <c r="C37" t="str">
        <f>'IPCC Categories'!C63</f>
        <v>3C1e Biomass burning in Settlements</v>
      </c>
      <c r="D37" t="s">
        <v>357</v>
      </c>
      <c r="E37" t="str">
        <f t="shared" si="7"/>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10"/>
        <v>3C Aggregated and non-CO2 emissions on land</v>
      </c>
      <c r="B38" t="str">
        <f t="shared" si="10"/>
        <v>3C1 Biomass burning (CH4)</v>
      </c>
      <c r="C38" t="str">
        <f>C37</f>
        <v>3C1e Biomass burning in Settlements</v>
      </c>
      <c r="D38" t="s">
        <v>358</v>
      </c>
      <c r="E38" t="str">
        <f t="shared" si="7"/>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10"/>
        <v>3C Aggregated and non-CO2 emissions on land</v>
      </c>
      <c r="B39" t="str">
        <f t="shared" si="10"/>
        <v>3C1 Biomass burning (CH4)</v>
      </c>
      <c r="C39" t="str">
        <f>'IPCC Categories'!C64</f>
        <v>3C1f Biomass burning in Other lands</v>
      </c>
      <c r="D39" t="s">
        <v>359</v>
      </c>
      <c r="E39" t="str">
        <f t="shared" si="7"/>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3514022.3634813111</v>
      </c>
      <c r="AF41" s="22">
        <f>((Data!$AJ$42*LN('Intermediate calculations'!Z60))+Data!$AK$42)</f>
        <v>3528398.8789407685</v>
      </c>
      <c r="AG41" s="22">
        <f>((Data!$AJ$42*LN('Intermediate calculations'!AA60))+Data!$AK$42)</f>
        <v>3539378.3169873059</v>
      </c>
      <c r="AH41" s="22">
        <f>((Data!$AJ$42*LN('Intermediate calculations'!AB60))+Data!$AK$42)</f>
        <v>3547822.2777090985</v>
      </c>
      <c r="AI41" s="22">
        <f>((Data!$AJ$42*LN('Intermediate calculations'!AC60))+Data!$AK$42)</f>
        <v>3553569.7525689006</v>
      </c>
      <c r="AJ41" s="22">
        <f>((Data!$AJ$42*LN('Intermediate calculations'!AD60))+Data!$AK$42)</f>
        <v>3561683.5078363847</v>
      </c>
      <c r="AK41" s="22">
        <f>((Data!$AJ$42*LN('Intermediate calculations'!AE60))+Data!$AK$42)</f>
        <v>3570177.7498377841</v>
      </c>
      <c r="AL41" s="22">
        <f>((Data!$AJ$42*LN('Intermediate calculations'!AF60))+Data!$AK$42)</f>
        <v>3578181.7623806112</v>
      </c>
      <c r="AM41" s="22">
        <f>((Data!$AJ$42*LN('Intermediate calculations'!AG60))+Data!$AK$42)</f>
        <v>3533791.5587789435</v>
      </c>
      <c r="AN41" s="22">
        <f>((Data!$AJ$42*LN('Intermediate calculations'!AH60))+Data!$AK$42)</f>
        <v>3548050.8375553489</v>
      </c>
      <c r="AO41" s="22">
        <f>((Data!$AJ$42*LN('Intermediate calculations'!AI60))+Data!$AK$42)</f>
        <v>3561999.717700161</v>
      </c>
      <c r="AP41" s="22">
        <f>((Data!$AJ$42*LN('Intermediate calculations'!AJ60))+Data!$AK$42)</f>
        <v>3576575.7314207442</v>
      </c>
      <c r="AQ41" s="22">
        <f>((Data!$AJ$42*LN('Intermediate calculations'!AK60))+Data!$AK$42)</f>
        <v>3591879.1313162781</v>
      </c>
      <c r="AR41" s="22">
        <f>((Data!$AJ$42*LN('Intermediate calculations'!AL60))+Data!$AK$42)</f>
        <v>3606313.5073839929</v>
      </c>
      <c r="AS41" s="22">
        <f>((Data!$AJ$42*LN('Intermediate calculations'!AM60))+Data!$AK$42)</f>
        <v>3622146.9251720142</v>
      </c>
      <c r="AT41" s="22">
        <f>((Data!$AJ$42*LN('Intermediate calculations'!AN60))+Data!$AK$42)</f>
        <v>3637989.2467931118</v>
      </c>
      <c r="AU41" s="22">
        <f>((Data!$AJ$42*LN('Intermediate calculations'!AO60))+Data!$AK$42)</f>
        <v>3653791.8424780872</v>
      </c>
      <c r="AV41" s="22">
        <f>((Data!$AJ$42*LN('Intermediate calculations'!AP60))+Data!$AK$42)</f>
        <v>3668888.2037930805</v>
      </c>
      <c r="AW41" s="22">
        <f>((Data!$AJ$42*LN('Intermediate calculations'!AQ60))+Data!$AK$42)</f>
        <v>3683602.7865099963</v>
      </c>
      <c r="AX41" s="22">
        <f>((Data!$AJ$42*LN('Intermediate calculations'!AR60))+Data!$AK$42)</f>
        <v>3699976.7483749483</v>
      </c>
      <c r="AY41" s="22">
        <f>((Data!$AJ$42*LN('Intermediate calculations'!AS60))+Data!$AK$42)</f>
        <v>3716427.3256044518</v>
      </c>
      <c r="AZ41" s="22">
        <f>((Data!$AJ$42*LN('Intermediate calculations'!AT60))+Data!$AK$42)</f>
        <v>3732781.9237617869</v>
      </c>
      <c r="BA41" s="22">
        <f>((Data!$AJ$42*LN('Intermediate calculations'!AU60))+Data!$AK$42)</f>
        <v>3748885.813939387</v>
      </c>
      <c r="BB41" s="22">
        <f>((Data!$AJ$42*LN('Intermediate calculations'!AV60))+Data!$AK$42)</f>
        <v>3766112.3189313449</v>
      </c>
      <c r="BC41" s="22">
        <f>((Data!$AJ$42*LN('Intermediate calculations'!AW60))+Data!$AK$42)</f>
        <v>3784049.230576966</v>
      </c>
      <c r="BD41" s="22">
        <f>((Data!$AJ$42*LN('Intermediate calculations'!AX60))+Data!$AK$42)</f>
        <v>3802243.0808171108</v>
      </c>
      <c r="BE41" s="22">
        <f>((Data!$AJ$42*LN('Intermediate calculations'!AY60))+Data!$AK$42)</f>
        <v>3819841.7717380524</v>
      </c>
      <c r="BF41" s="22">
        <f>((Data!$AJ$42*LN('Intermediate calculations'!AZ60))+Data!$AK$42)</f>
        <v>3837656.4964975566</v>
      </c>
      <c r="BG41" s="22">
        <f>((Data!$AJ$42*LN('Intermediate calculations'!BA60))+Data!$AK$42)</f>
        <v>3856063.9161313251</v>
      </c>
      <c r="BH41" s="22">
        <f>((Data!$AJ$42*LN('Intermediate calculations'!BB60))+Data!$AK$42)</f>
        <v>3874409.585952701</v>
      </c>
      <c r="BI41" s="22">
        <f>((Data!$AJ$42*LN('Intermediate calculations'!BC60))+Data!$AK$42)</f>
        <v>3892804.7688489053</v>
      </c>
      <c r="BJ41" s="22">
        <f>((Data!$AJ$42*LN('Intermediate calculations'!BD60))+Data!$AK$42)</f>
        <v>3911310.6440732647</v>
      </c>
      <c r="BK41" s="22">
        <f>((Data!$AJ$42*LN('Intermediate calculations'!BE60))+Data!$AK$42)</f>
        <v>3929954.6965966411</v>
      </c>
      <c r="BL41" s="22">
        <f>((Data!$AJ$42*LN('Intermediate calculations'!BF60))+Data!$AK$42)</f>
        <v>3948991.827728482</v>
      </c>
      <c r="BM41" s="22">
        <f>((Data!$AJ$42*LN('Intermediate calculations'!BG60))+Data!$AK$42)</f>
        <v>3966789.5042399578</v>
      </c>
      <c r="BN41" s="22">
        <f>((Data!$AJ$42*LN('Intermediate calculations'!BH60))+Data!$AK$42)</f>
        <v>3984693.6763309985</v>
      </c>
      <c r="BO41" s="22">
        <f>((Data!$AJ$42*LN('Intermediate calculations'!BI60))+Data!$AK$42)</f>
        <v>4002789.2307375055</v>
      </c>
      <c r="BP41" s="22">
        <f>((Data!$AJ$42*LN('Intermediate calculations'!BJ60))+Data!$AK$42)</f>
        <v>4021107.2655222528</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1">AD42</f>
        <v>492000</v>
      </c>
      <c r="AF42" s="22">
        <f t="shared" ref="AF42" si="12">AE42</f>
        <v>492000</v>
      </c>
      <c r="AG42" s="22">
        <f t="shared" ref="AG42" si="13">AF42</f>
        <v>492000</v>
      </c>
      <c r="AH42" s="22">
        <f t="shared" ref="AH42" si="14">AG42</f>
        <v>492000</v>
      </c>
      <c r="AI42" s="22">
        <f t="shared" ref="AI42" si="15">AH42</f>
        <v>492000</v>
      </c>
      <c r="AJ42" s="22">
        <f t="shared" ref="AJ42:BP42" si="16">AI42</f>
        <v>492000</v>
      </c>
      <c r="AK42" s="22">
        <f t="shared" si="16"/>
        <v>492000</v>
      </c>
      <c r="AL42" s="22">
        <f t="shared" si="16"/>
        <v>492000</v>
      </c>
      <c r="AM42" s="22">
        <f t="shared" si="16"/>
        <v>492000</v>
      </c>
      <c r="AN42" s="22">
        <f t="shared" si="16"/>
        <v>492000</v>
      </c>
      <c r="AO42" s="22">
        <f t="shared" si="16"/>
        <v>492000</v>
      </c>
      <c r="AP42" s="22">
        <f t="shared" si="16"/>
        <v>492000</v>
      </c>
      <c r="AQ42" s="22">
        <f t="shared" si="16"/>
        <v>492000</v>
      </c>
      <c r="AR42" s="22">
        <f t="shared" si="16"/>
        <v>492000</v>
      </c>
      <c r="AS42" s="22">
        <f t="shared" si="16"/>
        <v>492000</v>
      </c>
      <c r="AT42" s="22">
        <f t="shared" si="16"/>
        <v>492000</v>
      </c>
      <c r="AU42" s="22">
        <f t="shared" si="16"/>
        <v>492000</v>
      </c>
      <c r="AV42" s="22">
        <f t="shared" si="16"/>
        <v>492000</v>
      </c>
      <c r="AW42" s="22">
        <f t="shared" si="16"/>
        <v>492000</v>
      </c>
      <c r="AX42" s="22">
        <f t="shared" si="16"/>
        <v>492000</v>
      </c>
      <c r="AY42" s="22">
        <f t="shared" si="16"/>
        <v>492000</v>
      </c>
      <c r="AZ42" s="22">
        <f t="shared" si="16"/>
        <v>492000</v>
      </c>
      <c r="BA42" s="22">
        <f t="shared" si="16"/>
        <v>492000</v>
      </c>
      <c r="BB42" s="22">
        <f t="shared" si="16"/>
        <v>492000</v>
      </c>
      <c r="BC42" s="22">
        <f t="shared" si="16"/>
        <v>492000</v>
      </c>
      <c r="BD42" s="22">
        <f t="shared" si="16"/>
        <v>492000</v>
      </c>
      <c r="BE42" s="22">
        <f t="shared" si="16"/>
        <v>492000</v>
      </c>
      <c r="BF42" s="22">
        <f t="shared" si="16"/>
        <v>492000</v>
      </c>
      <c r="BG42" s="22">
        <f t="shared" si="16"/>
        <v>492000</v>
      </c>
      <c r="BH42" s="22">
        <f t="shared" si="16"/>
        <v>492000</v>
      </c>
      <c r="BI42" s="22">
        <f t="shared" si="16"/>
        <v>492000</v>
      </c>
      <c r="BJ42" s="22">
        <f t="shared" si="16"/>
        <v>492000</v>
      </c>
      <c r="BK42" s="22">
        <f t="shared" si="16"/>
        <v>492000</v>
      </c>
      <c r="BL42" s="22">
        <f t="shared" si="16"/>
        <v>492000</v>
      </c>
      <c r="BM42" s="22">
        <f t="shared" si="16"/>
        <v>492000</v>
      </c>
      <c r="BN42" s="22">
        <f t="shared" si="16"/>
        <v>492000</v>
      </c>
      <c r="BO42" s="22">
        <f t="shared" si="16"/>
        <v>492000</v>
      </c>
      <c r="BP42" s="22">
        <f t="shared" si="16"/>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7">AD45*(AE41/AD41)</f>
        <v>1937823.4814670414</v>
      </c>
      <c r="AF45" s="22">
        <f t="shared" si="17"/>
        <v>1945751.4757588622</v>
      </c>
      <c r="AG45" s="22">
        <f t="shared" si="17"/>
        <v>1951806.1363896541</v>
      </c>
      <c r="AH45" s="22">
        <f t="shared" si="17"/>
        <v>1956462.5966140747</v>
      </c>
      <c r="AI45" s="22">
        <f t="shared" si="17"/>
        <v>1959632.0675480708</v>
      </c>
      <c r="AJ45" s="22">
        <f t="shared" si="17"/>
        <v>1964106.4344854034</v>
      </c>
      <c r="AK45" s="22">
        <f t="shared" si="17"/>
        <v>1968790.6225482444</v>
      </c>
      <c r="AL45" s="22">
        <f t="shared" si="17"/>
        <v>1973204.4713650974</v>
      </c>
      <c r="AM45" s="22">
        <f t="shared" si="17"/>
        <v>1948725.2933779673</v>
      </c>
      <c r="AN45" s="22">
        <f t="shared" si="17"/>
        <v>1956588.6369721519</v>
      </c>
      <c r="AO45" s="22">
        <f t="shared" si="17"/>
        <v>1964280.8098409688</v>
      </c>
      <c r="AP45" s="22">
        <f t="shared" si="17"/>
        <v>1972318.8183486746</v>
      </c>
      <c r="AQ45" s="22">
        <f t="shared" si="17"/>
        <v>1980757.9472432518</v>
      </c>
      <c r="AR45" s="22">
        <f t="shared" si="17"/>
        <v>1988717.8490284621</v>
      </c>
      <c r="AS45" s="22">
        <f t="shared" si="17"/>
        <v>1997449.2586803657</v>
      </c>
      <c r="AT45" s="22">
        <f t="shared" si="17"/>
        <v>2006185.5783911776</v>
      </c>
      <c r="AU45" s="22">
        <f t="shared" si="17"/>
        <v>2014899.991055341</v>
      </c>
      <c r="AV45" s="22">
        <f t="shared" si="17"/>
        <v>2023224.9475908829</v>
      </c>
      <c r="AW45" s="22">
        <f t="shared" si="17"/>
        <v>2031339.3705965974</v>
      </c>
      <c r="AX45" s="22">
        <f t="shared" si="17"/>
        <v>2040368.8657177142</v>
      </c>
      <c r="AY45" s="22">
        <f t="shared" si="17"/>
        <v>2049440.6107271677</v>
      </c>
      <c r="AZ45" s="22">
        <f t="shared" si="17"/>
        <v>2058459.4276443839</v>
      </c>
      <c r="BA45" s="22">
        <f t="shared" si="17"/>
        <v>2067339.9905154193</v>
      </c>
      <c r="BB45" s="22">
        <f t="shared" si="17"/>
        <v>2076839.6243891073</v>
      </c>
      <c r="BC45" s="22">
        <f t="shared" si="17"/>
        <v>2086731.0152160707</v>
      </c>
      <c r="BD45" s="22">
        <f t="shared" si="17"/>
        <v>2096764.0959898424</v>
      </c>
      <c r="BE45" s="22">
        <f t="shared" si="17"/>
        <v>2106468.9734727209</v>
      </c>
      <c r="BF45" s="22">
        <f t="shared" si="17"/>
        <v>2116292.9837902421</v>
      </c>
      <c r="BG45" s="22">
        <f t="shared" si="17"/>
        <v>2126443.8383693793</v>
      </c>
      <c r="BH45" s="22">
        <f t="shared" si="17"/>
        <v>2136560.6407359652</v>
      </c>
      <c r="BI45" s="22">
        <f t="shared" si="17"/>
        <v>2146704.7473109816</v>
      </c>
      <c r="BJ45" s="22">
        <f t="shared" si="17"/>
        <v>2156909.8956696093</v>
      </c>
      <c r="BK45" s="22">
        <f t="shared" si="17"/>
        <v>2167191.2425229945</v>
      </c>
      <c r="BL45" s="22">
        <f t="shared" si="17"/>
        <v>2177689.3543479005</v>
      </c>
      <c r="BM45" s="22">
        <f t="shared" si="17"/>
        <v>2187503.9633321543</v>
      </c>
      <c r="BN45" s="22">
        <f t="shared" si="17"/>
        <v>2197377.2997840811</v>
      </c>
      <c r="BO45" s="22">
        <f t="shared" si="17"/>
        <v>2207356.1748770536</v>
      </c>
      <c r="BP45" s="22">
        <f t="shared" si="17"/>
        <v>2217457.7377780499</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640980.84740634274</v>
      </c>
      <c r="AF46" s="22">
        <f>((Data!$AJ$48*'Activity data'!AF47)+Data!$AK$48)</f>
        <v>640856.00214093528</v>
      </c>
      <c r="AG46" s="22">
        <f>((Data!$AJ$48*'Activity data'!AG47)+Data!$AK$48)</f>
        <v>640760.65700248291</v>
      </c>
      <c r="AH46" s="22">
        <f>((Data!$AJ$48*'Activity data'!AH47)+Data!$AK$48)</f>
        <v>640687.32987948332</v>
      </c>
      <c r="AI46" s="22">
        <f>((Data!$AJ$48*'Activity data'!AI47)+Data!$AK$48)</f>
        <v>640637.41896565177</v>
      </c>
      <c r="AJ46" s="22">
        <f>((Data!$AJ$48*'Activity data'!AJ47)+Data!$AK$48)</f>
        <v>640566.95933774847</v>
      </c>
      <c r="AK46" s="22">
        <f>((Data!$AJ$48*'Activity data'!AK47)+Data!$AK$48)</f>
        <v>640493.19557349768</v>
      </c>
      <c r="AL46" s="22">
        <f>((Data!$AJ$48*'Activity data'!AL47)+Data!$AK$48)</f>
        <v>640423.68894840125</v>
      </c>
      <c r="AM46" s="22">
        <f>((Data!$AJ$48*'Activity data'!AM47)+Data!$AK$48)</f>
        <v>640809.17225732736</v>
      </c>
      <c r="AN46" s="22">
        <f>((Data!$AJ$48*'Activity data'!AN47)+Data!$AK$48)</f>
        <v>640685.3450720557</v>
      </c>
      <c r="AO46" s="22">
        <f>((Data!$AJ$48*'Activity data'!AO47)+Data!$AK$48)</f>
        <v>640564.21337997599</v>
      </c>
      <c r="AP46" s="22">
        <f>((Data!$AJ$48*'Activity data'!AP47)+Data!$AK$48)</f>
        <v>640437.63567714801</v>
      </c>
      <c r="AQ46" s="22">
        <f>((Data!$AJ$48*'Activity data'!AQ47)+Data!$AK$48)</f>
        <v>640304.7413727541</v>
      </c>
      <c r="AR46" s="22">
        <f>((Data!$AJ$48*'Activity data'!AR47)+Data!$AK$48)</f>
        <v>640179.3936474137</v>
      </c>
      <c r="AS46" s="22">
        <f>((Data!$AJ$48*'Activity data'!AS47)+Data!$AK$48)</f>
        <v>640041.89668219804</v>
      </c>
      <c r="AT46" s="22">
        <f>((Data!$AJ$48*'Activity data'!AT47)+Data!$AK$48)</f>
        <v>639904.32239634043</v>
      </c>
      <c r="AU46" s="22">
        <f>((Data!$AJ$48*'Activity data'!AU47)+Data!$AK$48)</f>
        <v>639767.09308942105</v>
      </c>
      <c r="AV46" s="22">
        <f>((Data!$AJ$48*'Activity data'!AV47)+Data!$AK$48)</f>
        <v>639635.99670237431</v>
      </c>
      <c r="AW46" s="22">
        <f>((Data!$AJ$48*'Activity data'!AW47)+Data!$AK$48)</f>
        <v>639508.21567018796</v>
      </c>
      <c r="AX46" s="22">
        <f>((Data!$AJ$48*'Activity data'!AX47)+Data!$AK$48)</f>
        <v>639366.02463505394</v>
      </c>
      <c r="AY46" s="22">
        <f>((Data!$AJ$48*'Activity data'!AY47)+Data!$AK$48)</f>
        <v>639223.16827419831</v>
      </c>
      <c r="AZ46" s="22">
        <f>((Data!$AJ$48*'Activity data'!AZ47)+Data!$AK$48)</f>
        <v>639081.14539296937</v>
      </c>
      <c r="BA46" s="22">
        <f>((Data!$AJ$48*'Activity data'!BA47)+Data!$AK$48)</f>
        <v>638941.29965295095</v>
      </c>
      <c r="BB46" s="22">
        <f>((Data!$AJ$48*'Activity data'!BB47)+Data!$AK$48)</f>
        <v>638791.70515671663</v>
      </c>
      <c r="BC46" s="22">
        <f>((Data!$AJ$48*'Activity data'!BC47)+Data!$AK$48)</f>
        <v>638635.94150861283</v>
      </c>
      <c r="BD46" s="22">
        <f>((Data!$AJ$48*'Activity data'!BD47)+Data!$AK$48)</f>
        <v>638477.94661281072</v>
      </c>
      <c r="BE46" s="22">
        <f>((Data!$AJ$48*'Activity data'!BE47)+Data!$AK$48)</f>
        <v>638325.12006419094</v>
      </c>
      <c r="BF46" s="22">
        <f>((Data!$AJ$48*'Activity data'!BF47)+Data!$AK$48)</f>
        <v>638170.41748365038</v>
      </c>
      <c r="BG46" s="22">
        <f>((Data!$AJ$48*'Activity data'!BG47)+Data!$AK$48)</f>
        <v>638010.56795709964</v>
      </c>
      <c r="BH46" s="22">
        <f>((Data!$AJ$48*'Activity data'!BH47)+Data!$AK$48)</f>
        <v>637851.25466422376</v>
      </c>
      <c r="BI46" s="22">
        <f>((Data!$AJ$48*'Activity data'!BI47)+Data!$AK$48)</f>
        <v>637691.51140116598</v>
      </c>
      <c r="BJ46" s="22">
        <f>((Data!$AJ$48*'Activity data'!BJ47)+Data!$AK$48)</f>
        <v>637530.80688897066</v>
      </c>
      <c r="BK46" s="22">
        <f>((Data!$AJ$48*'Activity data'!BK47)+Data!$AK$48)</f>
        <v>637368.90244890552</v>
      </c>
      <c r="BL46" s="22">
        <f>((Data!$AJ$48*'Activity data'!BL47)+Data!$AK$48)</f>
        <v>637203.58452500019</v>
      </c>
      <c r="BM46" s="22">
        <f>((Data!$AJ$48*'Activity data'!BM47)+Data!$AK$48)</f>
        <v>637049.02999097726</v>
      </c>
      <c r="BN46" s="22">
        <f>((Data!$AJ$48*'Activity data'!BN47)+Data!$AK$48)</f>
        <v>636893.55065226613</v>
      </c>
      <c r="BO46" s="22">
        <f>((Data!$AJ$48*'Activity data'!BO47)+Data!$AK$48)</f>
        <v>636736.40935478383</v>
      </c>
      <c r="BP46" s="22">
        <f>((Data!$AJ$48*'Activity data'!BP47)+Data!$AK$48)</f>
        <v>636577.3360438071</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420369.42452940257</v>
      </c>
      <c r="AF47" s="22">
        <f>((Data!$AJ$49*'Activity data'!AF41)+Data!$AK$49)</f>
        <v>420277.59788476606</v>
      </c>
      <c r="AG47" s="22">
        <f>((Data!$AJ$49*'Activity data'!AG41)+Data!$AK$49)</f>
        <v>420207.46928102674</v>
      </c>
      <c r="AH47" s="22">
        <f>((Data!$AJ$49*'Activity data'!AH41)+Data!$AK$49)</f>
        <v>420153.53544826235</v>
      </c>
      <c r="AI47" s="22">
        <f>((Data!$AJ$49*'Activity data'!AI41)+Data!$AK$49)</f>
        <v>420116.82479101047</v>
      </c>
      <c r="AJ47" s="22">
        <f>((Data!$AJ$49*'Activity data'!AJ41)+Data!$AK$49)</f>
        <v>420065.00006869051</v>
      </c>
      <c r="AK47" s="22">
        <f>((Data!$AJ$49*'Activity data'!AK41)+Data!$AK$49)</f>
        <v>420010.74507596169</v>
      </c>
      <c r="AL47" s="22">
        <f>((Data!$AJ$49*'Activity data'!AL41)+Data!$AK$49)</f>
        <v>419959.62130973965</v>
      </c>
      <c r="AM47" s="22">
        <f>((Data!$AJ$49*'Activity data'!AM41)+Data!$AK$49)</f>
        <v>420243.15339809365</v>
      </c>
      <c r="AN47" s="22">
        <f>((Data!$AJ$49*'Activity data'!AN41)+Data!$AK$49)</f>
        <v>420152.07557546918</v>
      </c>
      <c r="AO47" s="22">
        <f>((Data!$AJ$49*'Activity data'!AO41)+Data!$AK$49)</f>
        <v>420062.98035182146</v>
      </c>
      <c r="AP47" s="22">
        <f>((Data!$AJ$49*'Activity data'!AP41)+Data!$AK$49)</f>
        <v>419969.8794584992</v>
      </c>
      <c r="AQ47" s="22">
        <f>((Data!$AJ$49*'Activity data'!AQ41)+Data!$AK$49)</f>
        <v>419872.13255537092</v>
      </c>
      <c r="AR47" s="22">
        <f>((Data!$AJ$49*'Activity data'!AR41)+Data!$AK$49)</f>
        <v>419779.93633957312</v>
      </c>
      <c r="AS47" s="22">
        <f>((Data!$AJ$49*'Activity data'!AS41)+Data!$AK$49)</f>
        <v>419678.80407058191</v>
      </c>
      <c r="AT47" s="22">
        <f>((Data!$AJ$49*'Activity data'!AT41)+Data!$AK$49)</f>
        <v>419577.61493043037</v>
      </c>
      <c r="AU47" s="22">
        <f>((Data!$AJ$49*'Activity data'!AU41)+Data!$AK$49)</f>
        <v>419476.67953044479</v>
      </c>
      <c r="AV47" s="22">
        <f>((Data!$AJ$49*'Activity data'!AV41)+Data!$AK$49)</f>
        <v>419380.25503803662</v>
      </c>
      <c r="AW47" s="22">
        <f>((Data!$AJ$49*'Activity data'!AW41)+Data!$AK$49)</f>
        <v>419286.26906751882</v>
      </c>
      <c r="AX47" s="22">
        <f>((Data!$AJ$49*'Activity data'!AX41)+Data!$AK$49)</f>
        <v>419181.68419911276</v>
      </c>
      <c r="AY47" s="22">
        <f>((Data!$AJ$49*'Activity data'!AY41)+Data!$AK$49)</f>
        <v>419076.60996790708</v>
      </c>
      <c r="AZ47" s="22">
        <f>((Data!$AJ$49*'Activity data'!AZ41)+Data!$AK$49)</f>
        <v>418972.14878067415</v>
      </c>
      <c r="BA47" s="22">
        <f>((Data!$AJ$49*'Activity data'!BA41)+Data!$AK$49)</f>
        <v>418869.28893227945</v>
      </c>
      <c r="BB47" s="22">
        <f>((Data!$AJ$49*'Activity data'!BB41)+Data!$AK$49)</f>
        <v>418759.25864318147</v>
      </c>
      <c r="BC47" s="22">
        <f>((Data!$AJ$49*'Activity data'!BC41)+Data!$AK$49)</f>
        <v>418644.69079701568</v>
      </c>
      <c r="BD47" s="22">
        <f>((Data!$AJ$49*'Activity data'!BD41)+Data!$AK$49)</f>
        <v>418528.48181541066</v>
      </c>
      <c r="BE47" s="22">
        <f>((Data!$AJ$49*'Activity data'!BE41)+Data!$AK$49)</f>
        <v>418416.07427536225</v>
      </c>
      <c r="BF47" s="22">
        <f>((Data!$AJ$49*'Activity data'!BF41)+Data!$AK$49)</f>
        <v>418302.28686947789</v>
      </c>
      <c r="BG47" s="22">
        <f>((Data!$AJ$49*'Activity data'!BG41)+Data!$AK$49)</f>
        <v>418184.71376310504</v>
      </c>
      <c r="BH47" s="22">
        <f>((Data!$AJ$49*'Activity data'!BH41)+Data!$AK$49)</f>
        <v>418067.53506927914</v>
      </c>
      <c r="BI47" s="22">
        <f>((Data!$AJ$49*'Activity data'!BI41)+Data!$AK$49)</f>
        <v>417950.04012221796</v>
      </c>
      <c r="BJ47" s="22">
        <f>((Data!$AJ$49*'Activity data'!BJ41)+Data!$AK$49)</f>
        <v>417831.8381536876</v>
      </c>
      <c r="BK47" s="22">
        <f>((Data!$AJ$49*'Activity data'!BK41)+Data!$AK$49)</f>
        <v>417712.75360983709</v>
      </c>
      <c r="BL47" s="22">
        <f>((Data!$AJ$49*'Activity data'!BL41)+Data!$AK$49)</f>
        <v>417591.1583679113</v>
      </c>
      <c r="BM47" s="22">
        <f>((Data!$AJ$49*'Activity data'!BM41)+Data!$AK$49)</f>
        <v>417477.47985374118</v>
      </c>
      <c r="BN47" s="22">
        <f>((Data!$AJ$49*'Activity data'!BN41)+Data!$AK$49)</f>
        <v>417363.12112385617</v>
      </c>
      <c r="BO47" s="22">
        <f>((Data!$AJ$49*'Activity data'!BO41)+Data!$AK$49)</f>
        <v>417247.5399839984</v>
      </c>
      <c r="BP47" s="22">
        <f>((Data!$AJ$49*'Activity data'!BP41)+Data!$AK$49)</f>
        <v>417130.5378025336</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8">H47*0.05*0.33*0.8*0.5</f>
        <v>2268.3474000000001</v>
      </c>
      <c r="I48" s="22">
        <f t="shared" si="18"/>
        <v>2409.2310000000002</v>
      </c>
      <c r="J48" s="22">
        <f t="shared" si="18"/>
        <v>2293.6650000000004</v>
      </c>
      <c r="K48" s="22">
        <f t="shared" si="18"/>
        <v>2695.8294000000005</v>
      </c>
      <c r="L48" s="22">
        <f t="shared" si="18"/>
        <v>2475.4356000000002</v>
      </c>
      <c r="M48" s="22">
        <f t="shared" si="18"/>
        <v>2451.8406</v>
      </c>
      <c r="N48" s="22">
        <f t="shared" si="18"/>
        <v>2739.5544000000004</v>
      </c>
      <c r="O48" s="22">
        <f t="shared" si="18"/>
        <v>2685.6324000000004</v>
      </c>
      <c r="P48" s="22">
        <f t="shared" si="18"/>
        <v>2742.4386000000009</v>
      </c>
      <c r="Q48" s="22">
        <f t="shared" si="18"/>
        <v>2726.0970000000002</v>
      </c>
      <c r="R48" s="22">
        <f t="shared" si="18"/>
        <v>2745.1578000000009</v>
      </c>
      <c r="S48" s="22">
        <f t="shared" si="18"/>
        <v>2612.3658000000005</v>
      </c>
      <c r="T48" s="22">
        <f t="shared" si="18"/>
        <v>3148.6752000000006</v>
      </c>
      <c r="U48" s="22">
        <f t="shared" si="18"/>
        <v>2777.4582000000009</v>
      </c>
      <c r="V48" s="22">
        <f t="shared" si="18"/>
        <v>2821.9686000000006</v>
      </c>
      <c r="W48" s="22">
        <f t="shared" si="18"/>
        <v>2291.9160000000002</v>
      </c>
      <c r="X48" s="22">
        <f t="shared" si="18"/>
        <v>2829.5454000000004</v>
      </c>
      <c r="Y48" s="22">
        <f t="shared" si="18"/>
        <v>2900.5680000000002</v>
      </c>
      <c r="Z48" s="22">
        <f t="shared" si="18"/>
        <v>2799.2118000000005</v>
      </c>
      <c r="AA48" s="22">
        <f t="shared" si="18"/>
        <v>2994.9282000000003</v>
      </c>
      <c r="AB48" s="22">
        <f t="shared" si="18"/>
        <v>2607</v>
      </c>
      <c r="AC48" s="22">
        <f t="shared" si="18"/>
        <v>2765.4</v>
      </c>
      <c r="AD48" s="22">
        <f t="shared" ref="AD48:AI48" si="19">AD47*0.05*0.33*0.8*0.5</f>
        <v>2774.7221066610591</v>
      </c>
      <c r="AE48" s="22">
        <f t="shared" si="19"/>
        <v>2774.4382018940578</v>
      </c>
      <c r="AF48" s="22">
        <f t="shared" si="19"/>
        <v>2773.8321460394563</v>
      </c>
      <c r="AG48" s="22">
        <f t="shared" si="19"/>
        <v>2773.3692972547769</v>
      </c>
      <c r="AH48" s="22">
        <f t="shared" si="19"/>
        <v>2773.0133339585323</v>
      </c>
      <c r="AI48" s="22">
        <f t="shared" si="19"/>
        <v>2772.7710436206698</v>
      </c>
      <c r="AJ48" s="22">
        <f t="shared" si="18"/>
        <v>2772.4290004533577</v>
      </c>
      <c r="AK48" s="22">
        <f t="shared" si="18"/>
        <v>2772.0709175013476</v>
      </c>
      <c r="AL48" s="22">
        <f t="shared" si="18"/>
        <v>2771.7335006442822</v>
      </c>
      <c r="AM48" s="22">
        <f t="shared" si="18"/>
        <v>2773.6048124274184</v>
      </c>
      <c r="AN48" s="22">
        <f t="shared" ref="AN48:BP48" si="20">AN47*0.05*0.33*0.8*0.5</f>
        <v>2773.003698798097</v>
      </c>
      <c r="AO48" s="22">
        <f t="shared" si="20"/>
        <v>2772.4156703220219</v>
      </c>
      <c r="AP48" s="22">
        <f t="shared" si="20"/>
        <v>2771.801204426095</v>
      </c>
      <c r="AQ48" s="22">
        <f t="shared" si="20"/>
        <v>2771.1560748654483</v>
      </c>
      <c r="AR48" s="22">
        <f t="shared" si="20"/>
        <v>2770.5475798411831</v>
      </c>
      <c r="AS48" s="22">
        <f t="shared" si="20"/>
        <v>2769.8801068658413</v>
      </c>
      <c r="AT48" s="22">
        <f t="shared" si="20"/>
        <v>2769.212258540841</v>
      </c>
      <c r="AU48" s="22">
        <f t="shared" si="20"/>
        <v>2768.546084900936</v>
      </c>
      <c r="AV48" s="22">
        <f t="shared" si="20"/>
        <v>2767.9096832510422</v>
      </c>
      <c r="AW48" s="22">
        <f t="shared" si="20"/>
        <v>2767.2893758456248</v>
      </c>
      <c r="AX48" s="22">
        <f t="shared" si="20"/>
        <v>2766.5991157141448</v>
      </c>
      <c r="AY48" s="22">
        <f t="shared" si="20"/>
        <v>2765.9056257881875</v>
      </c>
      <c r="AZ48" s="22">
        <f t="shared" si="20"/>
        <v>2765.2161819524499</v>
      </c>
      <c r="BA48" s="22">
        <f t="shared" si="20"/>
        <v>2764.5373069530447</v>
      </c>
      <c r="BB48" s="22">
        <f t="shared" si="20"/>
        <v>2763.8111070449982</v>
      </c>
      <c r="BC48" s="22">
        <f t="shared" si="20"/>
        <v>2763.0549592603038</v>
      </c>
      <c r="BD48" s="22">
        <f t="shared" si="20"/>
        <v>2762.287979981711</v>
      </c>
      <c r="BE48" s="22">
        <f t="shared" si="20"/>
        <v>2761.5460902173909</v>
      </c>
      <c r="BF48" s="22">
        <f t="shared" si="20"/>
        <v>2760.7950933385546</v>
      </c>
      <c r="BG48" s="22">
        <f t="shared" si="20"/>
        <v>2760.0191108364943</v>
      </c>
      <c r="BH48" s="22">
        <f t="shared" si="20"/>
        <v>2759.245731457243</v>
      </c>
      <c r="BI48" s="22">
        <f t="shared" si="20"/>
        <v>2758.4702648066391</v>
      </c>
      <c r="BJ48" s="22">
        <f t="shared" si="20"/>
        <v>2757.6901318143387</v>
      </c>
      <c r="BK48" s="22">
        <f t="shared" si="20"/>
        <v>2756.9041738249252</v>
      </c>
      <c r="BL48" s="22">
        <f t="shared" si="20"/>
        <v>2756.1016452282151</v>
      </c>
      <c r="BM48" s="22">
        <f t="shared" si="20"/>
        <v>2755.3513670346924</v>
      </c>
      <c r="BN48" s="22">
        <f t="shared" si="20"/>
        <v>2754.5965994174512</v>
      </c>
      <c r="BO48" s="22">
        <f t="shared" si="20"/>
        <v>2753.8337638943899</v>
      </c>
      <c r="BP48" s="22">
        <f t="shared" si="20"/>
        <v>2753.0615494967224</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20288876.556171939</v>
      </c>
      <c r="AE50" s="22">
        <f>((AE5*Constants!$H63*Constants!$H81*(1-Constants!$H99))+(AE5*Constants!$H63*Constants!$H115))</f>
        <v>20437447.81729323</v>
      </c>
      <c r="AF50" s="22">
        <f>((AF5*Constants!$H63*Constants!$H81*(1-Constants!$H99))+(AF5*Constants!$H63*Constants!$H115))</f>
        <v>20548496.816838183</v>
      </c>
      <c r="AG50" s="22">
        <f>((AG5*Constants!$H63*Constants!$H81*(1-Constants!$H99))+(AG5*Constants!$H63*Constants!$H115))</f>
        <v>20633187.565145724</v>
      </c>
      <c r="AH50" s="22">
        <f>((AH5*Constants!$H63*Constants!$H81*(1-Constants!$H99))+(AH5*Constants!$H63*Constants!$H115))</f>
        <v>20688070.198192839</v>
      </c>
      <c r="AI50" s="22">
        <f>((AI5*Constants!$H63*Constants!$H81*(1-Constants!$H99))+(AI5*Constants!$H63*Constants!$H115))</f>
        <v>20788309.989847451</v>
      </c>
      <c r="AJ50" s="22">
        <f>((AJ5*Constants!$H63*Constants!$H81*(1-Constants!$H99))+(AJ5*Constants!$H63*Constants!$H115))</f>
        <v>20900940.396846138</v>
      </c>
      <c r="AK50" s="22">
        <f>((AK5*Constants!$H63*Constants!$H81*(1-Constants!$H99))+(AK5*Constants!$H63*Constants!$H115))</f>
        <v>21012750.512981132</v>
      </c>
      <c r="AL50" s="22">
        <f>((AL5*Constants!$H63*Constants!$H81*(1-Constants!$H99))+(AL5*Constants!$H63*Constants!$H115))</f>
        <v>20360577.005540118</v>
      </c>
      <c r="AM50" s="22">
        <f>((AM5*Constants!$H63*Constants!$H81*(1-Constants!$H99))+(AM5*Constants!$H63*Constants!$H115))</f>
        <v>20534058.245051682</v>
      </c>
      <c r="AN50" s="22">
        <f>((AN5*Constants!$H63*Constants!$H81*(1-Constants!$H99))+(AN5*Constants!$H63*Constants!$H115))</f>
        <v>20709386.590973273</v>
      </c>
      <c r="AO50" s="22">
        <f>((AO5*Constants!$H63*Constants!$H81*(1-Constants!$H99))+(AO5*Constants!$H63*Constants!$H115))</f>
        <v>20900035.486128207</v>
      </c>
      <c r="AP50" s="22">
        <f>((AP5*Constants!$H63*Constants!$H81*(1-Constants!$H99))+(AP5*Constants!$H63*Constants!$H115))</f>
        <v>21107725.52897875</v>
      </c>
      <c r="AQ50" s="22">
        <f>((AQ5*Constants!$H63*Constants!$H81*(1-Constants!$H99))+(AQ5*Constants!$H63*Constants!$H115))</f>
        <v>21308553.16587279</v>
      </c>
      <c r="AR50" s="22">
        <f>((AR5*Constants!$H63*Constants!$H81*(1-Constants!$H99))+(AR5*Constants!$H63*Constants!$H115))</f>
        <v>21523327.870693009</v>
      </c>
      <c r="AS50" s="22">
        <f>((AS5*Constants!$H63*Constants!$H81*(1-Constants!$H99))+(AS5*Constants!$H63*Constants!$H115))</f>
        <v>21744507.355800718</v>
      </c>
      <c r="AT50" s="22">
        <f>((AT5*Constants!$H63*Constants!$H81*(1-Constants!$H99))+(AT5*Constants!$H63*Constants!$H115))</f>
        <v>21971270.186610445</v>
      </c>
      <c r="AU50" s="22">
        <f>((AU5*Constants!$H63*Constants!$H81*(1-Constants!$H99))+(AU5*Constants!$H63*Constants!$H115))</f>
        <v>22192775.815218065</v>
      </c>
      <c r="AV50" s="22">
        <f>((AV5*Constants!$H63*Constants!$H81*(1-Constants!$H99))+(AV5*Constants!$H63*Constants!$H115))</f>
        <v>22413793.168790415</v>
      </c>
      <c r="AW50" s="22">
        <f>((AW5*Constants!$H63*Constants!$H81*(1-Constants!$H99))+(AW5*Constants!$H63*Constants!$H115))</f>
        <v>22657118.937840715</v>
      </c>
      <c r="AX50" s="22">
        <f>((AX5*Constants!$H63*Constants!$H81*(1-Constants!$H99))+(AX5*Constants!$H63*Constants!$H115))</f>
        <v>22908055.887375951</v>
      </c>
      <c r="AY50" s="22">
        <f>((AY5*Constants!$H63*Constants!$H81*(1-Constants!$H99))+(AY5*Constants!$H63*Constants!$H115))</f>
        <v>23163706.415215228</v>
      </c>
      <c r="AZ50" s="22">
        <f>((AZ5*Constants!$H63*Constants!$H81*(1-Constants!$H99))+(AZ5*Constants!$H63*Constants!$H115))</f>
        <v>23421292.825048838</v>
      </c>
      <c r="BA50" s="22">
        <f>((BA5*Constants!$H63*Constants!$H81*(1-Constants!$H99))+(BA5*Constants!$H63*Constants!$H115))</f>
        <v>23705136.854749668</v>
      </c>
      <c r="BB50" s="22">
        <f>((BB5*Constants!$H63*Constants!$H81*(1-Constants!$H99))+(BB5*Constants!$H63*Constants!$H115))</f>
        <v>23998596.708858326</v>
      </c>
      <c r="BC50" s="22">
        <f>((BC5*Constants!$H63*Constants!$H81*(1-Constants!$H99))+(BC5*Constants!$H63*Constants!$H115))</f>
        <v>24304269.383638315</v>
      </c>
      <c r="BD50" s="22">
        <f>((BD5*Constants!$H63*Constants!$H81*(1-Constants!$H99))+(BD5*Constants!$H63*Constants!$H115))</f>
        <v>24606378.123204209</v>
      </c>
      <c r="BE50" s="22">
        <f>((BE5*Constants!$H63*Constants!$H81*(1-Constants!$H99))+(BE5*Constants!$H63*Constants!$H115))</f>
        <v>24920026.340953682</v>
      </c>
      <c r="BF50" s="22">
        <f>((BF5*Constants!$H63*Constants!$H81*(1-Constants!$H99))+(BF5*Constants!$H63*Constants!$H115))</f>
        <v>25252974.771067105</v>
      </c>
      <c r="BG50" s="22">
        <f>((BG5*Constants!$H63*Constants!$H81*(1-Constants!$H99))+(BG5*Constants!$H63*Constants!$H115))</f>
        <v>25583291.955093406</v>
      </c>
      <c r="BH50" s="22">
        <f>((BH5*Constants!$H63*Constants!$H81*(1-Constants!$H99))+(BH5*Constants!$H63*Constants!$H115))</f>
        <v>25922832.723234266</v>
      </c>
      <c r="BI50" s="22">
        <f>((BI5*Constants!$H63*Constants!$H81*(1-Constants!$H99))+(BI5*Constants!$H63*Constants!$H115))</f>
        <v>26273070.8268761</v>
      </c>
      <c r="BJ50" s="22">
        <f>((BJ5*Constants!$H63*Constants!$H81*(1-Constants!$H99))+(BJ5*Constants!$H63*Constants!$H115))</f>
        <v>26634876.364979111</v>
      </c>
      <c r="BK50" s="22">
        <f>((BK5*Constants!$H63*Constants!$H81*(1-Constants!$H99))+(BK5*Constants!$H63*Constants!$H115))</f>
        <v>27014156.349025048</v>
      </c>
      <c r="BL50" s="22">
        <f>((BL5*Constants!$H63*Constants!$H81*(1-Constants!$H99))+(BL5*Constants!$H63*Constants!$H115))</f>
        <v>27365482.987335168</v>
      </c>
      <c r="BM50" s="22">
        <f>((BM5*Constants!$H63*Constants!$H81*(1-Constants!$H99))+(BM5*Constants!$H63*Constants!$H115))</f>
        <v>27727606.26020379</v>
      </c>
      <c r="BN50" s="22">
        <f>((BN5*Constants!$H63*Constants!$H81*(1-Constants!$H99))+(BN5*Constants!$H63*Constants!$H115))</f>
        <v>28102786.278854396</v>
      </c>
      <c r="BO50" s="22">
        <f>((BO5*Constants!$H63*Constants!$H81*(1-Constants!$H99))+(BO5*Constants!$H63*Constants!$H115))</f>
        <v>28492185.354490407</v>
      </c>
      <c r="BP50" s="22">
        <f>((BP5*Constants!$H63*Constants!$H81*(1-Constants!$H99))+(BP5*Constants!$H63*Constants!$H115))</f>
        <v>28902904.230237562</v>
      </c>
    </row>
    <row r="51" spans="1:72" x14ac:dyDescent="0.25">
      <c r="A51" t="str">
        <f t="shared" ref="A51:A65" si="21">A50</f>
        <v>3C Aggregated and non-CO2 emissions on land</v>
      </c>
      <c r="B51" t="str">
        <f t="shared" ref="B51:B65" si="22">B50</f>
        <v>3C4 Direct N2O from managed soils (N2O)</v>
      </c>
      <c r="C51" t="s">
        <v>409</v>
      </c>
      <c r="D51" t="str">
        <f>Constants!D116</f>
        <v xml:space="preserve"> - Pasture</v>
      </c>
      <c r="E51" t="str">
        <f t="shared" ref="E51" si="23">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59324081.886884987</v>
      </c>
      <c r="AE51" s="22">
        <f>((AE6*Constants!$H64*Constants!$H82*(1-Constants!$H100))+(AE6*Constants!$H64*Constants!$H116))</f>
        <v>59758499.9107906</v>
      </c>
      <c r="AF51" s="22">
        <f>((AF6*Constants!$H64*Constants!$H82*(1-Constants!$H100))+(AF6*Constants!$H64*Constants!$H116))</f>
        <v>60083203.938843712</v>
      </c>
      <c r="AG51" s="22">
        <f>((AG6*Constants!$H64*Constants!$H82*(1-Constants!$H100))+(AG6*Constants!$H64*Constants!$H116))</f>
        <v>60330837.210885562</v>
      </c>
      <c r="AH51" s="22">
        <f>((AH6*Constants!$H64*Constants!$H82*(1-Constants!$H100))+(AH6*Constants!$H64*Constants!$H116))</f>
        <v>60491312.425372712</v>
      </c>
      <c r="AI51" s="22">
        <f>((AI6*Constants!$H64*Constants!$H82*(1-Constants!$H100))+(AI6*Constants!$H64*Constants!$H116))</f>
        <v>60784410.645571284</v>
      </c>
      <c r="AJ51" s="22">
        <f>((AJ6*Constants!$H64*Constants!$H82*(1-Constants!$H100))+(AJ6*Constants!$H64*Constants!$H116))</f>
        <v>61113738.662785262</v>
      </c>
      <c r="AK51" s="22">
        <f>((AK6*Constants!$H64*Constants!$H82*(1-Constants!$H100))+(AK6*Constants!$H64*Constants!$H116))</f>
        <v>61440668.173495747</v>
      </c>
      <c r="AL51" s="22">
        <f>((AL6*Constants!$H64*Constants!$H82*(1-Constants!$H100))+(AL6*Constants!$H64*Constants!$H116))</f>
        <v>59533731.904611096</v>
      </c>
      <c r="AM51" s="22">
        <f>((AM6*Constants!$H64*Constants!$H82*(1-Constants!$H100))+(AM6*Constants!$H64*Constants!$H116))</f>
        <v>60040985.97706449</v>
      </c>
      <c r="AN51" s="22">
        <f>((AN6*Constants!$H64*Constants!$H82*(1-Constants!$H100))+(AN6*Constants!$H64*Constants!$H116))</f>
        <v>60553640.934658997</v>
      </c>
      <c r="AO51" s="22">
        <f>((AO6*Constants!$H64*Constants!$H82*(1-Constants!$H100))+(AO6*Constants!$H64*Constants!$H116))</f>
        <v>61111092.730301902</v>
      </c>
      <c r="AP51" s="22">
        <f>((AP6*Constants!$H64*Constants!$H82*(1-Constants!$H100))+(AP6*Constants!$H64*Constants!$H116))</f>
        <v>61718372.343593657</v>
      </c>
      <c r="AQ51" s="22">
        <f>((AQ6*Constants!$H64*Constants!$H82*(1-Constants!$H100))+(AQ6*Constants!$H64*Constants!$H116))</f>
        <v>62305586.482497156</v>
      </c>
      <c r="AR51" s="22">
        <f>((AR6*Constants!$H64*Constants!$H82*(1-Constants!$H100))+(AR6*Constants!$H64*Constants!$H116))</f>
        <v>62933581.440261841</v>
      </c>
      <c r="AS51" s="22">
        <f>((AS6*Constants!$H64*Constants!$H82*(1-Constants!$H100))+(AS6*Constants!$H64*Constants!$H116))</f>
        <v>63580303.788337693</v>
      </c>
      <c r="AT51" s="22">
        <f>((AT6*Constants!$H64*Constants!$H82*(1-Constants!$H100))+(AT6*Constants!$H64*Constants!$H116))</f>
        <v>64243351.676012188</v>
      </c>
      <c r="AU51" s="22">
        <f>((AU6*Constants!$H64*Constants!$H82*(1-Constants!$H100))+(AU6*Constants!$H64*Constants!$H116))</f>
        <v>64891027.658146679</v>
      </c>
      <c r="AV51" s="22">
        <f>((AV6*Constants!$H64*Constants!$H82*(1-Constants!$H100))+(AV6*Constants!$H64*Constants!$H116))</f>
        <v>65537275.938353211</v>
      </c>
      <c r="AW51" s="22">
        <f>((AW6*Constants!$H64*Constants!$H82*(1-Constants!$H100))+(AW6*Constants!$H64*Constants!$H116))</f>
        <v>66248753.373210892</v>
      </c>
      <c r="AX51" s="22">
        <f>((AX6*Constants!$H64*Constants!$H82*(1-Constants!$H100))+(AX6*Constants!$H64*Constants!$H116))</f>
        <v>66982485.677286878</v>
      </c>
      <c r="AY51" s="22">
        <f>((AY6*Constants!$H64*Constants!$H82*(1-Constants!$H100))+(AY6*Constants!$H64*Constants!$H116))</f>
        <v>67730000.346518248</v>
      </c>
      <c r="AZ51" s="22">
        <f>((AZ6*Constants!$H64*Constants!$H82*(1-Constants!$H100))+(AZ6*Constants!$H64*Constants!$H116))</f>
        <v>68483175.478103802</v>
      </c>
      <c r="BA51" s="22">
        <f>((BA6*Constants!$H64*Constants!$H82*(1-Constants!$H100))+(BA6*Constants!$H64*Constants!$H116))</f>
        <v>69313127.122516215</v>
      </c>
      <c r="BB51" s="22">
        <f>((BB6*Constants!$H64*Constants!$H82*(1-Constants!$H100))+(BB6*Constants!$H64*Constants!$H116))</f>
        <v>70171195.156369939</v>
      </c>
      <c r="BC51" s="22">
        <f>((BC6*Constants!$H64*Constants!$H82*(1-Constants!$H100))+(BC6*Constants!$H64*Constants!$H116))</f>
        <v>71064973.120813936</v>
      </c>
      <c r="BD51" s="22">
        <f>((BD6*Constants!$H64*Constants!$H82*(1-Constants!$H100))+(BD6*Constants!$H64*Constants!$H116))</f>
        <v>71948330.242886752</v>
      </c>
      <c r="BE51" s="22">
        <f>((BE6*Constants!$H64*Constants!$H82*(1-Constants!$H100))+(BE6*Constants!$H64*Constants!$H116))</f>
        <v>72865428.46180144</v>
      </c>
      <c r="BF51" s="22">
        <f>((BF6*Constants!$H64*Constants!$H82*(1-Constants!$H100))+(BF6*Constants!$H64*Constants!$H116))</f>
        <v>73838959.937409431</v>
      </c>
      <c r="BG51" s="22">
        <f>((BG6*Constants!$H64*Constants!$H82*(1-Constants!$H100))+(BG6*Constants!$H64*Constants!$H116))</f>
        <v>74804797.726385519</v>
      </c>
      <c r="BH51" s="22">
        <f>((BH6*Constants!$H64*Constants!$H82*(1-Constants!$H100))+(BH6*Constants!$H64*Constants!$H116))</f>
        <v>75797605.005652875</v>
      </c>
      <c r="BI51" s="22">
        <f>((BI6*Constants!$H64*Constants!$H82*(1-Constants!$H100))+(BI6*Constants!$H64*Constants!$H116))</f>
        <v>76821690.981178939</v>
      </c>
      <c r="BJ51" s="22">
        <f>((BJ6*Constants!$H64*Constants!$H82*(1-Constants!$H100))+(BJ6*Constants!$H64*Constants!$H116))</f>
        <v>77879599.796885267</v>
      </c>
      <c r="BK51" s="22">
        <f>((BK6*Constants!$H64*Constants!$H82*(1-Constants!$H100))+(BK6*Constants!$H64*Constants!$H116))</f>
        <v>78988603.381647706</v>
      </c>
      <c r="BL51" s="22">
        <f>((BL6*Constants!$H64*Constants!$H82*(1-Constants!$H100))+(BL6*Constants!$H64*Constants!$H116))</f>
        <v>80015872.200719565</v>
      </c>
      <c r="BM51" s="22">
        <f>((BM6*Constants!$H64*Constants!$H82*(1-Constants!$H100))+(BM6*Constants!$H64*Constants!$H116))</f>
        <v>81074710.063591287</v>
      </c>
      <c r="BN51" s="22">
        <f>((BN6*Constants!$H64*Constants!$H82*(1-Constants!$H100))+(BN6*Constants!$H64*Constants!$H116))</f>
        <v>82171725.469403908</v>
      </c>
      <c r="BO51" s="22">
        <f>((BO6*Constants!$H64*Constants!$H82*(1-Constants!$H100))+(BO6*Constants!$H64*Constants!$H116))</f>
        <v>83310316.982135102</v>
      </c>
      <c r="BP51" s="22">
        <f>((BP6*Constants!$H64*Constants!$H82*(1-Constants!$H100))+(BP6*Constants!$H64*Constants!$H116))</f>
        <v>84511246.967087954</v>
      </c>
    </row>
    <row r="52" spans="1:72" x14ac:dyDescent="0.25">
      <c r="A52" t="str">
        <f t="shared" si="21"/>
        <v>3C Aggregated and non-CO2 emissions on land</v>
      </c>
      <c r="B52" t="str">
        <f t="shared" si="22"/>
        <v>3C4 Direct N2O from managed soils (N2O)</v>
      </c>
      <c r="C52" t="s">
        <v>409</v>
      </c>
      <c r="D52" t="str">
        <f>Constants!D117</f>
        <v xml:space="preserve"> - Non-lactating</v>
      </c>
      <c r="E52" t="str">
        <f t="shared" ref="E52:E66" si="24">C52&amp;D52</f>
        <v>MM N available - Non-lactating</v>
      </c>
      <c r="F52" t="str">
        <f t="shared" ref="F52:F66" si="25">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3173503.8889088081</v>
      </c>
      <c r="AE52" s="22">
        <f>((AE7*Constants!$H65*Constants!$H83*(1-Constants!$H101))+(AE7*Constants!$H65*Constants!$H117))</f>
        <v>3196742.8037714972</v>
      </c>
      <c r="AF52" s="22">
        <f>((AF7*Constants!$H65*Constants!$H83*(1-Constants!$H101))+(AF7*Constants!$H65*Constants!$H117))</f>
        <v>3214112.6384658748</v>
      </c>
      <c r="AG52" s="22">
        <f>((AG7*Constants!$H65*Constants!$H83*(1-Constants!$H101))+(AG7*Constants!$H65*Constants!$H117))</f>
        <v>3227359.6222682782</v>
      </c>
      <c r="AH52" s="22">
        <f>((AH7*Constants!$H65*Constants!$H83*(1-Constants!$H101))+(AH7*Constants!$H65*Constants!$H117))</f>
        <v>3235944.1414222284</v>
      </c>
      <c r="AI52" s="22">
        <f>((AI7*Constants!$H65*Constants!$H83*(1-Constants!$H101))+(AI7*Constants!$H65*Constants!$H117))</f>
        <v>3251623.2436021147</v>
      </c>
      <c r="AJ52" s="22">
        <f>((AJ7*Constants!$H65*Constants!$H83*(1-Constants!$H101))+(AJ7*Constants!$H65*Constants!$H117))</f>
        <v>3269240.4356447654</v>
      </c>
      <c r="AK52" s="22">
        <f>((AK7*Constants!$H65*Constants!$H83*(1-Constants!$H101))+(AK7*Constants!$H65*Constants!$H117))</f>
        <v>3286729.3211131832</v>
      </c>
      <c r="AL52" s="22">
        <f>((AL7*Constants!$H65*Constants!$H83*(1-Constants!$H101))+(AL7*Constants!$H65*Constants!$H117))</f>
        <v>3184718.982769547</v>
      </c>
      <c r="AM52" s="22">
        <f>((AM7*Constants!$H65*Constants!$H83*(1-Constants!$H101))+(AM7*Constants!$H65*Constants!$H117))</f>
        <v>3211854.215551828</v>
      </c>
      <c r="AN52" s="22">
        <f>((AN7*Constants!$H65*Constants!$H83*(1-Constants!$H101))+(AN7*Constants!$H65*Constants!$H117))</f>
        <v>3239278.3652368849</v>
      </c>
      <c r="AO52" s="22">
        <f>((AO7*Constants!$H65*Constants!$H83*(1-Constants!$H101))+(AO7*Constants!$H65*Constants!$H117))</f>
        <v>3269098.8931756932</v>
      </c>
      <c r="AP52" s="22">
        <f>((AP7*Constants!$H65*Constants!$H83*(1-Constants!$H101))+(AP7*Constants!$H65*Constants!$H117))</f>
        <v>3301584.9284102721</v>
      </c>
      <c r="AQ52" s="22">
        <f>((AQ7*Constants!$H65*Constants!$H83*(1-Constants!$H101))+(AQ7*Constants!$H65*Constants!$H117))</f>
        <v>3332997.5739019588</v>
      </c>
      <c r="AR52" s="22">
        <f>((AR7*Constants!$H65*Constants!$H83*(1-Constants!$H101))+(AR7*Constants!$H65*Constants!$H117))</f>
        <v>3366591.7632647431</v>
      </c>
      <c r="AS52" s="22">
        <f>((AS7*Constants!$H65*Constants!$H83*(1-Constants!$H101))+(AS7*Constants!$H65*Constants!$H117))</f>
        <v>3401187.7624169309</v>
      </c>
      <c r="AT52" s="22">
        <f>((AT7*Constants!$H65*Constants!$H83*(1-Constants!$H101))+(AT7*Constants!$H65*Constants!$H117))</f>
        <v>3436657.0858879602</v>
      </c>
      <c r="AU52" s="22">
        <f>((AU7*Constants!$H65*Constants!$H83*(1-Constants!$H101))+(AU7*Constants!$H65*Constants!$H117))</f>
        <v>3471304.0990853282</v>
      </c>
      <c r="AV52" s="22">
        <f>((AV7*Constants!$H65*Constants!$H83*(1-Constants!$H101))+(AV7*Constants!$H65*Constants!$H117))</f>
        <v>3505874.7382794842</v>
      </c>
      <c r="AW52" s="22">
        <f>((AW7*Constants!$H65*Constants!$H83*(1-Constants!$H101))+(AW7*Constants!$H65*Constants!$H117))</f>
        <v>3543934.7694603605</v>
      </c>
      <c r="AX52" s="22">
        <f>((AX7*Constants!$H65*Constants!$H83*(1-Constants!$H101))+(AX7*Constants!$H65*Constants!$H117))</f>
        <v>3583185.3106628861</v>
      </c>
      <c r="AY52" s="22">
        <f>((AY7*Constants!$H65*Constants!$H83*(1-Constants!$H101))+(AY7*Constants!$H65*Constants!$H117))</f>
        <v>3623173.1306909365</v>
      </c>
      <c r="AZ52" s="22">
        <f>((AZ7*Constants!$H65*Constants!$H83*(1-Constants!$H101))+(AZ7*Constants!$H65*Constants!$H117))</f>
        <v>3663463.7535390682</v>
      </c>
      <c r="BA52" s="22">
        <f>((BA7*Constants!$H65*Constants!$H83*(1-Constants!$H101))+(BA7*Constants!$H65*Constants!$H117))</f>
        <v>3707861.4869278651</v>
      </c>
      <c r="BB52" s="22">
        <f>((BB7*Constants!$H65*Constants!$H83*(1-Constants!$H101))+(BB7*Constants!$H65*Constants!$H117))</f>
        <v>3753763.2886207304</v>
      </c>
      <c r="BC52" s="22">
        <f>((BC7*Constants!$H65*Constants!$H83*(1-Constants!$H101))+(BC7*Constants!$H65*Constants!$H117))</f>
        <v>3801575.3702538242</v>
      </c>
      <c r="BD52" s="22">
        <f>((BD7*Constants!$H65*Constants!$H83*(1-Constants!$H101))+(BD7*Constants!$H65*Constants!$H117))</f>
        <v>3848829.995576784</v>
      </c>
      <c r="BE52" s="22">
        <f>((BE7*Constants!$H65*Constants!$H83*(1-Constants!$H101))+(BE7*Constants!$H65*Constants!$H117))</f>
        <v>3897889.5793354753</v>
      </c>
      <c r="BF52" s="22">
        <f>((BF7*Constants!$H65*Constants!$H83*(1-Constants!$H101))+(BF7*Constants!$H65*Constants!$H117))</f>
        <v>3949968.0241348064</v>
      </c>
      <c r="BG52" s="22">
        <f>((BG7*Constants!$H65*Constants!$H83*(1-Constants!$H101))+(BG7*Constants!$H65*Constants!$H117))</f>
        <v>4001634.9000792992</v>
      </c>
      <c r="BH52" s="22">
        <f>((BH7*Constants!$H65*Constants!$H83*(1-Constants!$H101))+(BH7*Constants!$H65*Constants!$H117))</f>
        <v>4054744.4916899959</v>
      </c>
      <c r="BI52" s="22">
        <f>((BI7*Constants!$H65*Constants!$H83*(1-Constants!$H101))+(BI7*Constants!$H65*Constants!$H117))</f>
        <v>4109527.3171891863</v>
      </c>
      <c r="BJ52" s="22">
        <f>((BJ7*Constants!$H65*Constants!$H83*(1-Constants!$H101))+(BJ7*Constants!$H65*Constants!$H117))</f>
        <v>4166119.4739318117</v>
      </c>
      <c r="BK52" s="22">
        <f>((BK7*Constants!$H65*Constants!$H83*(1-Constants!$H101))+(BK7*Constants!$H65*Constants!$H117))</f>
        <v>4225444.9127269378</v>
      </c>
      <c r="BL52" s="22">
        <f>((BL7*Constants!$H65*Constants!$H83*(1-Constants!$H101))+(BL7*Constants!$H65*Constants!$H117))</f>
        <v>4280398.0024097301</v>
      </c>
      <c r="BM52" s="22">
        <f>((BM7*Constants!$H65*Constants!$H83*(1-Constants!$H101))+(BM7*Constants!$H65*Constants!$H117))</f>
        <v>4337039.8579373779</v>
      </c>
      <c r="BN52" s="22">
        <f>((BN7*Constants!$H65*Constants!$H83*(1-Constants!$H101))+(BN7*Constants!$H65*Constants!$H117))</f>
        <v>4395723.9967526626</v>
      </c>
      <c r="BO52" s="22">
        <f>((BO7*Constants!$H65*Constants!$H83*(1-Constants!$H101))+(BO7*Constants!$H65*Constants!$H117))</f>
        <v>4456632.2228659736</v>
      </c>
      <c r="BP52" s="22">
        <f>((BP7*Constants!$H65*Constants!$H83*(1-Constants!$H101))+(BP7*Constants!$H65*Constants!$H117))</f>
        <v>4520875.2057548091</v>
      </c>
    </row>
    <row r="53" spans="1:72" x14ac:dyDescent="0.25">
      <c r="A53" t="str">
        <f t="shared" si="21"/>
        <v>3C Aggregated and non-CO2 emissions on land</v>
      </c>
      <c r="B53" t="str">
        <f t="shared" si="22"/>
        <v>3C4 Direct N2O from managed soils (N2O)</v>
      </c>
      <c r="C53" t="s">
        <v>409</v>
      </c>
      <c r="D53" t="str">
        <f>Constants!D118</f>
        <v xml:space="preserve"> - Commercial cattle</v>
      </c>
      <c r="E53" t="str">
        <f t="shared" si="24"/>
        <v>MM N available - Commercial cattle</v>
      </c>
      <c r="F53" t="str">
        <f t="shared" si="25"/>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25328687.235618323</v>
      </c>
      <c r="AE53" s="22">
        <f>((AE8*Constants!$H66*Constants!$H84*(1-Constants!$H102))+(AE8*Constants!$H66*Constants!$H118))</f>
        <v>25339409.269391872</v>
      </c>
      <c r="AF53" s="22">
        <f>((AF8*Constants!$H66*Constants!$H84*(1-Constants!$H102))+(AF8*Constants!$H66*Constants!$H118))</f>
        <v>25168060.65151934</v>
      </c>
      <c r="AG53" s="22">
        <f>((AG8*Constants!$H66*Constants!$H84*(1-Constants!$H102))+(AG8*Constants!$H66*Constants!$H118))</f>
        <v>24868179.82809341</v>
      </c>
      <c r="AH53" s="22">
        <f>((AH8*Constants!$H66*Constants!$H84*(1-Constants!$H102))+(AH8*Constants!$H66*Constants!$H118))</f>
        <v>24436828.23465658</v>
      </c>
      <c r="AI53" s="22">
        <f>((AI8*Constants!$H66*Constants!$H84*(1-Constants!$H102))+(AI8*Constants!$H66*Constants!$H118))</f>
        <v>24144161.299348034</v>
      </c>
      <c r="AJ53" s="22">
        <f>((AJ8*Constants!$H66*Constants!$H84*(1-Constants!$H102))+(AJ8*Constants!$H66*Constants!$H118))</f>
        <v>23880396.544752505</v>
      </c>
      <c r="AK53" s="22">
        <f>((AK8*Constants!$H66*Constants!$H84*(1-Constants!$H102))+(AK8*Constants!$H66*Constants!$H118))</f>
        <v>23599285.758751735</v>
      </c>
      <c r="AL53" s="22">
        <f>((AL8*Constants!$H66*Constants!$H84*(1-Constants!$H102))+(AL8*Constants!$H66*Constants!$H118))</f>
        <v>20821354.686352957</v>
      </c>
      <c r="AM53" s="22">
        <f>((AM8*Constants!$H66*Constants!$H84*(1-Constants!$H102))+(AM8*Constants!$H66*Constants!$H118))</f>
        <v>20945385.942422163</v>
      </c>
      <c r="AN53" s="22">
        <f>((AN8*Constants!$H66*Constants!$H84*(1-Constants!$H102))+(AN8*Constants!$H66*Constants!$H118))</f>
        <v>21053647.106962029</v>
      </c>
      <c r="AO53" s="22">
        <f>((AO8*Constants!$H66*Constants!$H84*(1-Constants!$H102))+(AO8*Constants!$H66*Constants!$H118))</f>
        <v>21188530.719180118</v>
      </c>
      <c r="AP53" s="22">
        <f>((AP8*Constants!$H66*Constants!$H84*(1-Constants!$H102))+(AP8*Constants!$H66*Constants!$H118))</f>
        <v>21353781.723229144</v>
      </c>
      <c r="AQ53" s="22">
        <f>((AQ8*Constants!$H66*Constants!$H84*(1-Constants!$H102))+(AQ8*Constants!$H66*Constants!$H118))</f>
        <v>21476933.605541404</v>
      </c>
      <c r="AR53" s="22">
        <f>((AR8*Constants!$H66*Constants!$H84*(1-Constants!$H102))+(AR8*Constants!$H66*Constants!$H118))</f>
        <v>21661527.05012406</v>
      </c>
      <c r="AS53" s="22">
        <f>((AS8*Constants!$H66*Constants!$H84*(1-Constants!$H102))+(AS8*Constants!$H66*Constants!$H118))</f>
        <v>21842773.24684193</v>
      </c>
      <c r="AT53" s="22">
        <f>((AT8*Constants!$H66*Constants!$H84*(1-Constants!$H102))+(AT8*Constants!$H66*Constants!$H118))</f>
        <v>22018297.771724615</v>
      </c>
      <c r="AU53" s="22">
        <f>((AU8*Constants!$H66*Constants!$H84*(1-Constants!$H102))+(AU8*Constants!$H66*Constants!$H118))</f>
        <v>22158372.436245624</v>
      </c>
      <c r="AV53" s="22">
        <f>((AV8*Constants!$H66*Constants!$H84*(1-Constants!$H102))+(AV8*Constants!$H66*Constants!$H118))</f>
        <v>22277477.921084922</v>
      </c>
      <c r="AW53" s="22">
        <f>((AW8*Constants!$H66*Constants!$H84*(1-Constants!$H102))+(AW8*Constants!$H66*Constants!$H118))</f>
        <v>22371906.970492281</v>
      </c>
      <c r="AX53" s="22">
        <f>((AX8*Constants!$H66*Constants!$H84*(1-Constants!$H102))+(AX8*Constants!$H66*Constants!$H118))</f>
        <v>22460794.326244969</v>
      </c>
      <c r="AY53" s="22">
        <f>((AY8*Constants!$H66*Constants!$H84*(1-Constants!$H102))+(AY8*Constants!$H66*Constants!$H118))</f>
        <v>22536339.520885576</v>
      </c>
      <c r="AZ53" s="22">
        <f>((AZ8*Constants!$H66*Constants!$H84*(1-Constants!$H102))+(AZ8*Constants!$H66*Constants!$H118))</f>
        <v>22591708.363199331</v>
      </c>
      <c r="BA53" s="22">
        <f>((BA8*Constants!$H66*Constants!$H84*(1-Constants!$H102))+(BA8*Constants!$H66*Constants!$H118))</f>
        <v>22685479.659453515</v>
      </c>
      <c r="BB53" s="22">
        <f>((BB8*Constants!$H66*Constants!$H84*(1-Constants!$H102))+(BB8*Constants!$H66*Constants!$H118))</f>
        <v>22800120.381778408</v>
      </c>
      <c r="BC53" s="22">
        <f>((BC8*Constants!$H66*Constants!$H84*(1-Constants!$H102))+(BC8*Constants!$H66*Constants!$H118))</f>
        <v>22914526.724180158</v>
      </c>
      <c r="BD53" s="22">
        <f>((BD8*Constants!$H66*Constants!$H84*(1-Constants!$H102))+(BD8*Constants!$H66*Constants!$H118))</f>
        <v>22992364.275236961</v>
      </c>
      <c r="BE53" s="22">
        <f>((BE8*Constants!$H66*Constants!$H84*(1-Constants!$H102))+(BE8*Constants!$H66*Constants!$H118))</f>
        <v>23067659.105005283</v>
      </c>
      <c r="BF53" s="22">
        <f>((BF8*Constants!$H66*Constants!$H84*(1-Constants!$H102))+(BF8*Constants!$H66*Constants!$H118))</f>
        <v>23155588.928253733</v>
      </c>
      <c r="BG53" s="22">
        <f>((BG8*Constants!$H66*Constants!$H84*(1-Constants!$H102))+(BG8*Constants!$H66*Constants!$H118))</f>
        <v>23703304.8130132</v>
      </c>
      <c r="BH53" s="22">
        <f>((BH8*Constants!$H66*Constants!$H84*(1-Constants!$H102))+(BH8*Constants!$H66*Constants!$H118))</f>
        <v>24262404.446132023</v>
      </c>
      <c r="BI53" s="22">
        <f>((BI8*Constants!$H66*Constants!$H84*(1-Constants!$H102))+(BI8*Constants!$H66*Constants!$H118))</f>
        <v>24835834.958415076</v>
      </c>
      <c r="BJ53" s="22">
        <f>((BJ8*Constants!$H66*Constants!$H84*(1-Constants!$H102))+(BJ8*Constants!$H66*Constants!$H118))</f>
        <v>25425227.682251513</v>
      </c>
      <c r="BK53" s="22">
        <f>((BK8*Constants!$H66*Constants!$H84*(1-Constants!$H102))+(BK8*Constants!$H66*Constants!$H118))</f>
        <v>26042508.658151664</v>
      </c>
      <c r="BL53" s="22">
        <f>((BL8*Constants!$H66*Constants!$H84*(1-Constants!$H102))+(BL8*Constants!$H66*Constants!$H118))</f>
        <v>26615269.332407128</v>
      </c>
      <c r="BM53" s="22">
        <f>((BM8*Constants!$H66*Constants!$H84*(1-Constants!$H102))+(BM8*Constants!$H66*Constants!$H118))</f>
        <v>27202467.508758318</v>
      </c>
      <c r="BN53" s="22">
        <f>((BN8*Constants!$H66*Constants!$H84*(1-Constants!$H102))+(BN8*Constants!$H66*Constants!$H118))</f>
        <v>27808489.723866712</v>
      </c>
      <c r="BO53" s="22">
        <f>((BO8*Constants!$H66*Constants!$H84*(1-Constants!$H102))+(BO8*Constants!$H66*Constants!$H118))</f>
        <v>28435421.672285162</v>
      </c>
      <c r="BP53" s="22">
        <f>((BP8*Constants!$H66*Constants!$H84*(1-Constants!$H102))+(BP8*Constants!$H66*Constants!$H118))</f>
        <v>29097164.735388715</v>
      </c>
    </row>
    <row r="54" spans="1:72" x14ac:dyDescent="0.25">
      <c r="A54" t="str">
        <f t="shared" si="21"/>
        <v>3C Aggregated and non-CO2 emissions on land</v>
      </c>
      <c r="B54" t="str">
        <f t="shared" si="22"/>
        <v>3C4 Direct N2O from managed soils (N2O)</v>
      </c>
      <c r="C54" t="s">
        <v>409</v>
      </c>
      <c r="D54" t="str">
        <f>Constants!D119</f>
        <v xml:space="preserve"> - Subsistence cattle</v>
      </c>
      <c r="E54" t="str">
        <f t="shared" si="24"/>
        <v>MM N available - Subsistence cattle</v>
      </c>
      <c r="F54" t="str">
        <f t="shared" si="25"/>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168454782.63700104</v>
      </c>
      <c r="AE54" s="22">
        <f>((AE9*Constants!$H67*Constants!$H85*(1-Constants!$H103))+(AE9*Constants!$H67*Constants!$H119))</f>
        <v>168526092.20989552</v>
      </c>
      <c r="AF54" s="22">
        <f>((AF9*Constants!$H67*Constants!$H85*(1-Constants!$H103))+(AF9*Constants!$H67*Constants!$H119))</f>
        <v>167386495.28130791</v>
      </c>
      <c r="AG54" s="22">
        <f>((AG9*Constants!$H67*Constants!$H85*(1-Constants!$H103))+(AG9*Constants!$H67*Constants!$H119))</f>
        <v>165392062.70541897</v>
      </c>
      <c r="AH54" s="22">
        <f>((AH9*Constants!$H67*Constants!$H85*(1-Constants!$H103))+(AH9*Constants!$H67*Constants!$H119))</f>
        <v>162523250.82280612</v>
      </c>
      <c r="AI54" s="22">
        <f>((AI9*Constants!$H67*Constants!$H85*(1-Constants!$H103))+(AI9*Constants!$H67*Constants!$H119))</f>
        <v>160576796.01787218</v>
      </c>
      <c r="AJ54" s="22">
        <f>((AJ9*Constants!$H67*Constants!$H85*(1-Constants!$H103))+(AJ9*Constants!$H67*Constants!$H119))</f>
        <v>158822562.40957806</v>
      </c>
      <c r="AK54" s="22">
        <f>((AK9*Constants!$H67*Constants!$H85*(1-Constants!$H103))+(AK9*Constants!$H67*Constants!$H119))</f>
        <v>156952964.67195493</v>
      </c>
      <c r="AL54" s="22">
        <f>((AL9*Constants!$H67*Constants!$H85*(1-Constants!$H103))+(AL9*Constants!$H67*Constants!$H119))</f>
        <v>138477637.83687729</v>
      </c>
      <c r="AM54" s="22">
        <f>((AM9*Constants!$H67*Constants!$H85*(1-Constants!$H103))+(AM9*Constants!$H67*Constants!$H119))</f>
        <v>139302538.79155254</v>
      </c>
      <c r="AN54" s="22">
        <f>((AN9*Constants!$H67*Constants!$H85*(1-Constants!$H103))+(AN9*Constants!$H67*Constants!$H119))</f>
        <v>140022556.80002418</v>
      </c>
      <c r="AO54" s="22">
        <f>((AO9*Constants!$H67*Constants!$H85*(1-Constants!$H103))+(AO9*Constants!$H67*Constants!$H119))</f>
        <v>140919634.06921408</v>
      </c>
      <c r="AP54" s="22">
        <f>((AP9*Constants!$H67*Constants!$H85*(1-Constants!$H103))+(AP9*Constants!$H67*Constants!$H119))</f>
        <v>142018677.28881207</v>
      </c>
      <c r="AQ54" s="22">
        <f>((AQ9*Constants!$H67*Constants!$H85*(1-Constants!$H103))+(AQ9*Constants!$H67*Constants!$H119))</f>
        <v>142837729.74791762</v>
      </c>
      <c r="AR54" s="22">
        <f>((AR9*Constants!$H67*Constants!$H85*(1-Constants!$H103))+(AR9*Constants!$H67*Constants!$H119))</f>
        <v>144065414.71611679</v>
      </c>
      <c r="AS54" s="22">
        <f>((AS9*Constants!$H67*Constants!$H85*(1-Constants!$H103))+(AS9*Constants!$H67*Constants!$H119))</f>
        <v>145270837.97346413</v>
      </c>
      <c r="AT54" s="22">
        <f>((AT9*Constants!$H67*Constants!$H85*(1-Constants!$H103))+(AT9*Constants!$H67*Constants!$H119))</f>
        <v>146438207.81823826</v>
      </c>
      <c r="AU54" s="22">
        <f>((AU9*Constants!$H67*Constants!$H85*(1-Constants!$H103))+(AU9*Constants!$H67*Constants!$H119))</f>
        <v>147369809.48181188</v>
      </c>
      <c r="AV54" s="22">
        <f>((AV9*Constants!$H67*Constants!$H85*(1-Constants!$H103))+(AV9*Constants!$H67*Constants!$H119))</f>
        <v>148161950.3603673</v>
      </c>
      <c r="AW54" s="22">
        <f>((AW9*Constants!$H67*Constants!$H85*(1-Constants!$H103))+(AW9*Constants!$H67*Constants!$H119))</f>
        <v>148789974.42038119</v>
      </c>
      <c r="AX54" s="22">
        <f>((AX9*Constants!$H67*Constants!$H85*(1-Constants!$H103))+(AX9*Constants!$H67*Constants!$H119))</f>
        <v>149381142.05781963</v>
      </c>
      <c r="AY54" s="22">
        <f>((AY9*Constants!$H67*Constants!$H85*(1-Constants!$H103))+(AY9*Constants!$H67*Constants!$H119))</f>
        <v>149883574.30881119</v>
      </c>
      <c r="AZ54" s="22">
        <f>((AZ9*Constants!$H67*Constants!$H85*(1-Constants!$H103))+(AZ9*Constants!$H67*Constants!$H119))</f>
        <v>150251818.67181593</v>
      </c>
      <c r="BA54" s="22">
        <f>((BA9*Constants!$H67*Constants!$H85*(1-Constants!$H103))+(BA9*Constants!$H67*Constants!$H119))</f>
        <v>150875468.17963076</v>
      </c>
      <c r="BB54" s="22">
        <f>((BB9*Constants!$H67*Constants!$H85*(1-Constants!$H103))+(BB9*Constants!$H67*Constants!$H119))</f>
        <v>151637915.03607225</v>
      </c>
      <c r="BC54" s="22">
        <f>((BC9*Constants!$H67*Constants!$H85*(1-Constants!$H103))+(BC9*Constants!$H67*Constants!$H119))</f>
        <v>152398803.09009188</v>
      </c>
      <c r="BD54" s="22">
        <f>((BD9*Constants!$H67*Constants!$H85*(1-Constants!$H103))+(BD9*Constants!$H67*Constants!$H119))</f>
        <v>152916481.23196694</v>
      </c>
      <c r="BE54" s="22">
        <f>((BE9*Constants!$H67*Constants!$H85*(1-Constants!$H103))+(BE9*Constants!$H67*Constants!$H119))</f>
        <v>153417248.36862603</v>
      </c>
      <c r="BF54" s="22">
        <f>((BF9*Constants!$H67*Constants!$H85*(1-Constants!$H103))+(BF9*Constants!$H67*Constants!$H119))</f>
        <v>154002047.69615677</v>
      </c>
      <c r="BG54" s="22">
        <f>((BG9*Constants!$H67*Constants!$H85*(1-Constants!$H103))+(BG9*Constants!$H67*Constants!$H119))</f>
        <v>157644769.46281201</v>
      </c>
      <c r="BH54" s="22">
        <f>((BH9*Constants!$H67*Constants!$H85*(1-Constants!$H103))+(BH9*Constants!$H67*Constants!$H119))</f>
        <v>161363201.7010614</v>
      </c>
      <c r="BI54" s="22">
        <f>((BI9*Constants!$H67*Constants!$H85*(1-Constants!$H103))+(BI9*Constants!$H67*Constants!$H119))</f>
        <v>165176945.04296762</v>
      </c>
      <c r="BJ54" s="22">
        <f>((BJ9*Constants!$H67*Constants!$H85*(1-Constants!$H103))+(BJ9*Constants!$H67*Constants!$H119))</f>
        <v>169096849.07344884</v>
      </c>
      <c r="BK54" s="22">
        <f>((BK9*Constants!$H67*Constants!$H85*(1-Constants!$H103))+(BK9*Constants!$H67*Constants!$H119))</f>
        <v>173202230.91396481</v>
      </c>
      <c r="BL54" s="22">
        <f>((BL9*Constants!$H67*Constants!$H85*(1-Constants!$H103))+(BL9*Constants!$H67*Constants!$H119))</f>
        <v>177011519.33018574</v>
      </c>
      <c r="BM54" s="22">
        <f>((BM9*Constants!$H67*Constants!$H85*(1-Constants!$H103))+(BM9*Constants!$H67*Constants!$H119))</f>
        <v>180916827.97259277</v>
      </c>
      <c r="BN54" s="22">
        <f>((BN9*Constants!$H67*Constants!$H85*(1-Constants!$H103))+(BN9*Constants!$H67*Constants!$H119))</f>
        <v>184947330.60265872</v>
      </c>
      <c r="BO54" s="22">
        <f>((BO9*Constants!$H67*Constants!$H85*(1-Constants!$H103))+(BO9*Constants!$H67*Constants!$H119))</f>
        <v>189116898.65474904</v>
      </c>
      <c r="BP54" s="22">
        <f>((BP9*Constants!$H67*Constants!$H85*(1-Constants!$H103))+(BP9*Constants!$H67*Constants!$H119))</f>
        <v>193517986.74982777</v>
      </c>
    </row>
    <row r="55" spans="1:72" x14ac:dyDescent="0.25">
      <c r="A55" t="str">
        <f t="shared" si="21"/>
        <v>3C Aggregated and non-CO2 emissions on land</v>
      </c>
      <c r="B55" t="str">
        <f t="shared" si="22"/>
        <v>3C4 Direct N2O from managed soils (N2O)</v>
      </c>
      <c r="C55" t="s">
        <v>409</v>
      </c>
      <c r="D55" t="str">
        <f>Constants!D120</f>
        <v xml:space="preserve"> - Feedlot</v>
      </c>
      <c r="E55" t="str">
        <f t="shared" si="24"/>
        <v>MM N available - Feedlot</v>
      </c>
      <c r="F55" t="str">
        <f t="shared" si="25"/>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25513749.464133091</v>
      </c>
      <c r="AE55" s="22">
        <f>((AE10*Constants!$H68*Constants!$H86*(1-Constants!$H104))+(AE10*Constants!$H68*Constants!$H120))</f>
        <v>26229456.719537932</v>
      </c>
      <c r="AF55" s="22">
        <f>((AF10*Constants!$H68*Constants!$H86*(1-Constants!$H104))+(AF10*Constants!$H68*Constants!$H120))</f>
        <v>26751538.952330619</v>
      </c>
      <c r="AG55" s="22">
        <f>((AG10*Constants!$H68*Constants!$H86*(1-Constants!$H104))+(AG10*Constants!$H68*Constants!$H120))</f>
        <v>27124515.38254115</v>
      </c>
      <c r="AH55" s="22">
        <f>((AH10*Constants!$H68*Constants!$H86*(1-Constants!$H104))+(AH10*Constants!$H68*Constants!$H120))</f>
        <v>27335482.72577782</v>
      </c>
      <c r="AI55" s="22">
        <f>((AI10*Constants!$H68*Constants!$H86*(1-Constants!$H104))+(AI10*Constants!$H68*Constants!$H120))</f>
        <v>27684115.979425512</v>
      </c>
      <c r="AJ55" s="22">
        <f>((AJ10*Constants!$H68*Constants!$H86*(1-Constants!$H104))+(AJ10*Constants!$H68*Constants!$H120))</f>
        <v>28053919.625875328</v>
      </c>
      <c r="AK55" s="22">
        <f>((AK10*Constants!$H68*Constants!$H86*(1-Constants!$H104))+(AK10*Constants!$H68*Constants!$H120))</f>
        <v>28392420.479982458</v>
      </c>
      <c r="AL55" s="22">
        <f>((AL10*Constants!$H68*Constants!$H86*(1-Constants!$H104))+(AL10*Constants!$H68*Constants!$H120))</f>
        <v>25644896.183084223</v>
      </c>
      <c r="AM55" s="22">
        <f>((AM10*Constants!$H68*Constants!$H86*(1-Constants!$H104))+(AM10*Constants!$H68*Constants!$H120))</f>
        <v>26351119.09802068</v>
      </c>
      <c r="AN55" s="22">
        <f>((AN10*Constants!$H68*Constants!$H86*(1-Constants!$H104))+(AN10*Constants!$H68*Constants!$H120))</f>
        <v>27046625.927020643</v>
      </c>
      <c r="AO55" s="22">
        <f>((AO10*Constants!$H68*Constants!$H86*(1-Constants!$H104))+(AO10*Constants!$H68*Constants!$H120))</f>
        <v>27786304.45128426</v>
      </c>
      <c r="AP55" s="22">
        <f>((AP10*Constants!$H68*Constants!$H86*(1-Constants!$H104))+(AP10*Constants!$H68*Constants!$H120))</f>
        <v>28577855.939463321</v>
      </c>
      <c r="AQ55" s="22">
        <f>((AQ10*Constants!$H68*Constants!$H86*(1-Constants!$H104))+(AQ10*Constants!$H68*Constants!$H120))</f>
        <v>29325351.654929899</v>
      </c>
      <c r="AR55" s="22">
        <f>((AR10*Constants!$H68*Constants!$H86*(1-Constants!$H104))+(AR10*Constants!$H68*Constants!$H120))</f>
        <v>30170113.878094602</v>
      </c>
      <c r="AS55" s="22">
        <f>((AS10*Constants!$H68*Constants!$H86*(1-Constants!$H104))+(AS10*Constants!$H68*Constants!$H120))</f>
        <v>31025744.717299882</v>
      </c>
      <c r="AT55" s="22">
        <f>((AT10*Constants!$H68*Constants!$H86*(1-Constants!$H104))+(AT10*Constants!$H68*Constants!$H120))</f>
        <v>31889117.738559857</v>
      </c>
      <c r="AU55" s="22">
        <f>((AU10*Constants!$H68*Constants!$H86*(1-Constants!$H104))+(AU10*Constants!$H68*Constants!$H120))</f>
        <v>32716456.773045827</v>
      </c>
      <c r="AV55" s="22">
        <f>((AV10*Constants!$H68*Constants!$H86*(1-Constants!$H104))+(AV10*Constants!$H68*Constants!$H120))</f>
        <v>33527133.310364015</v>
      </c>
      <c r="AW55" s="22">
        <f>((AW10*Constants!$H68*Constants!$H86*(1-Constants!$H104))+(AW10*Constants!$H68*Constants!$H120))</f>
        <v>34504799.146212816</v>
      </c>
      <c r="AX55" s="22">
        <f>((AX10*Constants!$H68*Constants!$H86*(1-Constants!$H104))+(AX10*Constants!$H68*Constants!$H120))</f>
        <v>35501184.922727935</v>
      </c>
      <c r="AY55" s="22">
        <f>((AY10*Constants!$H68*Constants!$H86*(1-Constants!$H104))+(AY10*Constants!$H68*Constants!$H120))</f>
        <v>36504463.641313888</v>
      </c>
      <c r="AZ55" s="22">
        <f>((AZ10*Constants!$H68*Constants!$H86*(1-Constants!$H104))+(AZ10*Constants!$H68*Constants!$H120))</f>
        <v>37503213.97107859</v>
      </c>
      <c r="BA55" s="22">
        <f>((BA10*Constants!$H68*Constants!$H86*(1-Constants!$H104))+(BA10*Constants!$H68*Constants!$H120))</f>
        <v>38596189.00652393</v>
      </c>
      <c r="BB55" s="22">
        <f>((BB10*Constants!$H68*Constants!$H86*(1-Constants!$H104))+(BB10*Constants!$H68*Constants!$H120))</f>
        <v>39759333.198823698</v>
      </c>
      <c r="BC55" s="22">
        <f>((BC10*Constants!$H68*Constants!$H86*(1-Constants!$H104))+(BC10*Constants!$H68*Constants!$H120))</f>
        <v>40959536.022150807</v>
      </c>
      <c r="BD55" s="22">
        <f>((BD10*Constants!$H68*Constants!$H86*(1-Constants!$H104))+(BD10*Constants!$H68*Constants!$H120))</f>
        <v>42132277.954978481</v>
      </c>
      <c r="BE55" s="22">
        <f>((BE10*Constants!$H68*Constants!$H86*(1-Constants!$H104))+(BE10*Constants!$H68*Constants!$H120))</f>
        <v>43338651.601859108</v>
      </c>
      <c r="BF55" s="22">
        <f>((BF10*Constants!$H68*Constants!$H86*(1-Constants!$H104))+(BF10*Constants!$H68*Constants!$H120))</f>
        <v>44609792.057827726</v>
      </c>
      <c r="BG55" s="22">
        <f>((BG10*Constants!$H68*Constants!$H86*(1-Constants!$H104))+(BG10*Constants!$H68*Constants!$H120))</f>
        <v>45668469.517575659</v>
      </c>
      <c r="BH55" s="22">
        <f>((BH10*Constants!$H68*Constants!$H86*(1-Constants!$H104))+(BH10*Constants!$H68*Constants!$H120))</f>
        <v>46739500.788992003</v>
      </c>
      <c r="BI55" s="22">
        <f>((BI10*Constants!$H68*Constants!$H86*(1-Constants!$H104))+(BI10*Constants!$H68*Constants!$H120))</f>
        <v>47828052.840393469</v>
      </c>
      <c r="BJ55" s="22">
        <f>((BJ10*Constants!$H68*Constants!$H86*(1-Constants!$H104))+(BJ10*Constants!$H68*Constants!$H120))</f>
        <v>48936725.459495649</v>
      </c>
      <c r="BK55" s="22">
        <f>((BK10*Constants!$H68*Constants!$H86*(1-Constants!$H104))+(BK10*Constants!$H68*Constants!$H120))</f>
        <v>50087880.300779603</v>
      </c>
      <c r="BL55" s="22">
        <f>((BL10*Constants!$H68*Constants!$H86*(1-Constants!$H104))+(BL10*Constants!$H68*Constants!$H120))</f>
        <v>51141710.956467189</v>
      </c>
      <c r="BM55" s="22">
        <f>((BM10*Constants!$H68*Constants!$H86*(1-Constants!$H104))+(BM10*Constants!$H68*Constants!$H120))</f>
        <v>52211118.458799325</v>
      </c>
      <c r="BN55" s="22">
        <f>((BN10*Constants!$H68*Constants!$H86*(1-Constants!$H104))+(BN10*Constants!$H68*Constants!$H120))</f>
        <v>53303905.419284955</v>
      </c>
      <c r="BO55" s="22">
        <f>((BO10*Constants!$H68*Constants!$H86*(1-Constants!$H104))+(BO10*Constants!$H68*Constants!$H120))</f>
        <v>54423391.746992566</v>
      </c>
      <c r="BP55" s="22">
        <f>((BP10*Constants!$H68*Constants!$H86*(1-Constants!$H104))+(BP10*Constants!$H68*Constants!$H120))</f>
        <v>55595408.927811123</v>
      </c>
    </row>
    <row r="56" spans="1:72" x14ac:dyDescent="0.25">
      <c r="A56" t="str">
        <f t="shared" si="21"/>
        <v>3C Aggregated and non-CO2 emissions on land</v>
      </c>
      <c r="B56" t="str">
        <f t="shared" si="22"/>
        <v>3C4 Direct N2O from managed soils (N2O)</v>
      </c>
      <c r="C56" t="s">
        <v>409</v>
      </c>
      <c r="D56" t="str">
        <f>Constants!D121</f>
        <v xml:space="preserve"> - Commercial sheep</v>
      </c>
      <c r="E56" t="str">
        <f t="shared" si="24"/>
        <v>MM N available - Commercial sheep</v>
      </c>
      <c r="F56" t="str">
        <f t="shared" si="25"/>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3713190.6759080957</v>
      </c>
      <c r="AE56" s="22">
        <f>((AE11*Constants!$H69*Constants!$H87*(1-Constants!$H105))+(AE11*Constants!$H69*Constants!$H121))</f>
        <v>3715217.2525145928</v>
      </c>
      <c r="AF56" s="22">
        <f>((AF11*Constants!$H69*Constants!$H87*(1-Constants!$H105))+(AF11*Constants!$H69*Constants!$H121))</f>
        <v>3719799.8825347736</v>
      </c>
      <c r="AG56" s="22">
        <f>((AG11*Constants!$H69*Constants!$H87*(1-Constants!$H105))+(AG11*Constants!$H69*Constants!$H121))</f>
        <v>3726808.236038479</v>
      </c>
      <c r="AH56" s="22">
        <f>((AH11*Constants!$H69*Constants!$H87*(1-Constants!$H105))+(AH11*Constants!$H69*Constants!$H121))</f>
        <v>3736110.4978232668</v>
      </c>
      <c r="AI56" s="22">
        <f>((AI11*Constants!$H69*Constants!$H87*(1-Constants!$H105))+(AI11*Constants!$H69*Constants!$H121))</f>
        <v>3747789.7767603165</v>
      </c>
      <c r="AJ56" s="22">
        <f>((AJ11*Constants!$H69*Constants!$H87*(1-Constants!$H105))+(AJ11*Constants!$H69*Constants!$H121))</f>
        <v>3760777.4782820093</v>
      </c>
      <c r="AK56" s="22">
        <f>((AK11*Constants!$H69*Constants!$H87*(1-Constants!$H105))+(AK11*Constants!$H69*Constants!$H121))</f>
        <v>3775061.7452950329</v>
      </c>
      <c r="AL56" s="22">
        <f>((AL11*Constants!$H69*Constants!$H87*(1-Constants!$H105))+(AL11*Constants!$H69*Constants!$H121))</f>
        <v>3788746.3981406935</v>
      </c>
      <c r="AM56" s="22">
        <f>((AM11*Constants!$H69*Constants!$H87*(1-Constants!$H105))+(AM11*Constants!$H69*Constants!$H121))</f>
        <v>3794192.7835429292</v>
      </c>
      <c r="AN56" s="22">
        <f>((AN11*Constants!$H69*Constants!$H87*(1-Constants!$H105))+(AN11*Constants!$H69*Constants!$H121))</f>
        <v>3800572.6123449239</v>
      </c>
      <c r="AO56" s="22">
        <f>((AO11*Constants!$H69*Constants!$H87*(1-Constants!$H105))+(AO11*Constants!$H69*Constants!$H121))</f>
        <v>3807861.9358642185</v>
      </c>
      <c r="AP56" s="22">
        <f>((AP11*Constants!$H69*Constants!$H87*(1-Constants!$H105))+(AP11*Constants!$H69*Constants!$H121))</f>
        <v>3816015.5089701428</v>
      </c>
      <c r="AQ56" s="22">
        <f>((AQ11*Constants!$H69*Constants!$H87*(1-Constants!$H105))+(AQ11*Constants!$H69*Constants!$H121))</f>
        <v>3824932.7574378471</v>
      </c>
      <c r="AR56" s="22">
        <f>((AR11*Constants!$H69*Constants!$H87*(1-Constants!$H105))+(AR11*Constants!$H69*Constants!$H121))</f>
        <v>3830432.0143083897</v>
      </c>
      <c r="AS56" s="22">
        <f>((AS11*Constants!$H69*Constants!$H87*(1-Constants!$H105))+(AS11*Constants!$H69*Constants!$H121))</f>
        <v>3836607.2079093764</v>
      </c>
      <c r="AT56" s="22">
        <f>((AT11*Constants!$H69*Constants!$H87*(1-Constants!$H105))+(AT11*Constants!$H69*Constants!$H121))</f>
        <v>3843423.5892963684</v>
      </c>
      <c r="AU56" s="22">
        <f>((AU11*Constants!$H69*Constants!$H87*(1-Constants!$H105))+(AU11*Constants!$H69*Constants!$H121))</f>
        <v>3850825.8865186512</v>
      </c>
      <c r="AV56" s="22">
        <f>((AV11*Constants!$H69*Constants!$H87*(1-Constants!$H105))+(AV11*Constants!$H69*Constants!$H121))</f>
        <v>3858798.9594770614</v>
      </c>
      <c r="AW56" s="22">
        <f>((AW11*Constants!$H69*Constants!$H87*(1-Constants!$H105))+(AW11*Constants!$H69*Constants!$H121))</f>
        <v>3863991.3084427407</v>
      </c>
      <c r="AX56" s="22">
        <f>((AX11*Constants!$H69*Constants!$H87*(1-Constants!$H105))+(AX11*Constants!$H69*Constants!$H121))</f>
        <v>3869696.3437920292</v>
      </c>
      <c r="AY56" s="22">
        <f>((AY11*Constants!$H69*Constants!$H87*(1-Constants!$H105))+(AY11*Constants!$H69*Constants!$H121))</f>
        <v>3875886.2050323524</v>
      </c>
      <c r="AZ56" s="22">
        <f>((AZ11*Constants!$H69*Constants!$H87*(1-Constants!$H105))+(AZ11*Constants!$H69*Constants!$H121))</f>
        <v>3882535.1715755044</v>
      </c>
      <c r="BA56" s="22">
        <f>((BA11*Constants!$H69*Constants!$H87*(1-Constants!$H105))+(BA11*Constants!$H69*Constants!$H121))</f>
        <v>3889683.6582465679</v>
      </c>
      <c r="BB56" s="22">
        <f>((BB11*Constants!$H69*Constants!$H87*(1-Constants!$H105))+(BB11*Constants!$H69*Constants!$H121))</f>
        <v>3894082.5579017145</v>
      </c>
      <c r="BC56" s="22">
        <f>((BC11*Constants!$H69*Constants!$H87*(1-Constants!$H105))+(BC11*Constants!$H69*Constants!$H121))</f>
        <v>3898891.8311452377</v>
      </c>
      <c r="BD56" s="22">
        <f>((BD11*Constants!$H69*Constants!$H87*(1-Constants!$H105))+(BD11*Constants!$H69*Constants!$H121))</f>
        <v>3904059.5400034231</v>
      </c>
      <c r="BE56" s="22">
        <f>((BE11*Constants!$H69*Constants!$H87*(1-Constants!$H105))+(BE11*Constants!$H69*Constants!$H121))</f>
        <v>3909608.3084598319</v>
      </c>
      <c r="BF56" s="22">
        <f>((BF11*Constants!$H69*Constants!$H87*(1-Constants!$H105))+(BF11*Constants!$H69*Constants!$H121))</f>
        <v>3915544.2873884104</v>
      </c>
      <c r="BG56" s="22">
        <f>((BG11*Constants!$H69*Constants!$H87*(1-Constants!$H105))+(BG11*Constants!$H69*Constants!$H121))</f>
        <v>3918830.1188840969</v>
      </c>
      <c r="BH56" s="22">
        <f>((BH11*Constants!$H69*Constants!$H87*(1-Constants!$H105))+(BH11*Constants!$H69*Constants!$H121))</f>
        <v>3922438.5622880831</v>
      </c>
      <c r="BI56" s="22">
        <f>((BI11*Constants!$H69*Constants!$H87*(1-Constants!$H105))+(BI11*Constants!$H69*Constants!$H121))</f>
        <v>3926362.6427580244</v>
      </c>
      <c r="BJ56" s="22">
        <f>((BJ11*Constants!$H69*Constants!$H87*(1-Constants!$H105))+(BJ11*Constants!$H69*Constants!$H121))</f>
        <v>3930594.6658152551</v>
      </c>
      <c r="BK56" s="22">
        <f>((BK11*Constants!$H69*Constants!$H87*(1-Constants!$H105))+(BK11*Constants!$H69*Constants!$H121))</f>
        <v>3935139.5545385564</v>
      </c>
      <c r="BL56" s="22">
        <f>((BL11*Constants!$H69*Constants!$H87*(1-Constants!$H105))+(BL11*Constants!$H69*Constants!$H121))</f>
        <v>3936877.6121121189</v>
      </c>
      <c r="BM56" s="22">
        <f>((BM11*Constants!$H69*Constants!$H87*(1-Constants!$H105))+(BM11*Constants!$H69*Constants!$H121))</f>
        <v>3938882.1201710273</v>
      </c>
      <c r="BN56" s="22">
        <f>((BN11*Constants!$H69*Constants!$H87*(1-Constants!$H105))+(BN11*Constants!$H69*Constants!$H121))</f>
        <v>3941150.4542665067</v>
      </c>
      <c r="BO56" s="22">
        <f>((BO11*Constants!$H69*Constants!$H87*(1-Constants!$H105))+(BO11*Constants!$H69*Constants!$H121))</f>
        <v>3943677.8684103675</v>
      </c>
      <c r="BP56" s="22">
        <f>((BP11*Constants!$H69*Constants!$H87*(1-Constants!$H105))+(BP11*Constants!$H69*Constants!$H121))</f>
        <v>3946474.1578133591</v>
      </c>
    </row>
    <row r="57" spans="1:72" x14ac:dyDescent="0.25">
      <c r="A57" t="str">
        <f t="shared" si="21"/>
        <v>3C Aggregated and non-CO2 emissions on land</v>
      </c>
      <c r="B57" t="str">
        <f t="shared" si="22"/>
        <v>3C4 Direct N2O from managed soils (N2O)</v>
      </c>
      <c r="C57" t="s">
        <v>409</v>
      </c>
      <c r="D57" t="str">
        <f>Constants!D122</f>
        <v xml:space="preserve"> - Subsistence sheep</v>
      </c>
      <c r="E57" t="str">
        <f t="shared" si="24"/>
        <v>MM N available - Subsistence sheep</v>
      </c>
      <c r="F57" t="str">
        <f t="shared" si="25"/>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3022032.4718060275</v>
      </c>
      <c r="AE57" s="22">
        <f>((AE12*Constants!$H70*Constants!$H88*(1-Constants!$H106))+(AE12*Constants!$H70*Constants!$H122))</f>
        <v>3023681.8296887707</v>
      </c>
      <c r="AF57" s="22">
        <f>((AF12*Constants!$H70*Constants!$H88*(1-Constants!$H106))+(AF12*Constants!$H70*Constants!$H122))</f>
        <v>3027411.4676029007</v>
      </c>
      <c r="AG57" s="22">
        <f>((AG12*Constants!$H70*Constants!$H88*(1-Constants!$H106))+(AG12*Constants!$H70*Constants!$H122))</f>
        <v>3033115.3147011679</v>
      </c>
      <c r="AH57" s="22">
        <f>((AH12*Constants!$H70*Constants!$H88*(1-Constants!$H106))+(AH12*Constants!$H70*Constants!$H122))</f>
        <v>3040686.0913265822</v>
      </c>
      <c r="AI57" s="22">
        <f>((AI12*Constants!$H70*Constants!$H88*(1-Constants!$H106))+(AI12*Constants!$H70*Constants!$H122))</f>
        <v>3050191.4368031947</v>
      </c>
      <c r="AJ57" s="22">
        <f>((AJ12*Constants!$H70*Constants!$H88*(1-Constants!$H106))+(AJ12*Constants!$H70*Constants!$H122))</f>
        <v>3060761.660408284</v>
      </c>
      <c r="AK57" s="22">
        <f>((AK12*Constants!$H70*Constants!$H88*(1-Constants!$H106))+(AK12*Constants!$H70*Constants!$H122))</f>
        <v>3072387.1120796418</v>
      </c>
      <c r="AL57" s="22">
        <f>((AL12*Constants!$H70*Constants!$H88*(1-Constants!$H106))+(AL12*Constants!$H70*Constants!$H122))</f>
        <v>3083524.5593250259</v>
      </c>
      <c r="AM57" s="22">
        <f>((AM12*Constants!$H70*Constants!$H88*(1-Constants!$H106))+(AM12*Constants!$H70*Constants!$H122))</f>
        <v>3087957.1767088617</v>
      </c>
      <c r="AN57" s="22">
        <f>((AN12*Constants!$H70*Constants!$H88*(1-Constants!$H106))+(AN12*Constants!$H70*Constants!$H122))</f>
        <v>3093149.4901360394</v>
      </c>
      <c r="AO57" s="22">
        <f>((AO12*Constants!$H70*Constants!$H88*(1-Constants!$H106))+(AO12*Constants!$H70*Constants!$H122))</f>
        <v>3099082.0086344113</v>
      </c>
      <c r="AP57" s="22">
        <f>((AP12*Constants!$H70*Constants!$H88*(1-Constants!$H106))+(AP12*Constants!$H70*Constants!$H122))</f>
        <v>3105717.9088178361</v>
      </c>
      <c r="AQ57" s="22">
        <f>((AQ12*Constants!$H70*Constants!$H88*(1-Constants!$H106))+(AQ12*Constants!$H70*Constants!$H122))</f>
        <v>3112975.3369384571</v>
      </c>
      <c r="AR57" s="22">
        <f>((AR12*Constants!$H70*Constants!$H88*(1-Constants!$H106))+(AR12*Constants!$H70*Constants!$H122))</f>
        <v>3117450.9845106141</v>
      </c>
      <c r="AS57" s="22">
        <f>((AS12*Constants!$H70*Constants!$H88*(1-Constants!$H106))+(AS12*Constants!$H70*Constants!$H122))</f>
        <v>3122476.752700475</v>
      </c>
      <c r="AT57" s="22">
        <f>((AT12*Constants!$H70*Constants!$H88*(1-Constants!$H106))+(AT12*Constants!$H70*Constants!$H122))</f>
        <v>3128024.360590735</v>
      </c>
      <c r="AU57" s="22">
        <f>((AU12*Constants!$H70*Constants!$H88*(1-Constants!$H106))+(AU12*Constants!$H70*Constants!$H122))</f>
        <v>3134048.8243266912</v>
      </c>
      <c r="AV57" s="22">
        <f>((AV12*Constants!$H70*Constants!$H88*(1-Constants!$H106))+(AV12*Constants!$H70*Constants!$H122))</f>
        <v>3140537.8219256368</v>
      </c>
      <c r="AW57" s="22">
        <f>((AW12*Constants!$H70*Constants!$H88*(1-Constants!$H106))+(AW12*Constants!$H70*Constants!$H122))</f>
        <v>3144763.6881815875</v>
      </c>
      <c r="AX57" s="22">
        <f>((AX12*Constants!$H70*Constants!$H88*(1-Constants!$H106))+(AX12*Constants!$H70*Constants!$H122))</f>
        <v>3149406.8114637309</v>
      </c>
      <c r="AY57" s="22">
        <f>((AY12*Constants!$H70*Constants!$H88*(1-Constants!$H106))+(AY12*Constants!$H70*Constants!$H122))</f>
        <v>3154444.5171182239</v>
      </c>
      <c r="AZ57" s="22">
        <f>((AZ12*Constants!$H70*Constants!$H88*(1-Constants!$H106))+(AZ12*Constants!$H70*Constants!$H122))</f>
        <v>3159855.8720824947</v>
      </c>
      <c r="BA57" s="22">
        <f>((BA12*Constants!$H70*Constants!$H88*(1-Constants!$H106))+(BA12*Constants!$H70*Constants!$H122))</f>
        <v>3165673.7685305243</v>
      </c>
      <c r="BB57" s="22">
        <f>((BB12*Constants!$H70*Constants!$H88*(1-Constants!$H106))+(BB12*Constants!$H70*Constants!$H122))</f>
        <v>3169253.8749022009</v>
      </c>
      <c r="BC57" s="22">
        <f>((BC12*Constants!$H70*Constants!$H88*(1-Constants!$H106))+(BC12*Constants!$H70*Constants!$H122))</f>
        <v>3173167.9695922518</v>
      </c>
      <c r="BD57" s="22">
        <f>((BD12*Constants!$H70*Constants!$H88*(1-Constants!$H106))+(BD12*Constants!$H70*Constants!$H122))</f>
        <v>3177373.7821500618</v>
      </c>
      <c r="BE57" s="22">
        <f>((BE12*Constants!$H70*Constants!$H88*(1-Constants!$H106))+(BE12*Constants!$H70*Constants!$H122))</f>
        <v>3181889.7254229444</v>
      </c>
      <c r="BF57" s="22">
        <f>((BF12*Constants!$H70*Constants!$H88*(1-Constants!$H106))+(BF12*Constants!$H70*Constants!$H122))</f>
        <v>3186720.8053861987</v>
      </c>
      <c r="BG57" s="22">
        <f>((BG12*Constants!$H70*Constants!$H88*(1-Constants!$H106))+(BG12*Constants!$H70*Constants!$H122))</f>
        <v>3189395.025576741</v>
      </c>
      <c r="BH57" s="22">
        <f>((BH12*Constants!$H70*Constants!$H88*(1-Constants!$H106))+(BH12*Constants!$H70*Constants!$H122))</f>
        <v>3192331.8080076226</v>
      </c>
      <c r="BI57" s="22">
        <f>((BI12*Constants!$H70*Constants!$H88*(1-Constants!$H106))+(BI12*Constants!$H70*Constants!$H122))</f>
        <v>3195525.4761052737</v>
      </c>
      <c r="BJ57" s="22">
        <f>((BJ12*Constants!$H70*Constants!$H88*(1-Constants!$H106))+(BJ12*Constants!$H70*Constants!$H122))</f>
        <v>3198969.7676099795</v>
      </c>
      <c r="BK57" s="22">
        <f>((BK12*Constants!$H70*Constants!$H88*(1-Constants!$H106))+(BK12*Constants!$H70*Constants!$H122))</f>
        <v>3202668.689238668</v>
      </c>
      <c r="BL57" s="22">
        <f>((BL12*Constants!$H70*Constants!$H88*(1-Constants!$H106))+(BL12*Constants!$H70*Constants!$H122))</f>
        <v>3204083.2318473342</v>
      </c>
      <c r="BM57" s="22">
        <f>((BM12*Constants!$H70*Constants!$H88*(1-Constants!$H106))+(BM12*Constants!$H70*Constants!$H122))</f>
        <v>3205714.628932144</v>
      </c>
      <c r="BN57" s="22">
        <f>((BN12*Constants!$H70*Constants!$H88*(1-Constants!$H106))+(BN12*Constants!$H70*Constants!$H122))</f>
        <v>3207560.7445485382</v>
      </c>
      <c r="BO57" s="22">
        <f>((BO12*Constants!$H70*Constants!$H88*(1-Constants!$H106))+(BO12*Constants!$H70*Constants!$H122))</f>
        <v>3209617.7161072586</v>
      </c>
      <c r="BP57" s="22">
        <f>((BP12*Constants!$H70*Constants!$H88*(1-Constants!$H106))+(BP12*Constants!$H70*Constants!$H122))</f>
        <v>3211893.5155783813</v>
      </c>
    </row>
    <row r="58" spans="1:72" x14ac:dyDescent="0.25">
      <c r="A58" t="str">
        <f t="shared" si="21"/>
        <v>3C Aggregated and non-CO2 emissions on land</v>
      </c>
      <c r="B58" t="str">
        <f t="shared" si="22"/>
        <v>3C4 Direct N2O from managed soils (N2O)</v>
      </c>
      <c r="C58" t="s">
        <v>409</v>
      </c>
      <c r="D58" t="str">
        <f>Constants!D123</f>
        <v xml:space="preserve"> - Commercial goats</v>
      </c>
      <c r="E58" t="str">
        <f t="shared" si="24"/>
        <v>MM N available - Commercial goats</v>
      </c>
      <c r="F58" t="str">
        <f t="shared" si="25"/>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458958.16142575955</v>
      </c>
      <c r="AE58" s="22">
        <f>((AE13*Constants!$H71*Constants!$H89*(1-Constants!$H107))+(AE13*Constants!$H71*Constants!$H123))</f>
        <v>460155.58184958843</v>
      </c>
      <c r="AF58" s="22">
        <f>((AF13*Constants!$H71*Constants!$H89*(1-Constants!$H107))+(AF13*Constants!$H71*Constants!$H123))</f>
        <v>461759.58265289845</v>
      </c>
      <c r="AG58" s="22">
        <f>((AG13*Constants!$H71*Constants!$H89*(1-Constants!$H107))+(AG13*Constants!$H71*Constants!$H123))</f>
        <v>463751.82677863061</v>
      </c>
      <c r="AH58" s="22">
        <f>((AH13*Constants!$H71*Constants!$H89*(1-Constants!$H107))+(AH13*Constants!$H71*Constants!$H123))</f>
        <v>466112.35212635604</v>
      </c>
      <c r="AI58" s="22">
        <f>((AI13*Constants!$H71*Constants!$H89*(1-Constants!$H107))+(AI13*Constants!$H71*Constants!$H123))</f>
        <v>468861.73454386246</v>
      </c>
      <c r="AJ58" s="22">
        <f>((AJ13*Constants!$H71*Constants!$H89*(1-Constants!$H107))+(AJ13*Constants!$H71*Constants!$H123))</f>
        <v>471797.44362508424</v>
      </c>
      <c r="AK58" s="22">
        <f>((AK13*Constants!$H71*Constants!$H89*(1-Constants!$H107))+(AK13*Constants!$H71*Constants!$H123))</f>
        <v>474921.45246515831</v>
      </c>
      <c r="AL58" s="22">
        <f>((AL13*Constants!$H71*Constants!$H89*(1-Constants!$H107))+(AL13*Constants!$H71*Constants!$H123))</f>
        <v>477873.92167256336</v>
      </c>
      <c r="AM58" s="22">
        <f>((AM13*Constants!$H71*Constants!$H89*(1-Constants!$H107))+(AM13*Constants!$H71*Constants!$H123))</f>
        <v>479200.61813557346</v>
      </c>
      <c r="AN58" s="22">
        <f>((AN13*Constants!$H71*Constants!$H89*(1-Constants!$H107))+(AN13*Constants!$H71*Constants!$H123))</f>
        <v>480666.23106826132</v>
      </c>
      <c r="AO58" s="22">
        <f>((AO13*Constants!$H71*Constants!$H89*(1-Constants!$H107))+(AO13*Constants!$H71*Constants!$H123))</f>
        <v>482268.24309174973</v>
      </c>
      <c r="AP58" s="22">
        <f>((AP13*Constants!$H71*Constants!$H89*(1-Constants!$H107))+(AP13*Constants!$H71*Constants!$H123))</f>
        <v>483999.80613889551</v>
      </c>
      <c r="AQ58" s="22">
        <f>((AQ13*Constants!$H71*Constants!$H89*(1-Constants!$H107))+(AQ13*Constants!$H71*Constants!$H123))</f>
        <v>485843.39838415629</v>
      </c>
      <c r="AR58" s="22">
        <f>((AR13*Constants!$H71*Constants!$H89*(1-Constants!$H107))+(AR13*Constants!$H71*Constants!$H123))</f>
        <v>487010.75791581767</v>
      </c>
      <c r="AS58" s="22">
        <f>((AS13*Constants!$H71*Constants!$H89*(1-Constants!$H107))+(AS13*Constants!$H71*Constants!$H123))</f>
        <v>488279.75822377327</v>
      </c>
      <c r="AT58" s="22">
        <f>((AT13*Constants!$H71*Constants!$H89*(1-Constants!$H107))+(AT13*Constants!$H71*Constants!$H123))</f>
        <v>489644.86643999978</v>
      </c>
      <c r="AU58" s="22">
        <f>((AU13*Constants!$H71*Constants!$H89*(1-Constants!$H107))+(AU13*Constants!$H71*Constants!$H123))</f>
        <v>491096.60562407674</v>
      </c>
      <c r="AV58" s="22">
        <f>((AV13*Constants!$H71*Constants!$H89*(1-Constants!$H107))+(AV13*Constants!$H71*Constants!$H123))</f>
        <v>492632.9678412691</v>
      </c>
      <c r="AW58" s="22">
        <f>((AW13*Constants!$H71*Constants!$H89*(1-Constants!$H107))+(AW13*Constants!$H71*Constants!$H123))</f>
        <v>493628.57685975259</v>
      </c>
      <c r="AX58" s="22">
        <f>((AX13*Constants!$H71*Constants!$H89*(1-Constants!$H107))+(AX13*Constants!$H71*Constants!$H123))</f>
        <v>494701.88021985244</v>
      </c>
      <c r="AY58" s="22">
        <f>((AY13*Constants!$H71*Constants!$H89*(1-Constants!$H107))+(AY13*Constants!$H71*Constants!$H123))</f>
        <v>495848.22091977688</v>
      </c>
      <c r="AZ58" s="22">
        <f>((AZ13*Constants!$H71*Constants!$H89*(1-Constants!$H107))+(AZ13*Constants!$H71*Constants!$H123))</f>
        <v>497063.30445388396</v>
      </c>
      <c r="BA58" s="22">
        <f>((BA13*Constants!$H71*Constants!$H89*(1-Constants!$H107))+(BA13*Constants!$H71*Constants!$H123))</f>
        <v>498355.06296421174</v>
      </c>
      <c r="BB58" s="22">
        <f>((BB13*Constants!$H71*Constants!$H89*(1-Constants!$H107))+(BB13*Constants!$H71*Constants!$H123))</f>
        <v>499122.80450354144</v>
      </c>
      <c r="BC58" s="22">
        <f>((BC13*Constants!$H71*Constants!$H89*(1-Constants!$H107))+(BC13*Constants!$H71*Constants!$H123))</f>
        <v>499953.6366699955</v>
      </c>
      <c r="BD58" s="22">
        <f>((BD13*Constants!$H71*Constants!$H89*(1-Constants!$H107))+(BD13*Constants!$H71*Constants!$H123))</f>
        <v>500838.26172174088</v>
      </c>
      <c r="BE58" s="22">
        <f>((BE13*Constants!$H71*Constants!$H89*(1-Constants!$H107))+(BE13*Constants!$H71*Constants!$H123))</f>
        <v>501781.12738624075</v>
      </c>
      <c r="BF58" s="22">
        <f>((BF13*Constants!$H71*Constants!$H89*(1-Constants!$H107))+(BF13*Constants!$H71*Constants!$H123))</f>
        <v>502783.58873595984</v>
      </c>
      <c r="BG58" s="22">
        <f>((BG13*Constants!$H71*Constants!$H89*(1-Constants!$H107))+(BG13*Constants!$H71*Constants!$H123))</f>
        <v>503289.05945831863</v>
      </c>
      <c r="BH58" s="22">
        <f>((BH13*Constants!$H71*Constants!$H89*(1-Constants!$H107))+(BH13*Constants!$H71*Constants!$H123))</f>
        <v>503844.58772189787</v>
      </c>
      <c r="BI58" s="22">
        <f>((BI13*Constants!$H71*Constants!$H89*(1-Constants!$H107))+(BI13*Constants!$H71*Constants!$H123))</f>
        <v>504449.0473914984</v>
      </c>
      <c r="BJ58" s="22">
        <f>((BJ13*Constants!$H71*Constants!$H89*(1-Constants!$H107))+(BJ13*Constants!$H71*Constants!$H123))</f>
        <v>505101.16646047303</v>
      </c>
      <c r="BK58" s="22">
        <f>((BK13*Constants!$H71*Constants!$H89*(1-Constants!$H107))+(BK13*Constants!$H71*Constants!$H123))</f>
        <v>505801.958340146</v>
      </c>
      <c r="BL58" s="22">
        <f>((BL13*Constants!$H71*Constants!$H89*(1-Constants!$H107))+(BL13*Constants!$H71*Constants!$H123))</f>
        <v>505984.48605925008</v>
      </c>
      <c r="BM58" s="22">
        <f>((BM13*Constants!$H71*Constants!$H89*(1-Constants!$H107))+(BM13*Constants!$H71*Constants!$H123))</f>
        <v>506209.28693621524</v>
      </c>
      <c r="BN58" s="22">
        <f>((BN13*Constants!$H71*Constants!$H89*(1-Constants!$H107))+(BN13*Constants!$H71*Constants!$H123))</f>
        <v>506475.94970671978</v>
      </c>
      <c r="BO58" s="22">
        <f>((BO13*Constants!$H71*Constants!$H89*(1-Constants!$H107))+(BO13*Constants!$H71*Constants!$H123))</f>
        <v>506783.66890808131</v>
      </c>
      <c r="BP58" s="22">
        <f>((BP13*Constants!$H71*Constants!$H89*(1-Constants!$H107))+(BP13*Constants!$H71*Constants!$H123))</f>
        <v>507134.25826118718</v>
      </c>
    </row>
    <row r="59" spans="1:72" x14ac:dyDescent="0.25">
      <c r="A59" t="str">
        <f t="shared" si="21"/>
        <v>3C Aggregated and non-CO2 emissions on land</v>
      </c>
      <c r="B59" t="str">
        <f t="shared" si="22"/>
        <v>3C4 Direct N2O from managed soils (N2O)</v>
      </c>
      <c r="C59" t="s">
        <v>409</v>
      </c>
      <c r="D59" t="str">
        <f>Constants!D124</f>
        <v xml:space="preserve"> - Subsistence goats</v>
      </c>
      <c r="E59" t="str">
        <f t="shared" si="24"/>
        <v>MM N available - Subsistence goats</v>
      </c>
      <c r="F59" t="str">
        <f t="shared" si="25"/>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5537816.436407187</v>
      </c>
      <c r="AE59" s="22">
        <f>((AE14*Constants!$H72*Constants!$H90*(1-Constants!$H108))+(AE14*Constants!$H72*Constants!$H124))</f>
        <v>5552264.5823640442</v>
      </c>
      <c r="AF59" s="22">
        <f>((AF14*Constants!$H72*Constants!$H90*(1-Constants!$H108))+(AF14*Constants!$H72*Constants!$H124))</f>
        <v>5571618.5513292877</v>
      </c>
      <c r="AG59" s="22">
        <f>((AG14*Constants!$H72*Constants!$H90*(1-Constants!$H108))+(AG14*Constants!$H72*Constants!$H124))</f>
        <v>5595657.08728329</v>
      </c>
      <c r="AH59" s="22">
        <f>((AH14*Constants!$H72*Constants!$H90*(1-Constants!$H108))+(AH14*Constants!$H72*Constants!$H124))</f>
        <v>5624139.3263365859</v>
      </c>
      <c r="AI59" s="22">
        <f>((AI14*Constants!$H72*Constants!$H90*(1-Constants!$H108))+(AI14*Constants!$H72*Constants!$H124))</f>
        <v>5657313.5378907239</v>
      </c>
      <c r="AJ59" s="22">
        <f>((AJ14*Constants!$H72*Constants!$H90*(1-Constants!$H108))+(AJ14*Constants!$H72*Constants!$H124))</f>
        <v>5692735.9780364577</v>
      </c>
      <c r="AK59" s="22">
        <f>((AK14*Constants!$H72*Constants!$H90*(1-Constants!$H108))+(AK14*Constants!$H72*Constants!$H124))</f>
        <v>5730430.4542569043</v>
      </c>
      <c r="AL59" s="22">
        <f>((AL14*Constants!$H72*Constants!$H90*(1-Constants!$H108))+(AL14*Constants!$H72*Constants!$H124))</f>
        <v>5766055.1230806615</v>
      </c>
      <c r="AM59" s="22">
        <f>((AM14*Constants!$H72*Constants!$H90*(1-Constants!$H108))+(AM14*Constants!$H72*Constants!$H124))</f>
        <v>5782063.1214048602</v>
      </c>
      <c r="AN59" s="22">
        <f>((AN14*Constants!$H72*Constants!$H90*(1-Constants!$H108))+(AN14*Constants!$H72*Constants!$H124))</f>
        <v>5799747.294103384</v>
      </c>
      <c r="AO59" s="22">
        <f>((AO14*Constants!$H72*Constants!$H90*(1-Constants!$H108))+(AO14*Constants!$H72*Constants!$H124))</f>
        <v>5819077.2663331749</v>
      </c>
      <c r="AP59" s="22">
        <f>((AP14*Constants!$H72*Constants!$H90*(1-Constants!$H108))+(AP14*Constants!$H72*Constants!$H124))</f>
        <v>5839970.408909332</v>
      </c>
      <c r="AQ59" s="22">
        <f>((AQ14*Constants!$H72*Constants!$H90*(1-Constants!$H108))+(AQ14*Constants!$H72*Constants!$H124))</f>
        <v>5862215.302444119</v>
      </c>
      <c r="AR59" s="22">
        <f>((AR14*Constants!$H72*Constants!$H90*(1-Constants!$H108))+(AR14*Constants!$H72*Constants!$H124))</f>
        <v>5876300.7318905611</v>
      </c>
      <c r="AS59" s="22">
        <f>((AS14*Constants!$H72*Constants!$H90*(1-Constants!$H108))+(AS14*Constants!$H72*Constants!$H124))</f>
        <v>5891612.5649809046</v>
      </c>
      <c r="AT59" s="22">
        <f>((AT14*Constants!$H72*Constants!$H90*(1-Constants!$H108))+(AT14*Constants!$H72*Constants!$H124))</f>
        <v>5908084.0418009469</v>
      </c>
      <c r="AU59" s="22">
        <f>((AU14*Constants!$H72*Constants!$H90*(1-Constants!$H108))+(AU14*Constants!$H72*Constants!$H124))</f>
        <v>5925600.8130246755</v>
      </c>
      <c r="AV59" s="22">
        <f>((AV14*Constants!$H72*Constants!$H90*(1-Constants!$H108))+(AV14*Constants!$H72*Constants!$H124))</f>
        <v>5944138.6507923119</v>
      </c>
      <c r="AW59" s="22">
        <f>((AW14*Constants!$H72*Constants!$H90*(1-Constants!$H108))+(AW14*Constants!$H72*Constants!$H124))</f>
        <v>5956151.7283453178</v>
      </c>
      <c r="AX59" s="22">
        <f>((AX14*Constants!$H72*Constants!$H90*(1-Constants!$H108))+(AX14*Constants!$H72*Constants!$H124))</f>
        <v>5969102.2704390613</v>
      </c>
      <c r="AY59" s="22">
        <f>((AY14*Constants!$H72*Constants!$H90*(1-Constants!$H108))+(AY14*Constants!$H72*Constants!$H124))</f>
        <v>5982934.0854133153</v>
      </c>
      <c r="AZ59" s="22">
        <f>((AZ14*Constants!$H72*Constants!$H90*(1-Constants!$H108))+(AZ14*Constants!$H72*Constants!$H124))</f>
        <v>5997595.3555079177</v>
      </c>
      <c r="BA59" s="22">
        <f>((BA14*Constants!$H72*Constants!$H90*(1-Constants!$H108))+(BA14*Constants!$H72*Constants!$H124))</f>
        <v>6013181.7904198486</v>
      </c>
      <c r="BB59" s="22">
        <f>((BB14*Constants!$H72*Constants!$H90*(1-Constants!$H108))+(BB14*Constants!$H72*Constants!$H124))</f>
        <v>6022445.4054347873</v>
      </c>
      <c r="BC59" s="22">
        <f>((BC14*Constants!$H72*Constants!$H90*(1-Constants!$H108))+(BC14*Constants!$H72*Constants!$H124))</f>
        <v>6032470.2757039908</v>
      </c>
      <c r="BD59" s="22">
        <f>((BD14*Constants!$H72*Constants!$H90*(1-Constants!$H108))+(BD14*Constants!$H72*Constants!$H124))</f>
        <v>6043144.2141222432</v>
      </c>
      <c r="BE59" s="22">
        <f>((BE14*Constants!$H72*Constants!$H90*(1-Constants!$H108))+(BE14*Constants!$H72*Constants!$H124))</f>
        <v>6054520.8872332973</v>
      </c>
      <c r="BF59" s="22">
        <f>((BF14*Constants!$H72*Constants!$H90*(1-Constants!$H108))+(BF14*Constants!$H72*Constants!$H124))</f>
        <v>6066616.6454219986</v>
      </c>
      <c r="BG59" s="22">
        <f>((BG14*Constants!$H72*Constants!$H90*(1-Constants!$H108))+(BG14*Constants!$H72*Constants!$H124))</f>
        <v>6072715.6851813234</v>
      </c>
      <c r="BH59" s="22">
        <f>((BH14*Constants!$H72*Constants!$H90*(1-Constants!$H108))+(BH14*Constants!$H72*Constants!$H124))</f>
        <v>6079418.7222062694</v>
      </c>
      <c r="BI59" s="22">
        <f>((BI14*Constants!$H72*Constants!$H90*(1-Constants!$H108))+(BI14*Constants!$H72*Constants!$H124))</f>
        <v>6086712.1684826352</v>
      </c>
      <c r="BJ59" s="22">
        <f>((BJ14*Constants!$H72*Constants!$H90*(1-Constants!$H108))+(BJ14*Constants!$H72*Constants!$H124))</f>
        <v>6094580.6759026656</v>
      </c>
      <c r="BK59" s="22">
        <f>((BK14*Constants!$H72*Constants!$H90*(1-Constants!$H108))+(BK14*Constants!$H72*Constants!$H124))</f>
        <v>6103036.472347592</v>
      </c>
      <c r="BL59" s="22">
        <f>((BL14*Constants!$H72*Constants!$H90*(1-Constants!$H108))+(BL14*Constants!$H72*Constants!$H124))</f>
        <v>6105238.8626478631</v>
      </c>
      <c r="BM59" s="22">
        <f>((BM14*Constants!$H72*Constants!$H90*(1-Constants!$H108))+(BM14*Constants!$H72*Constants!$H124))</f>
        <v>6107951.3233817769</v>
      </c>
      <c r="BN59" s="22">
        <f>((BN14*Constants!$H72*Constants!$H90*(1-Constants!$H108))+(BN14*Constants!$H72*Constants!$H124))</f>
        <v>6111168.8922095979</v>
      </c>
      <c r="BO59" s="22">
        <f>((BO14*Constants!$H72*Constants!$H90*(1-Constants!$H108))+(BO14*Constants!$H72*Constants!$H124))</f>
        <v>6114881.8503707629</v>
      </c>
      <c r="BP59" s="22">
        <f>((BP14*Constants!$H72*Constants!$H90*(1-Constants!$H108))+(BP14*Constants!$H72*Constants!$H124))</f>
        <v>6119112.0823292201</v>
      </c>
    </row>
    <row r="60" spans="1:72" x14ac:dyDescent="0.25">
      <c r="A60" t="str">
        <f t="shared" si="21"/>
        <v>3C Aggregated and non-CO2 emissions on land</v>
      </c>
      <c r="B60" t="str">
        <f t="shared" si="22"/>
        <v>3C4 Direct N2O from managed soils (N2O)</v>
      </c>
      <c r="C60" t="s">
        <v>409</v>
      </c>
      <c r="D60" t="str">
        <f>Constants!D125</f>
        <v xml:space="preserve"> - Horses</v>
      </c>
      <c r="E60" t="str">
        <f t="shared" si="24"/>
        <v>MM N available - Horses</v>
      </c>
      <c r="F60" t="str">
        <f t="shared" si="25"/>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1"/>
        <v>3C Aggregated and non-CO2 emissions on land</v>
      </c>
      <c r="B61" t="str">
        <f t="shared" si="22"/>
        <v>3C4 Direct N2O from managed soils (N2O)</v>
      </c>
      <c r="C61" t="s">
        <v>409</v>
      </c>
      <c r="D61" t="str">
        <f>Constants!D126</f>
        <v xml:space="preserve"> - Mules &amp; Asses</v>
      </c>
      <c r="E61" t="str">
        <f t="shared" si="24"/>
        <v>MM N available - Mules &amp; Asses</v>
      </c>
      <c r="F61" t="str">
        <f t="shared" si="25"/>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1"/>
        <v>3C Aggregated and non-CO2 emissions on land</v>
      </c>
      <c r="B62" t="str">
        <f t="shared" si="22"/>
        <v>3C4 Direct N2O from managed soils (N2O)</v>
      </c>
      <c r="C62" t="s">
        <v>409</v>
      </c>
      <c r="D62" t="str">
        <f>Constants!D127</f>
        <v xml:space="preserve"> - Commercial swine</v>
      </c>
      <c r="E62" t="str">
        <f t="shared" si="24"/>
        <v>MM N available - Commercial swine</v>
      </c>
      <c r="F62" t="str">
        <f t="shared" si="25"/>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7936164.1371481763</v>
      </c>
      <c r="AE62" s="22">
        <f>((AE17*Constants!$H75*Constants!$H93*(1-Constants!$H111))+(AE17*Constants!$H75*Constants!$H127))</f>
        <v>7935408.2083837194</v>
      </c>
      <c r="AF62" s="22">
        <f>((AF17*Constants!$H75*Constants!$H93*(1-Constants!$H111))+(AF17*Constants!$H75*Constants!$H127))</f>
        <v>7880060.0117827188</v>
      </c>
      <c r="AG62" s="22">
        <f>((AG17*Constants!$H75*Constants!$H93*(1-Constants!$H111))+(AG17*Constants!$H75*Constants!$H127))</f>
        <v>7786413.0458601415</v>
      </c>
      <c r="AH62" s="22">
        <f>((AH17*Constants!$H75*Constants!$H93*(1-Constants!$H111))+(AH17*Constants!$H75*Constants!$H127))</f>
        <v>7652918.9796396308</v>
      </c>
      <c r="AI62" s="22">
        <f>((AI17*Constants!$H75*Constants!$H93*(1-Constants!$H111))+(AI17*Constants!$H75*Constants!$H127))</f>
        <v>7565310.6446953071</v>
      </c>
      <c r="AJ62" s="22">
        <f>((AJ17*Constants!$H75*Constants!$H93*(1-Constants!$H111))+(AJ17*Constants!$H75*Constants!$H127))</f>
        <v>7489230.4817424323</v>
      </c>
      <c r="AK62" s="22">
        <f>((AK17*Constants!$H75*Constants!$H93*(1-Constants!$H111))+(AK17*Constants!$H75*Constants!$H127))</f>
        <v>7409646.4224060327</v>
      </c>
      <c r="AL62" s="22">
        <f>((AL17*Constants!$H75*Constants!$H93*(1-Constants!$H111))+(AL17*Constants!$H75*Constants!$H127))</f>
        <v>6523598.7480134573</v>
      </c>
      <c r="AM62" s="22">
        <f>((AM17*Constants!$H75*Constants!$H93*(1-Constants!$H111))+(AM17*Constants!$H75*Constants!$H127))</f>
        <v>6563603.9162104595</v>
      </c>
      <c r="AN62" s="22">
        <f>((AN17*Constants!$H75*Constants!$H93*(1-Constants!$H111))+(AN17*Constants!$H75*Constants!$H127))</f>
        <v>6600237.2869287571</v>
      </c>
      <c r="AO62" s="22">
        <f>((AO17*Constants!$H75*Constants!$H93*(1-Constants!$H111))+(AO17*Constants!$H75*Constants!$H127))</f>
        <v>6647243.3329558102</v>
      </c>
      <c r="AP62" s="22">
        <f>((AP17*Constants!$H75*Constants!$H93*(1-Constants!$H111))+(AP17*Constants!$H75*Constants!$H127))</f>
        <v>6705880.6793785812</v>
      </c>
      <c r="AQ62" s="22">
        <f>((AQ17*Constants!$H75*Constants!$H93*(1-Constants!$H111))+(AQ17*Constants!$H75*Constants!$H127))</f>
        <v>6752495.4459319152</v>
      </c>
      <c r="AR62" s="22">
        <f>((AR17*Constants!$H75*Constants!$H93*(1-Constants!$H111))+(AR17*Constants!$H75*Constants!$H127))</f>
        <v>6823333.4130691858</v>
      </c>
      <c r="AS62" s="22">
        <f>((AS17*Constants!$H75*Constants!$H93*(1-Constants!$H111))+(AS17*Constants!$H75*Constants!$H127))</f>
        <v>6894809.826169569</v>
      </c>
      <c r="AT62" s="22">
        <f>((AT17*Constants!$H75*Constants!$H93*(1-Constants!$H111))+(AT17*Constants!$H75*Constants!$H127))</f>
        <v>6966145.4515622854</v>
      </c>
      <c r="AU62" s="22">
        <f>((AU17*Constants!$H75*Constants!$H93*(1-Constants!$H111))+(AU17*Constants!$H75*Constants!$H127))</f>
        <v>7027500.0000297884</v>
      </c>
      <c r="AV62" s="22">
        <f>((AV17*Constants!$H75*Constants!$H93*(1-Constants!$H111))+(AV17*Constants!$H75*Constants!$H127))</f>
        <v>7083589.4846228315</v>
      </c>
      <c r="AW62" s="22">
        <f>((AW17*Constants!$H75*Constants!$H93*(1-Constants!$H111))+(AW17*Constants!$H75*Constants!$H127))</f>
        <v>7166495.0711659836</v>
      </c>
      <c r="AX62" s="22">
        <f>((AX17*Constants!$H75*Constants!$H93*(1-Constants!$H111))+(AX17*Constants!$H75*Constants!$H127))</f>
        <v>7250717.340358478</v>
      </c>
      <c r="AY62" s="22">
        <f>((AY17*Constants!$H75*Constants!$H93*(1-Constants!$H111))+(AY17*Constants!$H75*Constants!$H127))</f>
        <v>7333682.4212150481</v>
      </c>
      <c r="AZ62" s="22">
        <f>((AZ17*Constants!$H75*Constants!$H93*(1-Constants!$H111))+(AZ17*Constants!$H75*Constants!$H127))</f>
        <v>7413065.1157321567</v>
      </c>
      <c r="BA62" s="22">
        <f>((BA17*Constants!$H75*Constants!$H93*(1-Constants!$H111))+(BA17*Constants!$H75*Constants!$H127))</f>
        <v>7509091.6763675194</v>
      </c>
      <c r="BB62" s="22">
        <f>((BB17*Constants!$H75*Constants!$H93*(1-Constants!$H111))+(BB17*Constants!$H75*Constants!$H127))</f>
        <v>7617706.644987219</v>
      </c>
      <c r="BC62" s="22">
        <f>((BC17*Constants!$H75*Constants!$H93*(1-Constants!$H111))+(BC17*Constants!$H75*Constants!$H127))</f>
        <v>7730263.5185865611</v>
      </c>
      <c r="BD62" s="22">
        <f>((BD17*Constants!$H75*Constants!$H93*(1-Constants!$H111))+(BD17*Constants!$H75*Constants!$H127))</f>
        <v>7834031.2006099951</v>
      </c>
      <c r="BE62" s="22">
        <f>((BE17*Constants!$H75*Constants!$H93*(1-Constants!$H111))+(BE17*Constants!$H75*Constants!$H127))</f>
        <v>7941065.4281523451</v>
      </c>
      <c r="BF62" s="22">
        <f>((BF17*Constants!$H75*Constants!$H93*(1-Constants!$H111))+(BF17*Constants!$H75*Constants!$H127))</f>
        <v>8057070.1636919975</v>
      </c>
      <c r="BG62" s="22">
        <f>((BG17*Constants!$H75*Constants!$H93*(1-Constants!$H111))+(BG17*Constants!$H75*Constants!$H127))</f>
        <v>8173895.0307766926</v>
      </c>
      <c r="BH62" s="22">
        <f>((BH17*Constants!$H75*Constants!$H93*(1-Constants!$H111))+(BH17*Constants!$H75*Constants!$H127))</f>
        <v>8291479.573249883</v>
      </c>
      <c r="BI62" s="22">
        <f>((BI17*Constants!$H75*Constants!$H93*(1-Constants!$H111))+(BI17*Constants!$H75*Constants!$H127))</f>
        <v>8410748.962181665</v>
      </c>
      <c r="BJ62" s="22">
        <f>((BJ17*Constants!$H75*Constants!$H93*(1-Constants!$H111))+(BJ17*Constants!$H75*Constants!$H127))</f>
        <v>8532128.6718877815</v>
      </c>
      <c r="BK62" s="22">
        <f>((BK17*Constants!$H75*Constants!$H93*(1-Constants!$H111))+(BK17*Constants!$H75*Constants!$H127))</f>
        <v>8659586.9120011497</v>
      </c>
      <c r="BL62" s="22">
        <f>((BL17*Constants!$H75*Constants!$H93*(1-Constants!$H111))+(BL17*Constants!$H75*Constants!$H127))</f>
        <v>8769274.8821634296</v>
      </c>
      <c r="BM62" s="22">
        <f>((BM17*Constants!$H75*Constants!$H93*(1-Constants!$H111))+(BM17*Constants!$H75*Constants!$H127))</f>
        <v>8880366.5877620261</v>
      </c>
      <c r="BN62" s="22">
        <f>((BN17*Constants!$H75*Constants!$H93*(1-Constants!$H111))+(BN17*Constants!$H75*Constants!$H127))</f>
        <v>8994191.0421725363</v>
      </c>
      <c r="BO62" s="22">
        <f>((BO17*Constants!$H75*Constants!$H93*(1-Constants!$H111))+(BO17*Constants!$H75*Constants!$H127))</f>
        <v>9111253.1233465895</v>
      </c>
      <c r="BP62" s="22">
        <f>((BP17*Constants!$H75*Constants!$H93*(1-Constants!$H111))+(BP17*Constants!$H75*Constants!$H127))</f>
        <v>9235924.2670942992</v>
      </c>
    </row>
    <row r="63" spans="1:72" x14ac:dyDescent="0.25">
      <c r="A63" t="str">
        <f t="shared" si="21"/>
        <v>3C Aggregated and non-CO2 emissions on land</v>
      </c>
      <c r="B63" t="str">
        <f t="shared" si="22"/>
        <v>3C4 Direct N2O from managed soils (N2O)</v>
      </c>
      <c r="C63" t="s">
        <v>409</v>
      </c>
      <c r="D63" t="str">
        <f>Constants!D128</f>
        <v xml:space="preserve"> - Subsistence swine</v>
      </c>
      <c r="E63" t="str">
        <f t="shared" si="24"/>
        <v>MM N available - Subsistence swine</v>
      </c>
      <c r="F63" t="str">
        <f t="shared" si="25"/>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2013435.1477073056</v>
      </c>
      <c r="AE63" s="22">
        <f>((AE18*Constants!$H76*Constants!$H94*(1-Constants!$H112))+(AE18*Constants!$H76*Constants!$H128))</f>
        <v>2013243.3656930707</v>
      </c>
      <c r="AF63" s="22">
        <f>((AF18*Constants!$H76*Constants!$H94*(1-Constants!$H112))+(AF18*Constants!$H76*Constants!$H128))</f>
        <v>1999201.3168552665</v>
      </c>
      <c r="AG63" s="22">
        <f>((AG18*Constants!$H76*Constants!$H94*(1-Constants!$H112))+(AG18*Constants!$H76*Constants!$H128))</f>
        <v>1975442.7239877025</v>
      </c>
      <c r="AH63" s="22">
        <f>((AH18*Constants!$H76*Constants!$H94*(1-Constants!$H112))+(AH18*Constants!$H76*Constants!$H128))</f>
        <v>1941574.769609011</v>
      </c>
      <c r="AI63" s="22">
        <f>((AI18*Constants!$H76*Constants!$H94*(1-Constants!$H112))+(AI18*Constants!$H76*Constants!$H128))</f>
        <v>1919348.2004805647</v>
      </c>
      <c r="AJ63" s="22">
        <f>((AJ18*Constants!$H76*Constants!$H94*(1-Constants!$H112))+(AJ18*Constants!$H76*Constants!$H128))</f>
        <v>1900046.3726093909</v>
      </c>
      <c r="AK63" s="22">
        <f>((AK18*Constants!$H76*Constants!$H94*(1-Constants!$H112))+(AK18*Constants!$H76*Constants!$H128))</f>
        <v>1879855.5928452627</v>
      </c>
      <c r="AL63" s="22">
        <f>((AL18*Constants!$H76*Constants!$H94*(1-Constants!$H112))+(AL18*Constants!$H76*Constants!$H128))</f>
        <v>1655061.9142700357</v>
      </c>
      <c r="AM63" s="22">
        <f>((AM18*Constants!$H76*Constants!$H94*(1-Constants!$H112))+(AM18*Constants!$H76*Constants!$H128))</f>
        <v>1665211.3782107772</v>
      </c>
      <c r="AN63" s="22">
        <f>((AN18*Constants!$H76*Constants!$H94*(1-Constants!$H112))+(AN18*Constants!$H76*Constants!$H128))</f>
        <v>1674505.4042551669</v>
      </c>
      <c r="AO63" s="22">
        <f>((AO18*Constants!$H76*Constants!$H94*(1-Constants!$H112))+(AO18*Constants!$H76*Constants!$H128))</f>
        <v>1686431.0176358938</v>
      </c>
      <c r="AP63" s="22">
        <f>((AP18*Constants!$H76*Constants!$H94*(1-Constants!$H112))+(AP18*Constants!$H76*Constants!$H128))</f>
        <v>1701307.5363438756</v>
      </c>
      <c r="AQ63" s="22">
        <f>((AQ18*Constants!$H76*Constants!$H94*(1-Constants!$H112))+(AQ18*Constants!$H76*Constants!$H128))</f>
        <v>1713133.8806279264</v>
      </c>
      <c r="AR63" s="22">
        <f>((AR18*Constants!$H76*Constants!$H94*(1-Constants!$H112))+(AR18*Constants!$H76*Constants!$H128))</f>
        <v>1731105.7434021214</v>
      </c>
      <c r="AS63" s="22">
        <f>((AS18*Constants!$H76*Constants!$H94*(1-Constants!$H112))+(AS18*Constants!$H76*Constants!$H128))</f>
        <v>1749239.582355215</v>
      </c>
      <c r="AT63" s="22">
        <f>((AT18*Constants!$H76*Constants!$H94*(1-Constants!$H112))+(AT18*Constants!$H76*Constants!$H128))</f>
        <v>1767337.7029292418</v>
      </c>
      <c r="AU63" s="22">
        <f>((AU18*Constants!$H76*Constants!$H94*(1-Constants!$H112))+(AU18*Constants!$H76*Constants!$H128))</f>
        <v>1782903.5861722482</v>
      </c>
      <c r="AV63" s="22">
        <f>((AV18*Constants!$H76*Constants!$H94*(1-Constants!$H112))+(AV18*Constants!$H76*Constants!$H128))</f>
        <v>1797133.702604417</v>
      </c>
      <c r="AW63" s="22">
        <f>((AW18*Constants!$H76*Constants!$H94*(1-Constants!$H112))+(AW18*Constants!$H76*Constants!$H128))</f>
        <v>1818167.1665049323</v>
      </c>
      <c r="AX63" s="22">
        <f>((AX18*Constants!$H76*Constants!$H94*(1-Constants!$H112))+(AX18*Constants!$H76*Constants!$H128))</f>
        <v>1839534.677821649</v>
      </c>
      <c r="AY63" s="22">
        <f>((AY18*Constants!$H76*Constants!$H94*(1-Constants!$H112))+(AY18*Constants!$H76*Constants!$H128))</f>
        <v>1860583.2356566715</v>
      </c>
      <c r="AZ63" s="22">
        <f>((AZ18*Constants!$H76*Constants!$H94*(1-Constants!$H112))+(AZ18*Constants!$H76*Constants!$H128))</f>
        <v>1880722.9283971866</v>
      </c>
      <c r="BA63" s="22">
        <f>((BA18*Constants!$H76*Constants!$H94*(1-Constants!$H112))+(BA18*Constants!$H76*Constants!$H128))</f>
        <v>1905085.2335304273</v>
      </c>
      <c r="BB63" s="22">
        <f>((BB18*Constants!$H76*Constants!$H94*(1-Constants!$H112))+(BB18*Constants!$H76*Constants!$H128))</f>
        <v>1932641.2658410964</v>
      </c>
      <c r="BC63" s="22">
        <f>((BC18*Constants!$H76*Constants!$H94*(1-Constants!$H112))+(BC18*Constants!$H76*Constants!$H128))</f>
        <v>1961197.3744981943</v>
      </c>
      <c r="BD63" s="22">
        <f>((BD18*Constants!$H76*Constants!$H94*(1-Constants!$H112))+(BD18*Constants!$H76*Constants!$H128))</f>
        <v>1987523.6316888847</v>
      </c>
      <c r="BE63" s="22">
        <f>((BE18*Constants!$H76*Constants!$H94*(1-Constants!$H112))+(BE18*Constants!$H76*Constants!$H128))</f>
        <v>2014678.6239517978</v>
      </c>
      <c r="BF63" s="22">
        <f>((BF18*Constants!$H76*Constants!$H94*(1-Constants!$H112))+(BF18*Constants!$H76*Constants!$H128))</f>
        <v>2044109.4683496254</v>
      </c>
      <c r="BG63" s="22">
        <f>((BG18*Constants!$H76*Constants!$H94*(1-Constants!$H112))+(BG18*Constants!$H76*Constants!$H128))</f>
        <v>2073748.3832522961</v>
      </c>
      <c r="BH63" s="22">
        <f>((BH18*Constants!$H76*Constants!$H94*(1-Constants!$H112))+(BH18*Constants!$H76*Constants!$H128))</f>
        <v>2103580.030702027</v>
      </c>
      <c r="BI63" s="22">
        <f>((BI18*Constants!$H76*Constants!$H94*(1-Constants!$H112))+(BI18*Constants!$H76*Constants!$H128))</f>
        <v>2133839.1301322859</v>
      </c>
      <c r="BJ63" s="22">
        <f>((BJ18*Constants!$H76*Constants!$H94*(1-Constants!$H112))+(BJ18*Constants!$H76*Constants!$H128))</f>
        <v>2164633.6260017506</v>
      </c>
      <c r="BK63" s="22">
        <f>((BK18*Constants!$H76*Constants!$H94*(1-Constants!$H112))+(BK18*Constants!$H76*Constants!$H128))</f>
        <v>2196970.2682478363</v>
      </c>
      <c r="BL63" s="22">
        <f>((BL18*Constants!$H76*Constants!$H94*(1-Constants!$H112))+(BL18*Constants!$H76*Constants!$H128))</f>
        <v>2224798.5251473673</v>
      </c>
      <c r="BM63" s="22">
        <f>((BM18*Constants!$H76*Constants!$H94*(1-Constants!$H112))+(BM18*Constants!$H76*Constants!$H128))</f>
        <v>2252982.9150875867</v>
      </c>
      <c r="BN63" s="22">
        <f>((BN18*Constants!$H76*Constants!$H94*(1-Constants!$H112))+(BN18*Constants!$H76*Constants!$H128))</f>
        <v>2281860.613837033</v>
      </c>
      <c r="BO63" s="22">
        <f>((BO18*Constants!$H76*Constants!$H94*(1-Constants!$H112))+(BO18*Constants!$H76*Constants!$H128))</f>
        <v>2311559.7108600317</v>
      </c>
      <c r="BP63" s="22">
        <f>((BP18*Constants!$H76*Constants!$H94*(1-Constants!$H112))+(BP18*Constants!$H76*Constants!$H128))</f>
        <v>2343189.2561149653</v>
      </c>
    </row>
    <row r="64" spans="1:72" x14ac:dyDescent="0.25">
      <c r="A64" t="str">
        <f t="shared" si="21"/>
        <v>3C Aggregated and non-CO2 emissions on land</v>
      </c>
      <c r="B64" t="str">
        <f t="shared" si="22"/>
        <v>3C4 Direct N2O from managed soils (N2O)</v>
      </c>
      <c r="C64" t="s">
        <v>409</v>
      </c>
      <c r="D64" t="str">
        <f>Constants!D129</f>
        <v xml:space="preserve"> - Commercial layers</v>
      </c>
      <c r="E64" t="str">
        <f t="shared" si="24"/>
        <v>MM N available - Commercial layers</v>
      </c>
      <c r="F64" t="str">
        <f t="shared" si="25"/>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9995493.8124556392</v>
      </c>
      <c r="AE64" s="22">
        <f>((AE19*Constants!$H77*Constants!$H95*(1-Constants!$H113))+(AE19*Constants!$H77*Constants!$H129))</f>
        <v>10228932.170250218</v>
      </c>
      <c r="AF64" s="22">
        <f>((AF19*Constants!$H77*Constants!$H95*(1-Constants!$H113))+(AF19*Constants!$H77*Constants!$H129))</f>
        <v>10423959.909728739</v>
      </c>
      <c r="AG64" s="22">
        <f>((AG19*Constants!$H77*Constants!$H95*(1-Constants!$H113))+(AG19*Constants!$H77*Constants!$H129))</f>
        <v>10590019.115821803</v>
      </c>
      <c r="AH64" s="22">
        <f>((AH19*Constants!$H77*Constants!$H95*(1-Constants!$H113))+(AH19*Constants!$H77*Constants!$H129))</f>
        <v>10724016.480781013</v>
      </c>
      <c r="AI64" s="22">
        <f>((AI19*Constants!$H77*Constants!$H95*(1-Constants!$H113))+(AI19*Constants!$H77*Constants!$H129))</f>
        <v>10892023.403843077</v>
      </c>
      <c r="AJ64" s="22">
        <f>((AJ19*Constants!$H77*Constants!$H95*(1-Constants!$H113))+(AJ19*Constants!$H77*Constants!$H129))</f>
        <v>11067055.579600694</v>
      </c>
      <c r="AK64" s="22">
        <f>((AK19*Constants!$H77*Constants!$H95*(1-Constants!$H113))+(AK19*Constants!$H77*Constants!$H129))</f>
        <v>11237702.179142706</v>
      </c>
      <c r="AL64" s="22">
        <f>((AL19*Constants!$H77*Constants!$H95*(1-Constants!$H113))+(AL19*Constants!$H77*Constants!$H129))</f>
        <v>10718516.634512585</v>
      </c>
      <c r="AM64" s="22">
        <f>((AM19*Constants!$H77*Constants!$H95*(1-Constants!$H113))+(AM19*Constants!$H77*Constants!$H129))</f>
        <v>10948578.374582622</v>
      </c>
      <c r="AN64" s="22">
        <f>((AN19*Constants!$H77*Constants!$H95*(1-Constants!$H113))+(AN19*Constants!$H77*Constants!$H129))</f>
        <v>11178491.312176127</v>
      </c>
      <c r="AO64" s="22">
        <f>((AO19*Constants!$H77*Constants!$H95*(1-Constants!$H113))+(AO19*Constants!$H77*Constants!$H129))</f>
        <v>11420742.833461091</v>
      </c>
      <c r="AP64" s="22">
        <f>((AP19*Constants!$H77*Constants!$H95*(1-Constants!$H113))+(AP19*Constants!$H77*Constants!$H129))</f>
        <v>11677265.721162608</v>
      </c>
      <c r="AQ64" s="22">
        <f>((AQ19*Constants!$H77*Constants!$H95*(1-Constants!$H113))+(AQ19*Constants!$H77*Constants!$H129))</f>
        <v>11926328.772736037</v>
      </c>
      <c r="AR64" s="22">
        <f>((AR19*Constants!$H77*Constants!$H95*(1-Constants!$H113))+(AR19*Constants!$H77*Constants!$H129))</f>
        <v>12192686.008237243</v>
      </c>
      <c r="AS64" s="22">
        <f>((AS19*Constants!$H77*Constants!$H95*(1-Constants!$H113))+(AS19*Constants!$H77*Constants!$H129))</f>
        <v>12464244.826535249</v>
      </c>
      <c r="AT64" s="22">
        <f>((AT19*Constants!$H77*Constants!$H95*(1-Constants!$H113))+(AT19*Constants!$H77*Constants!$H129))</f>
        <v>12740389.04558396</v>
      </c>
      <c r="AU64" s="22">
        <f>((AU19*Constants!$H77*Constants!$H95*(1-Constants!$H113))+(AU19*Constants!$H77*Constants!$H129))</f>
        <v>13011041.629052296</v>
      </c>
      <c r="AV64" s="22">
        <f>((AV19*Constants!$H77*Constants!$H95*(1-Constants!$H113))+(AV19*Constants!$H77*Constants!$H129))</f>
        <v>13280698.434530541</v>
      </c>
      <c r="AW64" s="22">
        <f>((AW19*Constants!$H77*Constants!$H95*(1-Constants!$H113))+(AW19*Constants!$H77*Constants!$H129))</f>
        <v>13575558.566704307</v>
      </c>
      <c r="AX64" s="22">
        <f>((AX19*Constants!$H77*Constants!$H95*(1-Constants!$H113))+(AX19*Constants!$H77*Constants!$H129))</f>
        <v>13877497.899438955</v>
      </c>
      <c r="AY64" s="22">
        <f>((AY19*Constants!$H77*Constants!$H95*(1-Constants!$H113))+(AY19*Constants!$H77*Constants!$H129))</f>
        <v>14183865.095003106</v>
      </c>
      <c r="AZ64" s="22">
        <f>((AZ19*Constants!$H77*Constants!$H95*(1-Constants!$H113))+(AZ19*Constants!$H77*Constants!$H129))</f>
        <v>14492071.867890934</v>
      </c>
      <c r="BA64" s="22">
        <f>((BA19*Constants!$H77*Constants!$H95*(1-Constants!$H113))+(BA19*Constants!$H77*Constants!$H129))</f>
        <v>14825658.555814151</v>
      </c>
      <c r="BB64" s="22">
        <f>((BB19*Constants!$H77*Constants!$H95*(1-Constants!$H113))+(BB19*Constants!$H77*Constants!$H129))</f>
        <v>15173145.079372033</v>
      </c>
      <c r="BC64" s="22">
        <f>((BC19*Constants!$H77*Constants!$H95*(1-Constants!$H113))+(BC19*Constants!$H77*Constants!$H129))</f>
        <v>15532910.156332126</v>
      </c>
      <c r="BD64" s="22">
        <f>((BD19*Constants!$H77*Constants!$H95*(1-Constants!$H113))+(BD19*Constants!$H77*Constants!$H129))</f>
        <v>15889683.998821799</v>
      </c>
      <c r="BE64" s="22">
        <f>((BE19*Constants!$H77*Constants!$H95*(1-Constants!$H113))+(BE19*Constants!$H77*Constants!$H129))</f>
        <v>16258246.64340267</v>
      </c>
      <c r="BF64" s="22">
        <f>((BF19*Constants!$H77*Constants!$H95*(1-Constants!$H113))+(BF19*Constants!$H77*Constants!$H129))</f>
        <v>16646364.405916754</v>
      </c>
      <c r="BG64" s="22">
        <f>((BG19*Constants!$H77*Constants!$H95*(1-Constants!$H113))+(BG19*Constants!$H77*Constants!$H129))</f>
        <v>17036701.584398761</v>
      </c>
      <c r="BH64" s="22">
        <f>((BH19*Constants!$H77*Constants!$H95*(1-Constants!$H113))+(BH19*Constants!$H77*Constants!$H129))</f>
        <v>17436916.309981897</v>
      </c>
      <c r="BI64" s="22">
        <f>((BI19*Constants!$H77*Constants!$H95*(1-Constants!$H113))+(BI19*Constants!$H77*Constants!$H129))</f>
        <v>17848567.212746918</v>
      </c>
      <c r="BJ64" s="22">
        <f>((BJ19*Constants!$H77*Constants!$H95*(1-Constants!$H113))+(BJ19*Constants!$H77*Constants!$H129))</f>
        <v>18272626.818924259</v>
      </c>
      <c r="BK64" s="22">
        <f>((BK19*Constants!$H77*Constants!$H95*(1-Constants!$H113))+(BK19*Constants!$H77*Constants!$H129))</f>
        <v>18715116.781037036</v>
      </c>
      <c r="BL64" s="22">
        <f>((BL19*Constants!$H77*Constants!$H95*(1-Constants!$H113))+(BL19*Constants!$H77*Constants!$H129))</f>
        <v>19134819.357416797</v>
      </c>
      <c r="BM64" s="22">
        <f>((BM19*Constants!$H77*Constants!$H95*(1-Constants!$H113))+(BM19*Constants!$H77*Constants!$H129))</f>
        <v>19566307.487615034</v>
      </c>
      <c r="BN64" s="22">
        <f>((BN19*Constants!$H77*Constants!$H95*(1-Constants!$H113))+(BN19*Constants!$H77*Constants!$H129))</f>
        <v>20011961.78501239</v>
      </c>
      <c r="BO64" s="22">
        <f>((BO19*Constants!$H77*Constants!$H95*(1-Constants!$H113))+(BO19*Constants!$H77*Constants!$H129))</f>
        <v>20473075.206861723</v>
      </c>
      <c r="BP64" s="22">
        <f>((BP19*Constants!$H77*Constants!$H95*(1-Constants!$H113))+(BP19*Constants!$H77*Constants!$H129))</f>
        <v>20956987.798914135</v>
      </c>
    </row>
    <row r="65" spans="1:68" x14ac:dyDescent="0.25">
      <c r="A65" t="str">
        <f t="shared" si="21"/>
        <v>3C Aggregated and non-CO2 emissions on land</v>
      </c>
      <c r="B65" t="str">
        <f t="shared" si="22"/>
        <v>3C4 Direct N2O from managed soils (N2O)</v>
      </c>
      <c r="C65" t="s">
        <v>409</v>
      </c>
      <c r="D65" t="str">
        <f>Constants!D130</f>
        <v xml:space="preserve"> - Commercial broilers</v>
      </c>
      <c r="E65" t="str">
        <f t="shared" si="24"/>
        <v>MM N available - Commercial broilers</v>
      </c>
      <c r="F65" t="str">
        <f t="shared" si="25"/>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50086014.236014813</v>
      </c>
      <c r="AE65" s="22">
        <f>((AE20*Constants!$H78*Constants!$H96*(1-Constants!$H114))+(AE20*Constants!$H78*Constants!$H130))</f>
        <v>51138534.561661638</v>
      </c>
      <c r="AF65" s="22">
        <f>((AF20*Constants!$H78*Constants!$H96*(1-Constants!$H114))+(AF20*Constants!$H78*Constants!$H130))</f>
        <v>51645892.306522869</v>
      </c>
      <c r="AG65" s="22">
        <f>((AG20*Constants!$H78*Constants!$H96*(1-Constants!$H114))+(AG20*Constants!$H78*Constants!$H130))</f>
        <v>51744740.458636634</v>
      </c>
      <c r="AH65" s="22">
        <f>((AH20*Constants!$H78*Constants!$H96*(1-Constants!$H114))+(AH20*Constants!$H78*Constants!$H130))</f>
        <v>51406953.440305516</v>
      </c>
      <c r="AI65" s="22">
        <f>((AI20*Constants!$H78*Constants!$H96*(1-Constants!$H114))+(AI20*Constants!$H78*Constants!$H130))</f>
        <v>51463648.638579518</v>
      </c>
      <c r="AJ65" s="22">
        <f>((AJ20*Constants!$H78*Constants!$H96*(1-Constants!$H114))+(AJ20*Constants!$H78*Constants!$H130))</f>
        <v>51601869.163797103</v>
      </c>
      <c r="AK65" s="22">
        <f>((AK20*Constants!$H78*Constants!$H96*(1-Constants!$H114))+(AK20*Constants!$H78*Constants!$H130))</f>
        <v>51674822.653741531</v>
      </c>
      <c r="AL65" s="22">
        <f>((AL20*Constants!$H78*Constants!$H96*(1-Constants!$H114))+(AL20*Constants!$H78*Constants!$H130))</f>
        <v>43431318.404367164</v>
      </c>
      <c r="AM65" s="22">
        <f>((AM20*Constants!$H78*Constants!$H96*(1-Constants!$H114))+(AM20*Constants!$H78*Constants!$H130))</f>
        <v>44696496.310267717</v>
      </c>
      <c r="AN65" s="22">
        <f>((AN20*Constants!$H78*Constants!$H96*(1-Constants!$H114))+(AN20*Constants!$H78*Constants!$H130))</f>
        <v>45933769.954678833</v>
      </c>
      <c r="AO65" s="22">
        <f>((AO20*Constants!$H78*Constants!$H96*(1-Constants!$H114))+(AO20*Constants!$H78*Constants!$H130))</f>
        <v>47290065.970712438</v>
      </c>
      <c r="AP65" s="22">
        <f>((AP20*Constants!$H78*Constants!$H96*(1-Constants!$H114))+(AP20*Constants!$H78*Constants!$H130))</f>
        <v>48784672.570456192</v>
      </c>
      <c r="AQ65" s="22">
        <f>((AQ20*Constants!$H78*Constants!$H96*(1-Constants!$H114))+(AQ20*Constants!$H78*Constants!$H130))</f>
        <v>50164018.786461264</v>
      </c>
      <c r="AR65" s="22">
        <f>((AR20*Constants!$H78*Constants!$H96*(1-Constants!$H114))+(AR20*Constants!$H78*Constants!$H130))</f>
        <v>51869417.091773279</v>
      </c>
      <c r="AS65" s="22">
        <f>((AS20*Constants!$H78*Constants!$H96*(1-Constants!$H114))+(AS20*Constants!$H78*Constants!$H130))</f>
        <v>53604831.21682401</v>
      </c>
      <c r="AT65" s="22">
        <f>((AT20*Constants!$H78*Constants!$H96*(1-Constants!$H114))+(AT20*Constants!$H78*Constants!$H130))</f>
        <v>55362830.457058221</v>
      </c>
      <c r="AU65" s="22">
        <f>((AU20*Constants!$H78*Constants!$H96*(1-Constants!$H114))+(AU20*Constants!$H78*Constants!$H130))</f>
        <v>57030746.842762329</v>
      </c>
      <c r="AV65" s="22">
        <f>((AV20*Constants!$H78*Constants!$H96*(1-Constants!$H114))+(AV20*Constants!$H78*Constants!$H130))</f>
        <v>58660517.969421722</v>
      </c>
      <c r="AW65" s="22">
        <f>((AW20*Constants!$H78*Constants!$H96*(1-Constants!$H114))+(AW20*Constants!$H78*Constants!$H130))</f>
        <v>60664864.183422774</v>
      </c>
      <c r="AX65" s="22">
        <f>((AX20*Constants!$H78*Constants!$H96*(1-Constants!$H114))+(AX20*Constants!$H78*Constants!$H130))</f>
        <v>62717410.730171219</v>
      </c>
      <c r="AY65" s="22">
        <f>((AY20*Constants!$H78*Constants!$H96*(1-Constants!$H114))+(AY20*Constants!$H78*Constants!$H130))</f>
        <v>64788676.899272703</v>
      </c>
      <c r="AZ65" s="22">
        <f>((AZ20*Constants!$H78*Constants!$H96*(1-Constants!$H114))+(AZ20*Constants!$H78*Constants!$H130))</f>
        <v>66850675.739219181</v>
      </c>
      <c r="BA65" s="22">
        <f>((BA20*Constants!$H78*Constants!$H96*(1-Constants!$H114))+(BA20*Constants!$H78*Constants!$H130))</f>
        <v>69155345.783972621</v>
      </c>
      <c r="BB65" s="22">
        <f>((BB20*Constants!$H78*Constants!$H96*(1-Constants!$H114))+(BB20*Constants!$H78*Constants!$H130))</f>
        <v>71691831.347900197</v>
      </c>
      <c r="BC65" s="22">
        <f>((BC20*Constants!$H78*Constants!$H96*(1-Constants!$H114))+(BC20*Constants!$H78*Constants!$H130))</f>
        <v>74325814.603754863</v>
      </c>
      <c r="BD65" s="22">
        <f>((BD20*Constants!$H78*Constants!$H96*(1-Constants!$H114))+(BD20*Constants!$H78*Constants!$H130))</f>
        <v>76895729.49259837</v>
      </c>
      <c r="BE65" s="22">
        <f>((BE20*Constants!$H78*Constants!$H96*(1-Constants!$H114))+(BE20*Constants!$H78*Constants!$H130))</f>
        <v>79557016.44375065</v>
      </c>
      <c r="BF65" s="22">
        <f>((BF20*Constants!$H78*Constants!$H96*(1-Constants!$H114))+(BF20*Constants!$H78*Constants!$H130))</f>
        <v>82388681.406861424</v>
      </c>
      <c r="BG65" s="22">
        <f>((BG20*Constants!$H78*Constants!$H96*(1-Constants!$H114))+(BG20*Constants!$H78*Constants!$H130))</f>
        <v>85315907.707760051</v>
      </c>
      <c r="BH65" s="22">
        <f>((BH20*Constants!$H78*Constants!$H96*(1-Constants!$H114))+(BH20*Constants!$H78*Constants!$H130))</f>
        <v>88311357.752979785</v>
      </c>
      <c r="BI65" s="22">
        <f>((BI20*Constants!$H78*Constants!$H96*(1-Constants!$H114))+(BI20*Constants!$H78*Constants!$H130))</f>
        <v>91390009.053211033</v>
      </c>
      <c r="BJ65" s="22">
        <f>((BJ20*Constants!$H78*Constants!$H96*(1-Constants!$H114))+(BJ20*Constants!$H78*Constants!$H130))</f>
        <v>94560579.620840222</v>
      </c>
      <c r="BK65" s="22">
        <f>((BK20*Constants!$H78*Constants!$H96*(1-Constants!$H114))+(BK20*Constants!$H78*Constants!$H130))</f>
        <v>97882376.414509118</v>
      </c>
      <c r="BL65" s="22">
        <f>((BL20*Constants!$H78*Constants!$H96*(1-Constants!$H114))+(BL20*Constants!$H78*Constants!$H130))</f>
        <v>101047227.6892924</v>
      </c>
      <c r="BM65" s="22">
        <f>((BM20*Constants!$H78*Constants!$H96*(1-Constants!$H114))+(BM20*Constants!$H78*Constants!$H130))</f>
        <v>104297419.35692</v>
      </c>
      <c r="BN65" s="22">
        <f>((BN20*Constants!$H78*Constants!$H96*(1-Constants!$H114))+(BN20*Constants!$H78*Constants!$H130))</f>
        <v>107655407.43913156</v>
      </c>
      <c r="BO65" s="22">
        <f>((BO20*Constants!$H78*Constants!$H96*(1-Constants!$H114))+(BO20*Constants!$H78*Constants!$H130))</f>
        <v>111132482.63275123</v>
      </c>
      <c r="BP65" s="22">
        <f>((BP20*Constants!$H78*Constants!$H96*(1-Constants!$H114))+(BP20*Constants!$H78*Constants!$H130))</f>
        <v>114798909.81875753</v>
      </c>
    </row>
    <row r="66" spans="1:68" x14ac:dyDescent="0.25">
      <c r="A66" t="str">
        <f t="shared" ref="A66:A81" si="26">A65</f>
        <v>3C Aggregated and non-CO2 emissions on land</v>
      </c>
      <c r="B66" t="str">
        <f t="shared" ref="B66:B82" si="27">B65</f>
        <v>3C4 Direct N2O from managed soils (N2O)</v>
      </c>
      <c r="C66" t="s">
        <v>410</v>
      </c>
      <c r="D66" t="str">
        <f>D50</f>
        <v xml:space="preserve"> - TMR</v>
      </c>
      <c r="E66" t="str">
        <f t="shared" si="24"/>
        <v>Urine &amp; dung - TMR</v>
      </c>
      <c r="F66" t="str">
        <f t="shared" si="25"/>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6"/>
        <v>3C Aggregated and non-CO2 emissions on land</v>
      </c>
      <c r="B67" t="str">
        <f t="shared" si="27"/>
        <v>3C4 Direct N2O from managed soils (N2O)</v>
      </c>
      <c r="C67" t="s">
        <v>410</v>
      </c>
      <c r="D67" t="str">
        <f t="shared" ref="D67:D81" si="28">D51</f>
        <v xml:space="preserve"> - Pasture</v>
      </c>
      <c r="E67" t="str">
        <f t="shared" ref="E67:E79" si="29">C67&amp;D67</f>
        <v>Urine &amp; dung - Pasture</v>
      </c>
      <c r="F67" t="str">
        <f t="shared" ref="F67:F79" si="30">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34291376.813228317</v>
      </c>
      <c r="AE67" s="22">
        <f>AE6*Constants!$H64*(1-Constants!$H82)</f>
        <v>34542485.497566819</v>
      </c>
      <c r="AF67" s="22">
        <f>AF6*Constants!$H64*(1-Constants!$H82)</f>
        <v>34730175.687192895</v>
      </c>
      <c r="AG67" s="22">
        <f>AG6*Constants!$H64*(1-Constants!$H82)</f>
        <v>34873316.306870267</v>
      </c>
      <c r="AH67" s="22">
        <f>AH6*Constants!$H64*(1-Constants!$H82)</f>
        <v>34966076.546458215</v>
      </c>
      <c r="AI67" s="22">
        <f>AI6*Constants!$H64*(1-Constants!$H82)</f>
        <v>35135497.482989185</v>
      </c>
      <c r="AJ67" s="22">
        <f>AJ6*Constants!$H64*(1-Constants!$H82)</f>
        <v>35325860.498719804</v>
      </c>
      <c r="AK67" s="22">
        <f>AK6*Constants!$H64*(1-Constants!$H82)</f>
        <v>35514837.094506212</v>
      </c>
      <c r="AL67" s="22">
        <f>AL6*Constants!$H64*(1-Constants!$H82)</f>
        <v>34412561.79457289</v>
      </c>
      <c r="AM67" s="22">
        <f>AM6*Constants!$H64*(1-Constants!$H82)</f>
        <v>34705772.241077743</v>
      </c>
      <c r="AN67" s="22">
        <f>AN6*Constants!$H64*(1-Constants!$H82)</f>
        <v>35002104.586508088</v>
      </c>
      <c r="AO67" s="22">
        <f>AO6*Constants!$H64*(1-Constants!$H82)</f>
        <v>35324331.057977982</v>
      </c>
      <c r="AP67" s="22">
        <f>AP6*Constants!$H64*(1-Constants!$H82)</f>
        <v>35675359.736181304</v>
      </c>
      <c r="AQ67" s="22">
        <f>AQ6*Constants!$H64*(1-Constants!$H82)</f>
        <v>36014789.874275811</v>
      </c>
      <c r="AR67" s="22">
        <f>AR6*Constants!$H64*(1-Constants!$H82)</f>
        <v>36377792.740035743</v>
      </c>
      <c r="AS67" s="22">
        <f>AS6*Constants!$H64*(1-Constants!$H82)</f>
        <v>36751620.6869004</v>
      </c>
      <c r="AT67" s="22">
        <f>AT6*Constants!$H64*(1-Constants!$H82)</f>
        <v>37134885.361856751</v>
      </c>
      <c r="AU67" s="22">
        <f>AU6*Constants!$H64*(1-Constants!$H82)</f>
        <v>37509264.542281322</v>
      </c>
      <c r="AV67" s="22">
        <f>AV6*Constants!$H64*(1-Constants!$H82)</f>
        <v>37882818.461475842</v>
      </c>
      <c r="AW67" s="22">
        <f>AW6*Constants!$H64*(1-Constants!$H82)</f>
        <v>38294077.094341554</v>
      </c>
      <c r="AX67" s="22">
        <f>AX6*Constants!$H64*(1-Constants!$H82)</f>
        <v>38718199.813460626</v>
      </c>
      <c r="AY67" s="22">
        <f>AY6*Constants!$H64*(1-Constants!$H82)</f>
        <v>39150289.217640601</v>
      </c>
      <c r="AZ67" s="22">
        <f>AZ6*Constants!$H64*(1-Constants!$H82)</f>
        <v>39585650.565377913</v>
      </c>
      <c r="BA67" s="22">
        <f>BA6*Constants!$H64*(1-Constants!$H82)</f>
        <v>40065391.400298394</v>
      </c>
      <c r="BB67" s="22">
        <f>BB6*Constants!$H64*(1-Constants!$H82)</f>
        <v>40561384.48345083</v>
      </c>
      <c r="BC67" s="22">
        <f>BC6*Constants!$H64*(1-Constants!$H82)</f>
        <v>41078019.144979157</v>
      </c>
      <c r="BD67" s="22">
        <f>BD6*Constants!$H64*(1-Constants!$H82)</f>
        <v>41588630.198200434</v>
      </c>
      <c r="BE67" s="22">
        <f>BE6*Constants!$H64*(1-Constants!$H82)</f>
        <v>42118744.775607765</v>
      </c>
      <c r="BF67" s="22">
        <f>BF6*Constants!$H64*(1-Constants!$H82)</f>
        <v>42681479.732606612</v>
      </c>
      <c r="BG67" s="22">
        <f>BG6*Constants!$H64*(1-Constants!$H82)</f>
        <v>43239767.471899144</v>
      </c>
      <c r="BH67" s="22">
        <f>BH6*Constants!$H64*(1-Constants!$H82)</f>
        <v>43813644.51193808</v>
      </c>
      <c r="BI67" s="22">
        <f>BI6*Constants!$H64*(1-Constants!$H82)</f>
        <v>44405601.723224819</v>
      </c>
      <c r="BJ67" s="22">
        <f>BJ6*Constants!$H64*(1-Constants!$H82)</f>
        <v>45017109.709182233</v>
      </c>
      <c r="BK67" s="22">
        <f>BK6*Constants!$H64*(1-Constants!$H82)</f>
        <v>45658152.243727006</v>
      </c>
      <c r="BL67" s="22">
        <f>BL6*Constants!$H64*(1-Constants!$H82)</f>
        <v>46251949.248970851</v>
      </c>
      <c r="BM67" s="22">
        <f>BM6*Constants!$H64*(1-Constants!$H82)</f>
        <v>46863994.256411143</v>
      </c>
      <c r="BN67" s="22">
        <f>BN6*Constants!$H64*(1-Constants!$H82)</f>
        <v>47498107.207747929</v>
      </c>
      <c r="BO67" s="22">
        <f>BO6*Constants!$H64*(1-Constants!$H82)</f>
        <v>48156252.590829536</v>
      </c>
      <c r="BP67" s="22">
        <f>BP6*Constants!$H64*(1-Constants!$H82)</f>
        <v>48850431.772883214</v>
      </c>
    </row>
    <row r="68" spans="1:68" x14ac:dyDescent="0.25">
      <c r="A68" t="str">
        <f t="shared" si="26"/>
        <v>3C Aggregated and non-CO2 emissions on land</v>
      </c>
      <c r="B68" t="str">
        <f t="shared" si="27"/>
        <v>3C4 Direct N2O from managed soils (N2O)</v>
      </c>
      <c r="C68" t="s">
        <v>410</v>
      </c>
      <c r="D68" t="str">
        <f t="shared" si="28"/>
        <v xml:space="preserve"> - Non-lactating</v>
      </c>
      <c r="E68" t="str">
        <f t="shared" si="29"/>
        <v>Urine &amp; dung - Non-lactating</v>
      </c>
      <c r="F68" t="str">
        <f t="shared" si="30"/>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23352662.234418027</v>
      </c>
      <c r="AE68" s="22">
        <f>AE7*Constants!$H65*(1-Constants!$H83)</f>
        <v>23523668.966560204</v>
      </c>
      <c r="AF68" s="22">
        <f>AF7*Constants!$H65*(1-Constants!$H83)</f>
        <v>23651487.269888312</v>
      </c>
      <c r="AG68" s="22">
        <f>AG7*Constants!$H65*(1-Constants!$H83)</f>
        <v>23748967.011269283</v>
      </c>
      <c r="AH68" s="22">
        <f>AH7*Constants!$H65*(1-Constants!$H83)</f>
        <v>23812137.369102377</v>
      </c>
      <c r="AI68" s="22">
        <f>AI7*Constants!$H65*(1-Constants!$H83)</f>
        <v>23927514.186072879</v>
      </c>
      <c r="AJ68" s="22">
        <f>AJ7*Constants!$H65*(1-Constants!$H83)</f>
        <v>24057152.702265896</v>
      </c>
      <c r="AK68" s="22">
        <f>AK7*Constants!$H65*(1-Constants!$H83)</f>
        <v>24185847.056990892</v>
      </c>
      <c r="AL68" s="22">
        <f>AL7*Constants!$H65*(1-Constants!$H83)</f>
        <v>23435190.035871956</v>
      </c>
      <c r="AM68" s="22">
        <f>AM7*Constants!$H65*(1-Constants!$H83)</f>
        <v>23634868.356113371</v>
      </c>
      <c r="AN68" s="22">
        <f>AN7*Constants!$H65*(1-Constants!$H83)</f>
        <v>23836672.710883353</v>
      </c>
      <c r="AO68" s="22">
        <f>AO7*Constants!$H65*(1-Constants!$H83)</f>
        <v>24056111.142656144</v>
      </c>
      <c r="AP68" s="22">
        <f>AP7*Constants!$H65*(1-Constants!$H83)</f>
        <v>24295164.074281629</v>
      </c>
      <c r="AQ68" s="22">
        <f>AQ7*Constants!$H65*(1-Constants!$H83)</f>
        <v>24526318.320734784</v>
      </c>
      <c r="AR68" s="22">
        <f>AR7*Constants!$H65*(1-Constants!$H83)</f>
        <v>24773525.756014761</v>
      </c>
      <c r="AS68" s="22">
        <f>AS7*Constants!$H65*(1-Constants!$H83)</f>
        <v>25028105.145593215</v>
      </c>
      <c r="AT68" s="22">
        <f>AT7*Constants!$H65*(1-Constants!$H83)</f>
        <v>25289111.011569027</v>
      </c>
      <c r="AU68" s="22">
        <f>AU7*Constants!$H65*(1-Constants!$H83)</f>
        <v>25544065.794973366</v>
      </c>
      <c r="AV68" s="22">
        <f>AV7*Constants!$H65*(1-Constants!$H83)</f>
        <v>25798458.569833536</v>
      </c>
      <c r="AW68" s="22">
        <f>AW7*Constants!$H65*(1-Constants!$H83)</f>
        <v>26078528.512682743</v>
      </c>
      <c r="AX68" s="22">
        <f>AX7*Constants!$H65*(1-Constants!$H83)</f>
        <v>26367358.986287694</v>
      </c>
      <c r="AY68" s="22">
        <f>AY7*Constants!$H65*(1-Constants!$H83)</f>
        <v>26661614.826927882</v>
      </c>
      <c r="AZ68" s="22">
        <f>AZ7*Constants!$H65*(1-Constants!$H83)</f>
        <v>26958098.883517541</v>
      </c>
      <c r="BA68" s="22">
        <f>BA7*Constants!$H65*(1-Constants!$H83)</f>
        <v>27284805.674527276</v>
      </c>
      <c r="BB68" s="22">
        <f>BB7*Constants!$H65*(1-Constants!$H83)</f>
        <v>27622580.357782289</v>
      </c>
      <c r="BC68" s="22">
        <f>BC7*Constants!$H65*(1-Constants!$H83)</f>
        <v>27974412.097142778</v>
      </c>
      <c r="BD68" s="22">
        <f>BD7*Constants!$H65*(1-Constants!$H83)</f>
        <v>28322141.718032103</v>
      </c>
      <c r="BE68" s="22">
        <f>BE7*Constants!$H65*(1-Constants!$H83)</f>
        <v>28683153.372336958</v>
      </c>
      <c r="BF68" s="22">
        <f>BF7*Constants!$H65*(1-Constants!$H83)</f>
        <v>29066379.728335131</v>
      </c>
      <c r="BG68" s="22">
        <f>BG7*Constants!$H65*(1-Constants!$H83)</f>
        <v>29446577.498647049</v>
      </c>
      <c r="BH68" s="22">
        <f>BH7*Constants!$H65*(1-Constants!$H83)</f>
        <v>29837391.689430639</v>
      </c>
      <c r="BI68" s="22">
        <f>BI7*Constants!$H65*(1-Constants!$H83)</f>
        <v>30240518.600540098</v>
      </c>
      <c r="BJ68" s="22">
        <f>BJ7*Constants!$H65*(1-Constants!$H83)</f>
        <v>30656959.722968403</v>
      </c>
      <c r="BK68" s="22">
        <f>BK7*Constants!$H65*(1-Constants!$H83)</f>
        <v>31093514.07506267</v>
      </c>
      <c r="BL68" s="22">
        <f>BL7*Constants!$H65*(1-Constants!$H83)</f>
        <v>31497893.898444954</v>
      </c>
      <c r="BM68" s="22">
        <f>BM7*Constants!$H65*(1-Constants!$H83)</f>
        <v>31914700.736177448</v>
      </c>
      <c r="BN68" s="22">
        <f>BN7*Constants!$H65*(1-Constants!$H83)</f>
        <v>32346535.994694259</v>
      </c>
      <c r="BO68" s="22">
        <f>BO7*Constants!$H65*(1-Constants!$H83)</f>
        <v>32794737.503661308</v>
      </c>
      <c r="BP68" s="22">
        <f>BP7*Constants!$H65*(1-Constants!$H83)</f>
        <v>33267478.276274741</v>
      </c>
    </row>
    <row r="69" spans="1:68" x14ac:dyDescent="0.25">
      <c r="A69" t="str">
        <f t="shared" si="26"/>
        <v>3C Aggregated and non-CO2 emissions on land</v>
      </c>
      <c r="B69" t="str">
        <f t="shared" si="27"/>
        <v>3C4 Direct N2O from managed soils (N2O)</v>
      </c>
      <c r="C69" t="s">
        <v>410</v>
      </c>
      <c r="D69" t="str">
        <f t="shared" si="28"/>
        <v xml:space="preserve"> - Commercial cattle</v>
      </c>
      <c r="E69" t="str">
        <f t="shared" si="29"/>
        <v>Urine &amp; dung - Commercial cattle</v>
      </c>
      <c r="F69" t="str">
        <f t="shared" si="30"/>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486106118.66338193</v>
      </c>
      <c r="AE69" s="22">
        <f>AE8*Constants!$H66*(1-Constants!$H84)</f>
        <v>486311895.06913692</v>
      </c>
      <c r="AF69" s="22">
        <f>AF8*Constants!$H66*(1-Constants!$H84)</f>
        <v>483023386.24128014</v>
      </c>
      <c r="AG69" s="22">
        <f>AG8*Constants!$H66*(1-Constants!$H84)</f>
        <v>477268097.71088362</v>
      </c>
      <c r="AH69" s="22">
        <f>AH8*Constants!$H66*(1-Constants!$H84)</f>
        <v>468989632.78633833</v>
      </c>
      <c r="AI69" s="22">
        <f>AI8*Constants!$H66*(1-Constants!$H84)</f>
        <v>463372792.6137501</v>
      </c>
      <c r="AJ69" s="22">
        <f>AJ8*Constants!$H66*(1-Constants!$H84)</f>
        <v>458310640.75787634</v>
      </c>
      <c r="AK69" s="22">
        <f>AK8*Constants!$H66*(1-Constants!$H84)</f>
        <v>452915585.26897264</v>
      </c>
      <c r="AL69" s="22">
        <f>AL8*Constants!$H66*(1-Constants!$H84)</f>
        <v>399601756.60677391</v>
      </c>
      <c r="AM69" s="22">
        <f>AM8*Constants!$H66*(1-Constants!$H84)</f>
        <v>401982154.4505263</v>
      </c>
      <c r="AN69" s="22">
        <f>AN8*Constants!$H66*(1-Constants!$H84)</f>
        <v>404059893.97199851</v>
      </c>
      <c r="AO69" s="22">
        <f>AO8*Constants!$H66*(1-Constants!$H84)</f>
        <v>406648569.35800225</v>
      </c>
      <c r="AP69" s="22">
        <f>AP8*Constants!$H66*(1-Constants!$H84)</f>
        <v>409820053.2740947</v>
      </c>
      <c r="AQ69" s="22">
        <f>AQ8*Constants!$H66*(1-Constants!$H84)</f>
        <v>412183574.24776429</v>
      </c>
      <c r="AR69" s="22">
        <f>AR8*Constants!$H66*(1-Constants!$H84)</f>
        <v>415726276.71955258</v>
      </c>
      <c r="AS69" s="22">
        <f>AS8*Constants!$H66*(1-Constants!$H84)</f>
        <v>419204739.08080465</v>
      </c>
      <c r="AT69" s="22">
        <f>AT8*Constants!$H66*(1-Constants!$H84)</f>
        <v>422573391.5785532</v>
      </c>
      <c r="AU69" s="22">
        <f>AU8*Constants!$H66*(1-Constants!$H84)</f>
        <v>425261693.22087556</v>
      </c>
      <c r="AV69" s="22">
        <f>AV8*Constants!$H66*(1-Constants!$H84)</f>
        <v>427547556.06122571</v>
      </c>
      <c r="AW69" s="22">
        <f>AW8*Constants!$H66*(1-Constants!$H84)</f>
        <v>429359830.74682146</v>
      </c>
      <c r="AX69" s="22">
        <f>AX8*Constants!$H66*(1-Constants!$H84)</f>
        <v>431065749.69561052</v>
      </c>
      <c r="AY69" s="22">
        <f>AY8*Constants!$H66*(1-Constants!$H84)</f>
        <v>432515606.96649081</v>
      </c>
      <c r="AZ69" s="22">
        <f>AZ8*Constants!$H66*(1-Constants!$H84)</f>
        <v>433578241.31392652</v>
      </c>
      <c r="BA69" s="22">
        <f>BA8*Constants!$H66*(1-Constants!$H84)</f>
        <v>435377892.45415831</v>
      </c>
      <c r="BB69" s="22">
        <f>BB8*Constants!$H66*(1-Constants!$H84)</f>
        <v>437578067.93312091</v>
      </c>
      <c r="BC69" s="22">
        <f>BC8*Constants!$H66*(1-Constants!$H84)</f>
        <v>439773745.21153837</v>
      </c>
      <c r="BD69" s="22">
        <f>BD8*Constants!$H66*(1-Constants!$H84)</f>
        <v>441267597.2015174</v>
      </c>
      <c r="BE69" s="22">
        <f>BE8*Constants!$H66*(1-Constants!$H84)</f>
        <v>442712649.49000037</v>
      </c>
      <c r="BF69" s="22">
        <f>BF8*Constants!$H66*(1-Constants!$H84)</f>
        <v>444400191.55234426</v>
      </c>
      <c r="BG69" s="22">
        <f>BG8*Constants!$H66*(1-Constants!$H84)</f>
        <v>454911910.55277848</v>
      </c>
      <c r="BH69" s="22">
        <f>BH8*Constants!$H66*(1-Constants!$H84)</f>
        <v>465642105.53182667</v>
      </c>
      <c r="BI69" s="22">
        <f>BI8*Constants!$H66*(1-Constants!$H84)</f>
        <v>476647337.58574384</v>
      </c>
      <c r="BJ69" s="22">
        <f>BJ8*Constants!$H66*(1-Constants!$H84)</f>
        <v>487958915.11391789</v>
      </c>
      <c r="BK69" s="22">
        <f>BK8*Constants!$H66*(1-Constants!$H84)</f>
        <v>499805721.72210258</v>
      </c>
      <c r="BL69" s="22">
        <f>BL8*Constants!$H66*(1-Constants!$H84)</f>
        <v>510798098.29872257</v>
      </c>
      <c r="BM69" s="22">
        <f>BM8*Constants!$H66*(1-Constants!$H84)</f>
        <v>522067558.2488969</v>
      </c>
      <c r="BN69" s="22">
        <f>BN8*Constants!$H66*(1-Constants!$H84)</f>
        <v>533698287.62976515</v>
      </c>
      <c r="BO69" s="22">
        <f>BO8*Constants!$H66*(1-Constants!$H84)</f>
        <v>545730314.9226445</v>
      </c>
      <c r="BP69" s="22">
        <f>BP8*Constants!$H66*(1-Constants!$H84)</f>
        <v>558430434.31554091</v>
      </c>
    </row>
    <row r="70" spans="1:68" x14ac:dyDescent="0.25">
      <c r="A70" t="str">
        <f t="shared" si="26"/>
        <v>3C Aggregated and non-CO2 emissions on land</v>
      </c>
      <c r="B70" t="str">
        <f t="shared" si="27"/>
        <v>3C4 Direct N2O from managed soils (N2O)</v>
      </c>
      <c r="C70" t="s">
        <v>410</v>
      </c>
      <c r="D70" t="str">
        <f t="shared" si="28"/>
        <v xml:space="preserve"> - Subsistence cattle</v>
      </c>
      <c r="E70" t="str">
        <f t="shared" si="29"/>
        <v>Urine &amp; dung - Subsistence cattle</v>
      </c>
      <c r="F70" t="str">
        <f t="shared" si="30"/>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305663920.10746157</v>
      </c>
      <c r="AE70" s="22">
        <f>AE9*Constants!$H67*(1-Constants!$H85)</f>
        <v>305793312.477633</v>
      </c>
      <c r="AF70" s="22">
        <f>AF9*Constants!$H67*(1-Constants!$H85)</f>
        <v>303725495.47011513</v>
      </c>
      <c r="AG70" s="22">
        <f>AG9*Constants!$H67*(1-Constants!$H85)</f>
        <v>300106565.39289737</v>
      </c>
      <c r="AH70" s="22">
        <f>AH9*Constants!$H67*(1-Constants!$H85)</f>
        <v>294901059.96073687</v>
      </c>
      <c r="AI70" s="22">
        <f>AI9*Constants!$H67*(1-Constants!$H85)</f>
        <v>291369186.32275194</v>
      </c>
      <c r="AJ70" s="22">
        <f>AJ9*Constants!$H67*(1-Constants!$H85)</f>
        <v>288186101.14641178</v>
      </c>
      <c r="AK70" s="22">
        <f>AK9*Constants!$H67*(1-Constants!$H85)</f>
        <v>284793685.89669245</v>
      </c>
      <c r="AL70" s="22">
        <f>AL9*Constants!$H67*(1-Constants!$H85)</f>
        <v>251269907.36530149</v>
      </c>
      <c r="AM70" s="22">
        <f>AM9*Constants!$H67*(1-Constants!$H85)</f>
        <v>252766703.45241389</v>
      </c>
      <c r="AN70" s="22">
        <f>AN9*Constants!$H67*(1-Constants!$H85)</f>
        <v>254073187.74197936</v>
      </c>
      <c r="AO70" s="22">
        <f>AO9*Constants!$H67*(1-Constants!$H85)</f>
        <v>255700948.91591263</v>
      </c>
      <c r="AP70" s="22">
        <f>AP9*Constants!$H67*(1-Constants!$H85)</f>
        <v>257695180.56437671</v>
      </c>
      <c r="AQ70" s="22">
        <f>AQ9*Constants!$H67*(1-Constants!$H85)</f>
        <v>259181364.46194729</v>
      </c>
      <c r="AR70" s="22">
        <f>AR9*Constants!$H67*(1-Constants!$H85)</f>
        <v>261409018.63811517</v>
      </c>
      <c r="AS70" s="22">
        <f>AS9*Constants!$H67*(1-Constants!$H85)</f>
        <v>263596278.58088246</v>
      </c>
      <c r="AT70" s="22">
        <f>AT9*Constants!$H67*(1-Constants!$H85)</f>
        <v>265714489.99277106</v>
      </c>
      <c r="AU70" s="22">
        <f>AU9*Constants!$H67*(1-Constants!$H85)</f>
        <v>267404896.23715866</v>
      </c>
      <c r="AV70" s="22">
        <f>AV9*Constants!$H67*(1-Constants!$H85)</f>
        <v>268842248.6377632</v>
      </c>
      <c r="AW70" s="22">
        <f>AW9*Constants!$H67*(1-Constants!$H85)</f>
        <v>269981808.4240787</v>
      </c>
      <c r="AX70" s="22">
        <f>AX9*Constants!$H67*(1-Constants!$H85)</f>
        <v>271054491.6371727</v>
      </c>
      <c r="AY70" s="22">
        <f>AY9*Constants!$H67*(1-Constants!$H85)</f>
        <v>271966163.06034285</v>
      </c>
      <c r="AZ70" s="22">
        <f>AZ9*Constants!$H67*(1-Constants!$H85)</f>
        <v>272634348.39644021</v>
      </c>
      <c r="BA70" s="22">
        <f>BA9*Constants!$H67*(1-Constants!$H85)</f>
        <v>273765970.48723322</v>
      </c>
      <c r="BB70" s="22">
        <f>BB9*Constants!$H67*(1-Constants!$H85)</f>
        <v>275149442.60577625</v>
      </c>
      <c r="BC70" s="22">
        <f>BC9*Constants!$H67*(1-Constants!$H85)</f>
        <v>276530086.25218284</v>
      </c>
      <c r="BD70" s="22">
        <f>BD9*Constants!$H67*(1-Constants!$H85)</f>
        <v>277469421.59026259</v>
      </c>
      <c r="BE70" s="22">
        <f>BE9*Constants!$H67*(1-Constants!$H85)</f>
        <v>278378071.63661981</v>
      </c>
      <c r="BF70" s="22">
        <f>BF9*Constants!$H67*(1-Constants!$H85)</f>
        <v>279439199.44867158</v>
      </c>
      <c r="BG70" s="22">
        <f>BG9*Constants!$H67*(1-Constants!$H85)</f>
        <v>286048976.84784436</v>
      </c>
      <c r="BH70" s="22">
        <f>BH9*Constants!$H67*(1-Constants!$H85)</f>
        <v>292796132.11886138</v>
      </c>
      <c r="BI70" s="22">
        <f>BI9*Constants!$H67*(1-Constants!$H85)</f>
        <v>299716230.9247396</v>
      </c>
      <c r="BJ70" s="22">
        <f>BJ9*Constants!$H67*(1-Constants!$H85)</f>
        <v>306828960.01230633</v>
      </c>
      <c r="BK70" s="22">
        <f>BK9*Constants!$H67*(1-Constants!$H85)</f>
        <v>314278241.57775867</v>
      </c>
      <c r="BL70" s="22">
        <f>BL9*Constants!$H67*(1-Constants!$H85)</f>
        <v>321190256.84912741</v>
      </c>
      <c r="BM70" s="22">
        <f>BM9*Constants!$H67*(1-Constants!$H85)</f>
        <v>328276502.3696239</v>
      </c>
      <c r="BN70" s="22">
        <f>BN9*Constants!$H67*(1-Constants!$H85)</f>
        <v>335589914.39998561</v>
      </c>
      <c r="BO70" s="22">
        <f>BO9*Constants!$H67*(1-Constants!$H85)</f>
        <v>343155662.8816011</v>
      </c>
      <c r="BP70" s="22">
        <f>BP9*Constants!$H67*(1-Constants!$H85)</f>
        <v>351141508.21541333</v>
      </c>
    </row>
    <row r="71" spans="1:68" x14ac:dyDescent="0.25">
      <c r="A71" t="str">
        <f t="shared" si="26"/>
        <v>3C Aggregated and non-CO2 emissions on land</v>
      </c>
      <c r="B71" t="str">
        <f t="shared" si="27"/>
        <v>3C4 Direct N2O from managed soils (N2O)</v>
      </c>
      <c r="C71" t="s">
        <v>410</v>
      </c>
      <c r="D71" t="str">
        <f t="shared" si="28"/>
        <v xml:space="preserve"> - Feedlot</v>
      </c>
      <c r="E71" t="str">
        <f t="shared" si="29"/>
        <v>Urine &amp; dung - Feedlot</v>
      </c>
      <c r="F71" t="str">
        <f t="shared" si="30"/>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6"/>
        <v>3C Aggregated and non-CO2 emissions on land</v>
      </c>
      <c r="B72" t="str">
        <f t="shared" si="27"/>
        <v>3C4 Direct N2O from managed soils (N2O)</v>
      </c>
      <c r="C72" t="s">
        <v>410</v>
      </c>
      <c r="D72" t="str">
        <f t="shared" si="28"/>
        <v xml:space="preserve"> - Commercial sheep</v>
      </c>
      <c r="E72" t="str">
        <f t="shared" si="29"/>
        <v>Urine &amp; dung - Commercial sheep</v>
      </c>
      <c r="F72" t="str">
        <f t="shared" si="30"/>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369082205.73785287</v>
      </c>
      <c r="AE72" s="22">
        <f>AE11*Constants!$H69*(1-Constants!$H87)</f>
        <v>369283642.56922156</v>
      </c>
      <c r="AF72" s="22">
        <f>AF11*Constants!$H69*(1-Constants!$H87)</f>
        <v>369739144.95074558</v>
      </c>
      <c r="AG72" s="22">
        <f>AG11*Constants!$H69*(1-Constants!$H87)</f>
        <v>370435758.40141505</v>
      </c>
      <c r="AH72" s="22">
        <f>AH11*Constants!$H69*(1-Constants!$H87)</f>
        <v>371360380.80773437</v>
      </c>
      <c r="AI72" s="22">
        <f>AI11*Constants!$H69*(1-Constants!$H87)</f>
        <v>372521272.99123633</v>
      </c>
      <c r="AJ72" s="22">
        <f>AJ11*Constants!$H69*(1-Constants!$H87)</f>
        <v>373812219.22682619</v>
      </c>
      <c r="AK72" s="22">
        <f>AK11*Constants!$H69*(1-Constants!$H87)</f>
        <v>375232040.94800025</v>
      </c>
      <c r="AL72" s="22">
        <f>AL11*Constants!$H69*(1-Constants!$H87)</f>
        <v>376592262.46579182</v>
      </c>
      <c r="AM72" s="22">
        <f>AM11*Constants!$H69*(1-Constants!$H87)</f>
        <v>377133620.05095387</v>
      </c>
      <c r="AN72" s="22">
        <f>AN11*Constants!$H69*(1-Constants!$H87)</f>
        <v>377767759.66079062</v>
      </c>
      <c r="AO72" s="22">
        <f>AO11*Constants!$H69*(1-Constants!$H87)</f>
        <v>378492300.85397351</v>
      </c>
      <c r="AP72" s="22">
        <f>AP11*Constants!$H69*(1-Constants!$H87)</f>
        <v>379302746.37353826</v>
      </c>
      <c r="AQ72" s="22">
        <f>AQ11*Constants!$H69*(1-Constants!$H87)</f>
        <v>380189099.38388234</v>
      </c>
      <c r="AR72" s="22">
        <f>AR11*Constants!$H69*(1-Constants!$H87)</f>
        <v>380735712.26559293</v>
      </c>
      <c r="AS72" s="22">
        <f>AS11*Constants!$H69*(1-Constants!$H87)</f>
        <v>381349511.6295464</v>
      </c>
      <c r="AT72" s="22">
        <f>AT11*Constants!$H69*(1-Constants!$H87)</f>
        <v>382027043.51439804</v>
      </c>
      <c r="AU72" s="22">
        <f>AU11*Constants!$H69*(1-Constants!$H87)</f>
        <v>382762814.02143222</v>
      </c>
      <c r="AV72" s="22">
        <f>AV11*Constants!$H69*(1-Constants!$H87)</f>
        <v>383555318.26127416</v>
      </c>
      <c r="AW72" s="22">
        <f>AW11*Constants!$H69*(1-Constants!$H87)</f>
        <v>384071425.23677844</v>
      </c>
      <c r="AX72" s="22">
        <f>AX11*Constants!$H69*(1-Constants!$H87)</f>
        <v>384638492.00342458</v>
      </c>
      <c r="AY72" s="22">
        <f>AY11*Constants!$H69*(1-Constants!$H87)</f>
        <v>385253749.29538441</v>
      </c>
      <c r="AZ72" s="22">
        <f>AZ11*Constants!$H69*(1-Constants!$H87)</f>
        <v>385914640.54816759</v>
      </c>
      <c r="BA72" s="22">
        <f>BA11*Constants!$H69*(1-Constants!$H87)</f>
        <v>386625182.89800221</v>
      </c>
      <c r="BB72" s="22">
        <f>BB11*Constants!$H69*(1-Constants!$H87)</f>
        <v>387062422.92396557</v>
      </c>
      <c r="BC72" s="22">
        <f>BC11*Constants!$H69*(1-Constants!$H87)</f>
        <v>387540453.0957616</v>
      </c>
      <c r="BD72" s="22">
        <f>BD11*Constants!$H69*(1-Constants!$H87)</f>
        <v>388054110.90395468</v>
      </c>
      <c r="BE72" s="22">
        <f>BE11*Constants!$H69*(1-Constants!$H87)</f>
        <v>388605645.11799532</v>
      </c>
      <c r="BF72" s="22">
        <f>BF11*Constants!$H69*(1-Constants!$H87)</f>
        <v>389195667.11993235</v>
      </c>
      <c r="BG72" s="22">
        <f>BG11*Constants!$H69*(1-Constants!$H87)</f>
        <v>389522270.85293734</v>
      </c>
      <c r="BH72" s="22">
        <f>BH11*Constants!$H69*(1-Constants!$H87)</f>
        <v>389880941.43224925</v>
      </c>
      <c r="BI72" s="22">
        <f>BI11*Constants!$H69*(1-Constants!$H87)</f>
        <v>390270985.57534581</v>
      </c>
      <c r="BJ72" s="22">
        <f>BJ11*Constants!$H69*(1-Constants!$H87)</f>
        <v>390691638.46958858</v>
      </c>
      <c r="BK72" s="22">
        <f>BK11*Constants!$H69*(1-Constants!$H87)</f>
        <v>391143389.45714563</v>
      </c>
      <c r="BL72" s="22">
        <f>BL11*Constants!$H69*(1-Constants!$H87)</f>
        <v>391316148.19186723</v>
      </c>
      <c r="BM72" s="22">
        <f>BM11*Constants!$H69*(1-Constants!$H87)</f>
        <v>391515391.4627828</v>
      </c>
      <c r="BN72" s="22">
        <f>BN11*Constants!$H69*(1-Constants!$H87)</f>
        <v>391740858.40600818</v>
      </c>
      <c r="BO72" s="22">
        <f>BO11*Constants!$H69*(1-Constants!$H87)</f>
        <v>391992077.28175336</v>
      </c>
      <c r="BP72" s="22">
        <f>BP11*Constants!$H69*(1-Constants!$H87)</f>
        <v>392270021.71036398</v>
      </c>
    </row>
    <row r="73" spans="1:68" x14ac:dyDescent="0.25">
      <c r="A73" t="str">
        <f t="shared" si="26"/>
        <v>3C Aggregated and non-CO2 emissions on land</v>
      </c>
      <c r="B73" t="str">
        <f t="shared" si="27"/>
        <v>3C4 Direct N2O from managed soils (N2O)</v>
      </c>
      <c r="C73" t="s">
        <v>410</v>
      </c>
      <c r="D73" t="str">
        <f t="shared" si="28"/>
        <v xml:space="preserve"> - Subsistence sheep</v>
      </c>
      <c r="E73" t="str">
        <f t="shared" si="29"/>
        <v>Urine &amp; dung - Subsistence sheep</v>
      </c>
      <c r="F73" t="str">
        <f t="shared" si="30"/>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41200472.019051604</v>
      </c>
      <c r="AE73" s="22">
        <f>AE12*Constants!$H70*(1-Constants!$H88)</f>
        <v>41222958.317240439</v>
      </c>
      <c r="AF73" s="22">
        <f>AF12*Constants!$H70*(1-Constants!$H88)</f>
        <v>41273805.832598358</v>
      </c>
      <c r="AG73" s="22">
        <f>AG12*Constants!$H70*(1-Constants!$H88)</f>
        <v>41351568.462538823</v>
      </c>
      <c r="AH73" s="22">
        <f>AH12*Constants!$H70*(1-Constants!$H88)</f>
        <v>41454783.624330737</v>
      </c>
      <c r="AI73" s="22">
        <f>AI12*Constants!$H70*(1-Constants!$H88)</f>
        <v>41584373.469573714</v>
      </c>
      <c r="AJ73" s="22">
        <f>AJ12*Constants!$H70*(1-Constants!$H88)</f>
        <v>41728481.18712458</v>
      </c>
      <c r="AK73" s="22">
        <f>AK12*Constants!$H70*(1-Constants!$H88)</f>
        <v>41886975.214162074</v>
      </c>
      <c r="AL73" s="22">
        <f>AL12*Constants!$H70*(1-Constants!$H88)</f>
        <v>42038816.098691978</v>
      </c>
      <c r="AM73" s="22">
        <f>AM12*Constants!$H70*(1-Constants!$H88)</f>
        <v>42099247.589815155</v>
      </c>
      <c r="AN73" s="22">
        <f>AN12*Constants!$H70*(1-Constants!$H88)</f>
        <v>42170036.294458933</v>
      </c>
      <c r="AO73" s="22">
        <f>AO12*Constants!$H70*(1-Constants!$H88)</f>
        <v>42250916.485083953</v>
      </c>
      <c r="AP73" s="22">
        <f>AP12*Constants!$H70*(1-Constants!$H88)</f>
        <v>42341386.135022894</v>
      </c>
      <c r="AQ73" s="22">
        <f>AQ12*Constants!$H70*(1-Constants!$H88)</f>
        <v>42440329.302246787</v>
      </c>
      <c r="AR73" s="22">
        <f>AR12*Constants!$H70*(1-Constants!$H88)</f>
        <v>42501347.439637482</v>
      </c>
      <c r="AS73" s="22">
        <f>AS12*Constants!$H70*(1-Constants!$H88)</f>
        <v>42569865.572255976</v>
      </c>
      <c r="AT73" s="22">
        <f>AT12*Constants!$H70*(1-Constants!$H88)</f>
        <v>42645498.136031419</v>
      </c>
      <c r="AU73" s="22">
        <f>AU12*Constants!$H70*(1-Constants!$H88)</f>
        <v>42727631.849649228</v>
      </c>
      <c r="AV73" s="22">
        <f>AV12*Constants!$H70*(1-Constants!$H88)</f>
        <v>42816098.723020472</v>
      </c>
      <c r="AW73" s="22">
        <f>AW12*Constants!$H70*(1-Constants!$H88)</f>
        <v>42873711.500533253</v>
      </c>
      <c r="AX73" s="22">
        <f>AX12*Constants!$H70*(1-Constants!$H88)</f>
        <v>42937012.895422839</v>
      </c>
      <c r="AY73" s="22">
        <f>AY12*Constants!$H70*(1-Constants!$H88)</f>
        <v>43005693.775854982</v>
      </c>
      <c r="AZ73" s="22">
        <f>AZ12*Constants!$H70*(1-Constants!$H88)</f>
        <v>43079468.753745057</v>
      </c>
      <c r="BA73" s="22">
        <f>BA12*Constants!$H70*(1-Constants!$H88)</f>
        <v>43158786.26010976</v>
      </c>
      <c r="BB73" s="22">
        <f>BB12*Constants!$H70*(1-Constants!$H88)</f>
        <v>43207595.157356106</v>
      </c>
      <c r="BC73" s="22">
        <f>BC12*Constants!$H70*(1-Constants!$H88)</f>
        <v>43260957.439284518</v>
      </c>
      <c r="BD73" s="22">
        <f>BD12*Constants!$H70*(1-Constants!$H88)</f>
        <v>43318296.817409024</v>
      </c>
      <c r="BE73" s="22">
        <f>BE12*Constants!$H70*(1-Constants!$H88)</f>
        <v>43379864.3207995</v>
      </c>
      <c r="BF73" s="22">
        <f>BF12*Constants!$H70*(1-Constants!$H88)</f>
        <v>43445728.197744839</v>
      </c>
      <c r="BG73" s="22">
        <f>BG12*Constants!$H70*(1-Constants!$H88)</f>
        <v>43482186.817948669</v>
      </c>
      <c r="BH73" s="22">
        <f>BH12*Constants!$H70*(1-Constants!$H88)</f>
        <v>43522225.045035385</v>
      </c>
      <c r="BI73" s="22">
        <f>BI12*Constants!$H70*(1-Constants!$H88)</f>
        <v>43565765.488205001</v>
      </c>
      <c r="BJ73" s="22">
        <f>BJ12*Constants!$H70*(1-Constants!$H88)</f>
        <v>43612722.771784507</v>
      </c>
      <c r="BK73" s="22">
        <f>BK12*Constants!$H70*(1-Constants!$H88)</f>
        <v>43663151.52080863</v>
      </c>
      <c r="BL73" s="22">
        <f>BL12*Constants!$H70*(1-Constants!$H88)</f>
        <v>43682436.496635936</v>
      </c>
      <c r="BM73" s="22">
        <f>BM12*Constants!$H70*(1-Constants!$H88)</f>
        <v>43704677.928709127</v>
      </c>
      <c r="BN73" s="22">
        <f>BN12*Constants!$H70*(1-Constants!$H88)</f>
        <v>43729846.696916223</v>
      </c>
      <c r="BO73" s="22">
        <f>BO12*Constants!$H70*(1-Constants!$H88)</f>
        <v>43757890.141167633</v>
      </c>
      <c r="BP73" s="22">
        <f>BP12*Constants!$H70*(1-Constants!$H88)</f>
        <v>43788916.946241938</v>
      </c>
    </row>
    <row r="74" spans="1:68" x14ac:dyDescent="0.25">
      <c r="A74" t="str">
        <f t="shared" si="26"/>
        <v>3C Aggregated and non-CO2 emissions on land</v>
      </c>
      <c r="B74" t="str">
        <f t="shared" si="27"/>
        <v>3C4 Direct N2O from managed soils (N2O)</v>
      </c>
      <c r="C74" t="s">
        <v>410</v>
      </c>
      <c r="D74" t="str">
        <f t="shared" si="28"/>
        <v xml:space="preserve"> - Commercial goats</v>
      </c>
      <c r="E74" t="str">
        <f t="shared" si="29"/>
        <v>Urine &amp; dung - Commercial goats</v>
      </c>
      <c r="F74" t="str">
        <f t="shared" si="30"/>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45619335.322439946</v>
      </c>
      <c r="AE74" s="22">
        <f>AE13*Constants!$H71*(1-Constants!$H89)</f>
        <v>45738356.027218126</v>
      </c>
      <c r="AF74" s="22">
        <f>AF13*Constants!$H71*(1-Constants!$H89)</f>
        <v>45897789.842004962</v>
      </c>
      <c r="AG74" s="22">
        <f>AG13*Constants!$H71*(1-Constants!$H89)</f>
        <v>46095814.107514486</v>
      </c>
      <c r="AH74" s="22">
        <f>AH13*Constants!$H71*(1-Constants!$H89)</f>
        <v>46330444.639065504</v>
      </c>
      <c r="AI74" s="22">
        <f>AI13*Constants!$H71*(1-Constants!$H89)</f>
        <v>46603726.626347773</v>
      </c>
      <c r="AJ74" s="22">
        <f>AJ13*Constants!$H71*(1-Constants!$H89)</f>
        <v>46895529.035023428</v>
      </c>
      <c r="AK74" s="22">
        <f>AK13*Constants!$H71*(1-Constants!$H89)</f>
        <v>47206047.985994652</v>
      </c>
      <c r="AL74" s="22">
        <f>AL13*Constants!$H71*(1-Constants!$H89)</f>
        <v>47499516.310827076</v>
      </c>
      <c r="AM74" s="22">
        <f>AM13*Constants!$H71*(1-Constants!$H89)</f>
        <v>47631386.742391333</v>
      </c>
      <c r="AN74" s="22">
        <f>AN13*Constants!$H71*(1-Constants!$H89)</f>
        <v>47777065.136303082</v>
      </c>
      <c r="AO74" s="22">
        <f>AO13*Constants!$H71*(1-Constants!$H89)</f>
        <v>47936301.271167889</v>
      </c>
      <c r="AP74" s="22">
        <f>AP13*Constants!$H71*(1-Constants!$H89)</f>
        <v>48108414.465613104</v>
      </c>
      <c r="AQ74" s="22">
        <f>AQ13*Constants!$H71*(1-Constants!$H89)</f>
        <v>48291663.09240108</v>
      </c>
      <c r="AR74" s="22">
        <f>AR13*Constants!$H71*(1-Constants!$H89)</f>
        <v>48407695.816933677</v>
      </c>
      <c r="AS74" s="22">
        <f>AS13*Constants!$H71*(1-Constants!$H89)</f>
        <v>48533831.389712401</v>
      </c>
      <c r="AT74" s="22">
        <f>AT13*Constants!$H71*(1-Constants!$H89)</f>
        <v>48669519.856987931</v>
      </c>
      <c r="AU74" s="22">
        <f>AU13*Constants!$H71*(1-Constants!$H89)</f>
        <v>48813819.23371847</v>
      </c>
      <c r="AV74" s="22">
        <f>AV13*Constants!$H71*(1-Constants!$H89)</f>
        <v>48966529.936029762</v>
      </c>
      <c r="AW74" s="22">
        <f>AW13*Constants!$H71*(1-Constants!$H89)</f>
        <v>49065491.07340914</v>
      </c>
      <c r="AX74" s="22">
        <f>AX13*Constants!$H71*(1-Constants!$H89)</f>
        <v>49172174.841129906</v>
      </c>
      <c r="AY74" s="22">
        <f>AY13*Constants!$H71*(1-Constants!$H89)</f>
        <v>49286118.344435655</v>
      </c>
      <c r="AZ74" s="22">
        <f>AZ13*Constants!$H71*(1-Constants!$H89)</f>
        <v>49406894.719813764</v>
      </c>
      <c r="BA74" s="22">
        <f>BA13*Constants!$H71*(1-Constants!$H89)</f>
        <v>49535292.403069235</v>
      </c>
      <c r="BB74" s="22">
        <f>BB13*Constants!$H71*(1-Constants!$H89)</f>
        <v>49611604.062099002</v>
      </c>
      <c r="BC74" s="22">
        <f>BC13*Constants!$H71*(1-Constants!$H89)</f>
        <v>49694186.777439311</v>
      </c>
      <c r="BD74" s="22">
        <f>BD13*Constants!$H71*(1-Constants!$H89)</f>
        <v>49782116.37595617</v>
      </c>
      <c r="BE74" s="22">
        <f>BE13*Constants!$H71*(1-Constants!$H89)</f>
        <v>49875834.951042004</v>
      </c>
      <c r="BF74" s="22">
        <f>BF13*Constants!$H71*(1-Constants!$H89)</f>
        <v>49975477.193634555</v>
      </c>
      <c r="BG74" s="22">
        <f>BG13*Constants!$H71*(1-Constants!$H89)</f>
        <v>50025719.765435286</v>
      </c>
      <c r="BH74" s="22">
        <f>BH13*Constants!$H71*(1-Constants!$H89)</f>
        <v>50080937.936212741</v>
      </c>
      <c r="BI74" s="22">
        <f>BI13*Constants!$H71*(1-Constants!$H89)</f>
        <v>50141019.77084171</v>
      </c>
      <c r="BJ74" s="22">
        <f>BJ13*Constants!$H71*(1-Constants!$H89)</f>
        <v>50205838.834926531</v>
      </c>
      <c r="BK74" s="22">
        <f>BK13*Constants!$H71*(1-Constants!$H89)</f>
        <v>50275495.859110899</v>
      </c>
      <c r="BL74" s="22">
        <f>BL13*Constants!$H71*(1-Constants!$H89)</f>
        <v>50293638.674564011</v>
      </c>
      <c r="BM74" s="22">
        <f>BM13*Constants!$H71*(1-Constants!$H89)</f>
        <v>50315983.340045489</v>
      </c>
      <c r="BN74" s="22">
        <f>BN13*Constants!$H71*(1-Constants!$H89)</f>
        <v>50342488.97687275</v>
      </c>
      <c r="BO74" s="22">
        <f>BO13*Constants!$H71*(1-Constants!$H89)</f>
        <v>50373075.523996033</v>
      </c>
      <c r="BP74" s="22">
        <f>BP13*Constants!$H71*(1-Constants!$H89)</f>
        <v>50407923.260901131</v>
      </c>
    </row>
    <row r="75" spans="1:68" x14ac:dyDescent="0.25">
      <c r="A75" t="str">
        <f t="shared" si="26"/>
        <v>3C Aggregated and non-CO2 emissions on land</v>
      </c>
      <c r="B75" t="str">
        <f t="shared" si="27"/>
        <v>3C4 Direct N2O from managed soils (N2O)</v>
      </c>
      <c r="C75" t="s">
        <v>410</v>
      </c>
      <c r="D75" t="str">
        <f t="shared" si="28"/>
        <v xml:space="preserve"> - Subsistence goats</v>
      </c>
      <c r="E75" t="str">
        <f t="shared" si="29"/>
        <v>Urine &amp; dung - Subsistence goats</v>
      </c>
      <c r="F75" t="str">
        <f t="shared" si="30"/>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75499073.310249701</v>
      </c>
      <c r="AE75" s="22">
        <f>AE14*Constants!$H72*(1-Constants!$H90)</f>
        <v>75696050.159034818</v>
      </c>
      <c r="AF75" s="22">
        <f>AF14*Constants!$H72*(1-Constants!$H90)</f>
        <v>75959909.883987933</v>
      </c>
      <c r="AG75" s="22">
        <f>AG14*Constants!$H72*(1-Constants!$H90)</f>
        <v>76287636.021013826</v>
      </c>
      <c r="AH75" s="22">
        <f>AH14*Constants!$H72*(1-Constants!$H90)</f>
        <v>76675944.784769103</v>
      </c>
      <c r="AI75" s="22">
        <f>AI14*Constants!$H72*(1-Constants!$H90)</f>
        <v>77128220.922647104</v>
      </c>
      <c r="AJ75" s="22">
        <f>AJ14*Constants!$H72*(1-Constants!$H90)</f>
        <v>77611147.981732816</v>
      </c>
      <c r="AK75" s="22">
        <f>AK14*Constants!$H72*(1-Constants!$H90)</f>
        <v>78125050.538135603</v>
      </c>
      <c r="AL75" s="22">
        <f>AL14*Constants!$H72*(1-Constants!$H90)</f>
        <v>78610734.654621631</v>
      </c>
      <c r="AM75" s="22">
        <f>AM14*Constants!$H72*(1-Constants!$H90)</f>
        <v>78828977.540226027</v>
      </c>
      <c r="AN75" s="22">
        <f>AN14*Constants!$H72*(1-Constants!$H90)</f>
        <v>79070072.323039591</v>
      </c>
      <c r="AO75" s="22">
        <f>AO14*Constants!$H72*(1-Constants!$H90)</f>
        <v>79333604.891737178</v>
      </c>
      <c r="AP75" s="22">
        <f>AP14*Constants!$H72*(1-Constants!$H90)</f>
        <v>79618448.732473478</v>
      </c>
      <c r="AQ75" s="22">
        <f>AQ14*Constants!$H72*(1-Constants!$H90)</f>
        <v>79921721.487547174</v>
      </c>
      <c r="AR75" s="22">
        <f>AR14*Constants!$H72*(1-Constants!$H90)</f>
        <v>80113753.289719567</v>
      </c>
      <c r="AS75" s="22">
        <f>AS14*Constants!$H72*(1-Constants!$H90)</f>
        <v>80322505.100523934</v>
      </c>
      <c r="AT75" s="22">
        <f>AT14*Constants!$H72*(1-Constants!$H90)</f>
        <v>80547066.757676154</v>
      </c>
      <c r="AU75" s="22">
        <f>AU14*Constants!$H72*(1-Constants!$H90)</f>
        <v>80785879.295066297</v>
      </c>
      <c r="AV75" s="22">
        <f>AV14*Constants!$H72*(1-Constants!$H90)</f>
        <v>81038612.405436471</v>
      </c>
      <c r="AW75" s="22">
        <f>AW14*Constants!$H72*(1-Constants!$H90)</f>
        <v>81202391.077638999</v>
      </c>
      <c r="AX75" s="22">
        <f>AX14*Constants!$H72*(1-Constants!$H90)</f>
        <v>81378950.546189636</v>
      </c>
      <c r="AY75" s="22">
        <f>AY14*Constants!$H72*(1-Constants!$H90)</f>
        <v>81567524.729669169</v>
      </c>
      <c r="AZ75" s="22">
        <f>AZ14*Constants!$H72*(1-Constants!$H90)</f>
        <v>81767407.17763488</v>
      </c>
      <c r="BA75" s="22">
        <f>BA14*Constants!$H72*(1-Constants!$H90)</f>
        <v>81979902.735328853</v>
      </c>
      <c r="BB75" s="22">
        <f>BB14*Constants!$H72*(1-Constants!$H90)</f>
        <v>82106196.9809331</v>
      </c>
      <c r="BC75" s="22">
        <f>BC14*Constants!$H72*(1-Constants!$H90)</f>
        <v>82242869.697349712</v>
      </c>
      <c r="BD75" s="22">
        <f>BD14*Constants!$H72*(1-Constants!$H90)</f>
        <v>82388391.396814272</v>
      </c>
      <c r="BE75" s="22">
        <f>BE14*Constants!$H72*(1-Constants!$H90)</f>
        <v>82543493.734911174</v>
      </c>
      <c r="BF75" s="22">
        <f>BF14*Constants!$H72*(1-Constants!$H90)</f>
        <v>82708399.622406483</v>
      </c>
      <c r="BG75" s="22">
        <f>BG14*Constants!$H72*(1-Constants!$H90)</f>
        <v>82791550.058178261</v>
      </c>
      <c r="BH75" s="22">
        <f>BH14*Constants!$H72*(1-Constants!$H90)</f>
        <v>82882935.009189025</v>
      </c>
      <c r="BI75" s="22">
        <f>BI14*Constants!$H72*(1-Constants!$H90)</f>
        <v>82982369.225080252</v>
      </c>
      <c r="BJ75" s="22">
        <f>BJ14*Constants!$H72*(1-Constants!$H90)</f>
        <v>83089643.459495395</v>
      </c>
      <c r="BK75" s="22">
        <f>BK14*Constants!$H72*(1-Constants!$H90)</f>
        <v>83204924.419603601</v>
      </c>
      <c r="BL75" s="22">
        <f>BL14*Constants!$H72*(1-Constants!$H90)</f>
        <v>83234950.410650328</v>
      </c>
      <c r="BM75" s="22">
        <f>BM14*Constants!$H72*(1-Constants!$H90)</f>
        <v>83271930.3781434</v>
      </c>
      <c r="BN75" s="22">
        <f>BN14*Constants!$H72*(1-Constants!$H90)</f>
        <v>83315796.668693468</v>
      </c>
      <c r="BO75" s="22">
        <f>BO14*Constants!$H72*(1-Constants!$H90)</f>
        <v>83366416.782889515</v>
      </c>
      <c r="BP75" s="22">
        <f>BP14*Constants!$H72*(1-Constants!$H90)</f>
        <v>83424089.079618454</v>
      </c>
    </row>
    <row r="76" spans="1:68" x14ac:dyDescent="0.25">
      <c r="A76" t="str">
        <f t="shared" si="26"/>
        <v>3C Aggregated and non-CO2 emissions on land</v>
      </c>
      <c r="B76" t="str">
        <f t="shared" si="27"/>
        <v>3C4 Direct N2O from managed soils (N2O)</v>
      </c>
      <c r="C76" t="s">
        <v>410</v>
      </c>
      <c r="D76" t="str">
        <f t="shared" si="28"/>
        <v xml:space="preserve"> - Horses</v>
      </c>
      <c r="E76" t="str">
        <f t="shared" si="29"/>
        <v>Urine &amp; dung - Horses</v>
      </c>
      <c r="F76" t="str">
        <f t="shared" si="30"/>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12188436.440481311</v>
      </c>
      <c r="AE76" s="22">
        <f>AE15*Constants!$H73*(1-Constants!$H91)</f>
        <v>12281852.545839526</v>
      </c>
      <c r="AF76" s="22">
        <f>AF15*Constants!$H73*(1-Constants!$H91)</f>
        <v>12322965.485593665</v>
      </c>
      <c r="AG76" s="22">
        <f>AG15*Constants!$H73*(1-Constants!$H91)</f>
        <v>12324237.076116093</v>
      </c>
      <c r="AH76" s="22">
        <f>AH15*Constants!$H73*(1-Constants!$H91)</f>
        <v>12283847.076654147</v>
      </c>
      <c r="AI76" s="22">
        <f>AI15*Constants!$H73*(1-Constants!$H91)</f>
        <v>12274367.771645775</v>
      </c>
      <c r="AJ76" s="22">
        <f>AJ15*Constants!$H73*(1-Constants!$H91)</f>
        <v>12270123.246992569</v>
      </c>
      <c r="AK76" s="22">
        <f>AK15*Constants!$H73*(1-Constants!$H91)</f>
        <v>12258466.269960059</v>
      </c>
      <c r="AL76" s="22">
        <f>AL15*Constants!$H73*(1-Constants!$H91)</f>
        <v>11539408.950434675</v>
      </c>
      <c r="AM76" s="22">
        <f>AM15*Constants!$H73*(1-Constants!$H91)</f>
        <v>11644975.092297951</v>
      </c>
      <c r="AN76" s="22">
        <f>AN15*Constants!$H73*(1-Constants!$H91)</f>
        <v>11746549.431023467</v>
      </c>
      <c r="AO76" s="22">
        <f>AO15*Constants!$H73*(1-Constants!$H91)</f>
        <v>11856536.799985554</v>
      </c>
      <c r="AP76" s="22">
        <f>AP15*Constants!$H73*(1-Constants!$H91)</f>
        <v>11976478.809836365</v>
      </c>
      <c r="AQ76" s="22">
        <f>AQ15*Constants!$H73*(1-Constants!$H91)</f>
        <v>12085010.891983794</v>
      </c>
      <c r="AR76" s="22">
        <f>AR15*Constants!$H73*(1-Constants!$H91)</f>
        <v>12225518.844947865</v>
      </c>
      <c r="AS76" s="22">
        <f>AS15*Constants!$H73*(1-Constants!$H91)</f>
        <v>12367096.372881144</v>
      </c>
      <c r="AT76" s="22">
        <f>AT15*Constants!$H73*(1-Constants!$H91)</f>
        <v>12509083.786084268</v>
      </c>
      <c r="AU76" s="22">
        <f>AU15*Constants!$H73*(1-Constants!$H91)</f>
        <v>12642070.695260327</v>
      </c>
      <c r="AV76" s="22">
        <f>AV15*Constants!$H73*(1-Constants!$H91)</f>
        <v>12770398.452301962</v>
      </c>
      <c r="AW76" s="22">
        <f>AW15*Constants!$H73*(1-Constants!$H91)</f>
        <v>12934233.014873626</v>
      </c>
      <c r="AX76" s="22">
        <f>AX15*Constants!$H73*(1-Constants!$H91)</f>
        <v>13100799.806866666</v>
      </c>
      <c r="AY76" s="22">
        <f>AY15*Constants!$H73*(1-Constants!$H91)</f>
        <v>13267612.735588813</v>
      </c>
      <c r="AZ76" s="22">
        <f>AZ15*Constants!$H73*(1-Constants!$H91)</f>
        <v>13432324.390623553</v>
      </c>
      <c r="BA76" s="22">
        <f>BA15*Constants!$H73*(1-Constants!$H91)</f>
        <v>13615664.280608429</v>
      </c>
      <c r="BB76" s="22">
        <f>BB15*Constants!$H73*(1-Constants!$H91)</f>
        <v>13823209.133866152</v>
      </c>
      <c r="BC76" s="22">
        <f>BC15*Constants!$H73*(1-Constants!$H91)</f>
        <v>14037686.337057523</v>
      </c>
      <c r="BD76" s="22">
        <f>BD15*Constants!$H73*(1-Constants!$H91)</f>
        <v>14245757.809218504</v>
      </c>
      <c r="BE76" s="22">
        <f>BE15*Constants!$H73*(1-Constants!$H91)</f>
        <v>14460158.446202232</v>
      </c>
      <c r="BF76" s="22">
        <f>BF15*Constants!$H73*(1-Constants!$H91)</f>
        <v>14687302.040545154</v>
      </c>
      <c r="BG76" s="22">
        <f>BG15*Constants!$H73*(1-Constants!$H91)</f>
        <v>14928249.003276844</v>
      </c>
      <c r="BH76" s="22">
        <f>BH15*Constants!$H73*(1-Constants!$H91)</f>
        <v>15173951.571994754</v>
      </c>
      <c r="BI76" s="22">
        <f>BI15*Constants!$H73*(1-Constants!$H91)</f>
        <v>15425588.762226462</v>
      </c>
      <c r="BJ76" s="22">
        <f>BJ15*Constants!$H73*(1-Constants!$H91)</f>
        <v>15683823.917952389</v>
      </c>
      <c r="BK76" s="22">
        <f>BK15*Constants!$H73*(1-Constants!$H91)</f>
        <v>15953456.047016881</v>
      </c>
      <c r="BL76" s="22">
        <f>BL15*Constants!$H73*(1-Constants!$H91)</f>
        <v>16217899.90519774</v>
      </c>
      <c r="BM76" s="22">
        <f>BM15*Constants!$H73*(1-Constants!$H91)</f>
        <v>16488848.982222462</v>
      </c>
      <c r="BN76" s="22">
        <f>BN15*Constants!$H73*(1-Constants!$H91)</f>
        <v>16768110.037559018</v>
      </c>
      <c r="BO76" s="22">
        <f>BO15*Constants!$H73*(1-Constants!$H91)</f>
        <v>17056575.20142749</v>
      </c>
      <c r="BP76" s="22">
        <f>BP15*Constants!$H73*(1-Constants!$H91)</f>
        <v>17359966.283673763</v>
      </c>
    </row>
    <row r="77" spans="1:68" x14ac:dyDescent="0.25">
      <c r="A77" t="str">
        <f t="shared" si="26"/>
        <v>3C Aggregated and non-CO2 emissions on land</v>
      </c>
      <c r="B77" t="str">
        <f t="shared" si="27"/>
        <v>3C4 Direct N2O from managed soils (N2O)</v>
      </c>
      <c r="C77" t="s">
        <v>410</v>
      </c>
      <c r="D77" t="str">
        <f t="shared" si="28"/>
        <v xml:space="preserve"> - Mules &amp; Asses</v>
      </c>
      <c r="E77" t="str">
        <f t="shared" si="29"/>
        <v>Urine &amp; dung - Mules &amp; Asses</v>
      </c>
      <c r="F77" t="str">
        <f t="shared" si="30"/>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6"/>
        <v>3C Aggregated and non-CO2 emissions on land</v>
      </c>
      <c r="B78" t="str">
        <f t="shared" si="27"/>
        <v>3C4 Direct N2O from managed soils (N2O)</v>
      </c>
      <c r="C78" t="s">
        <v>410</v>
      </c>
      <c r="D78" t="str">
        <f t="shared" si="28"/>
        <v xml:space="preserve"> - Commercial swine</v>
      </c>
      <c r="E78" t="str">
        <f t="shared" si="29"/>
        <v>Urine &amp; dung - Commercial swine</v>
      </c>
      <c r="F78" t="str">
        <f t="shared" si="30"/>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6"/>
        <v>3C Aggregated and non-CO2 emissions on land</v>
      </c>
      <c r="B79" t="str">
        <f t="shared" si="27"/>
        <v>3C4 Direct N2O from managed soils (N2O)</v>
      </c>
      <c r="C79" t="s">
        <v>410</v>
      </c>
      <c r="D79" t="str">
        <f>D63</f>
        <v xml:space="preserve"> - Subsistence swine</v>
      </c>
      <c r="E79" t="str">
        <f t="shared" si="29"/>
        <v>Urine &amp; dung - Subsistence swine</v>
      </c>
      <c r="F79" t="str">
        <f t="shared" si="30"/>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6"/>
        <v>3C Aggregated and non-CO2 emissions on land</v>
      </c>
      <c r="B80" t="str">
        <f t="shared" si="27"/>
        <v>3C4 Direct N2O from managed soils (N2O)</v>
      </c>
      <c r="C80" t="s">
        <v>410</v>
      </c>
      <c r="D80" t="str">
        <f t="shared" si="28"/>
        <v xml:space="preserve"> - Commercial layers</v>
      </c>
      <c r="E80" t="str">
        <f t="shared" ref="E80:E81" si="31">C80&amp;D80</f>
        <v>Urine &amp; dung - Commercial layers</v>
      </c>
      <c r="F80" t="str">
        <f t="shared" ref="F80:F81" si="32">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6"/>
        <v>3C Aggregated and non-CO2 emissions on land</v>
      </c>
      <c r="B81" t="str">
        <f t="shared" si="27"/>
        <v>3C4 Direct N2O from managed soils (N2O)</v>
      </c>
      <c r="C81" t="s">
        <v>410</v>
      </c>
      <c r="D81" t="str">
        <f t="shared" si="28"/>
        <v xml:space="preserve"> - Commercial broilers</v>
      </c>
      <c r="E81" t="str">
        <f t="shared" si="31"/>
        <v>Urine &amp; dung - Commercial broilers</v>
      </c>
      <c r="F81" t="str">
        <f t="shared" si="32"/>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7"/>
        <v>3C4 Direct N2O from managed soils (N2O)</v>
      </c>
      <c r="C82" t="s">
        <v>661</v>
      </c>
      <c r="D82" t="s">
        <v>444</v>
      </c>
      <c r="E82" t="str">
        <f t="shared" ref="E82:E85" si="33">C82&amp;D82</f>
        <v>Crop residue N - maize</v>
      </c>
      <c r="F82" t="str">
        <f t="shared" ref="F82:F85" si="34">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((AD45*Constants!$H$45*Constants!$H$48)*(1+Constants!$H$51))*Constants!$H$54*Constants!$H$42*Constants!$H$57*Constants!$H$58*ttokg</f>
        <v>55336462.769924819</v>
      </c>
      <c r="AE82" s="22">
        <f>((AE45*Constants!$H$45*Constants!$H$48)*(1+Constants!$H$51))*Constants!$H$54*Constants!$H$42*Constants!$H$57*Constants!$H$58*ttokg</f>
        <v>55442718.82002686</v>
      </c>
      <c r="AF82" s="22">
        <f>((AF45*Constants!$H$45*Constants!$H$48)*(1+Constants!$H$51))*Constants!$H$54*Constants!$H$42*Constants!$H$57*Constants!$H$58*ttokg</f>
        <v>55669545.237671174</v>
      </c>
      <c r="AG82" s="22">
        <f>((AG45*Constants!$H$45*Constants!$H$48)*(1+Constants!$H$51))*Constants!$H$54*Constants!$H$42*Constants!$H$57*Constants!$H$58*ttokg</f>
        <v>55842774.043139845</v>
      </c>
      <c r="AH82" s="22">
        <f>((AH45*Constants!$H$45*Constants!$H$48)*(1+Constants!$H$51))*Constants!$H$54*Constants!$H$42*Constants!$H$57*Constants!$H$58*ttokg</f>
        <v>55975999.188457891</v>
      </c>
      <c r="AI82" s="22">
        <f>((AI45*Constants!$H$45*Constants!$H$48)*(1+Constants!$H$51))*Constants!$H$54*Constants!$H$42*Constants!$H$57*Constants!$H$58*ttokg</f>
        <v>56066680.350845695</v>
      </c>
      <c r="AJ82" s="22">
        <f>((AJ45*Constants!$H$45*Constants!$H$48)*(1+Constants!$H$51))*Constants!$H$54*Constants!$H$42*Constants!$H$57*Constants!$H$58*ttokg</f>
        <v>56194695.657903664</v>
      </c>
      <c r="AK82" s="22">
        <f>((AK45*Constants!$H$45*Constants!$H$48)*(1+Constants!$H$51))*Constants!$H$54*Constants!$H$42*Constants!$H$57*Constants!$H$58*ttokg</f>
        <v>56328714.11941576</v>
      </c>
      <c r="AL82" s="22">
        <f>((AL45*Constants!$H$45*Constants!$H$48)*(1+Constants!$H$51))*Constants!$H$54*Constants!$H$42*Constants!$H$57*Constants!$H$58*ttokg</f>
        <v>56454997.953421943</v>
      </c>
      <c r="AM82" s="22">
        <f>((AM45*Constants!$H$45*Constants!$H$48)*(1+Constants!$H$51))*Constants!$H$54*Constants!$H$42*Constants!$H$57*Constants!$H$58*ttokg</f>
        <v>55754628.5982842</v>
      </c>
      <c r="AN82" s="22">
        <f>((AN45*Constants!$H$45*Constants!$H$48)*(1+Constants!$H$51))*Constants!$H$54*Constants!$H$42*Constants!$H$57*Constants!$H$58*ttokg</f>
        <v>55979605.306455575</v>
      </c>
      <c r="AO82" s="22">
        <f>((AO45*Constants!$H$45*Constants!$H$48)*(1+Constants!$H$51))*Constants!$H$54*Constants!$H$42*Constants!$H$57*Constants!$H$58*ttokg</f>
        <v>56199684.679814182</v>
      </c>
      <c r="AP82" s="22">
        <f>((AP45*Constants!$H$45*Constants!$H$48)*(1+Constants!$H$51))*Constants!$H$54*Constants!$H$42*Constants!$H$57*Constants!$H$58*ttokg</f>
        <v>56429658.694386616</v>
      </c>
      <c r="AQ82" s="22">
        <f>((AQ45*Constants!$H$45*Constants!$H$48)*(1+Constants!$H$51))*Constants!$H$54*Constants!$H$42*Constants!$H$57*Constants!$H$58*ttokg</f>
        <v>56671109.092146166</v>
      </c>
      <c r="AR82" s="22">
        <f>((AR45*Constants!$H$45*Constants!$H$48)*(1+Constants!$H$51))*Constants!$H$54*Constants!$H$42*Constants!$H$57*Constants!$H$58*ttokg</f>
        <v>56898848.409340516</v>
      </c>
      <c r="AS82" s="22">
        <f>((AS45*Constants!$H$45*Constants!$H$48)*(1+Constants!$H$51))*Constants!$H$54*Constants!$H$42*Constants!$H$57*Constants!$H$58*ttokg</f>
        <v>57148661.199237376</v>
      </c>
      <c r="AT82" s="22">
        <f>((AT45*Constants!$H$45*Constants!$H$48)*(1+Constants!$H$51))*Constants!$H$54*Constants!$H$42*Constants!$H$57*Constants!$H$58*ttokg</f>
        <v>57398614.469945878</v>
      </c>
      <c r="AU82" s="22">
        <f>((AU45*Constants!$H$45*Constants!$H$48)*(1+Constants!$H$51))*Constants!$H$54*Constants!$H$42*Constants!$H$57*Constants!$H$58*ttokg</f>
        <v>57647940.96208597</v>
      </c>
      <c r="AV82" s="22">
        <f>((AV45*Constants!$H$45*Constants!$H$48)*(1+Constants!$H$51))*Constants!$H$54*Constants!$H$42*Constants!$H$57*Constants!$H$58*ttokg</f>
        <v>57886124.795032181</v>
      </c>
      <c r="AW82" s="22">
        <f>((AW45*Constants!$H$45*Constants!$H$48)*(1+Constants!$H$51))*Constants!$H$54*Constants!$H$42*Constants!$H$57*Constants!$H$58*ttokg</f>
        <v>58118285.091052532</v>
      </c>
      <c r="AX82" s="22">
        <f>((AX45*Constants!$H$45*Constants!$H$48)*(1+Constants!$H$51))*Constants!$H$54*Constants!$H$42*Constants!$H$57*Constants!$H$58*ttokg</f>
        <v>58376626.350653686</v>
      </c>
      <c r="AY82" s="22">
        <f>((AY45*Constants!$H$45*Constants!$H$48)*(1+Constants!$H$51))*Constants!$H$54*Constants!$H$42*Constants!$H$57*Constants!$H$58*ttokg</f>
        <v>58636176.414205045</v>
      </c>
      <c r="AZ82" s="22">
        <f>((AZ45*Constants!$H$45*Constants!$H$48)*(1+Constants!$H$51))*Constants!$H$54*Constants!$H$42*Constants!$H$57*Constants!$H$58*ttokg</f>
        <v>58894212.161636479</v>
      </c>
      <c r="BA82" s="22">
        <f>((BA45*Constants!$H$45*Constants!$H$48)*(1+Constants!$H$51))*Constants!$H$54*Constants!$H$42*Constants!$H$57*Constants!$H$58*ttokg</f>
        <v>59148292.347438358</v>
      </c>
      <c r="BB82" s="22">
        <f>((BB45*Constants!$H$45*Constants!$H$48)*(1+Constants!$H$51))*Constants!$H$54*Constants!$H$42*Constants!$H$57*Constants!$H$58*ttokg</f>
        <v>59420084.662264369</v>
      </c>
      <c r="BC82" s="22">
        <f>((BC45*Constants!$H$45*Constants!$H$48)*(1+Constants!$H$51))*Constants!$H$54*Constants!$H$42*Constants!$H$57*Constants!$H$58*ttokg</f>
        <v>59703085.464764252</v>
      </c>
      <c r="BD82" s="22">
        <f>((BD45*Constants!$H$45*Constants!$H$48)*(1+Constants!$H$51))*Constants!$H$54*Constants!$H$42*Constants!$H$57*Constants!$H$58*ttokg</f>
        <v>59990140.132828109</v>
      </c>
      <c r="BE82" s="22">
        <f>((BE45*Constants!$H$45*Constants!$H$48)*(1+Constants!$H$51))*Constants!$H$54*Constants!$H$42*Constants!$H$57*Constants!$H$58*ttokg</f>
        <v>60267804.635612786</v>
      </c>
      <c r="BF82" s="22">
        <f>((BF45*Constants!$H$45*Constants!$H$48)*(1+Constants!$H$51))*Constants!$H$54*Constants!$H$42*Constants!$H$57*Constants!$H$58*ttokg</f>
        <v>60548877.626485541</v>
      </c>
      <c r="BG82" s="22">
        <f>((BG45*Constants!$H$45*Constants!$H$48)*(1+Constants!$H$51))*Constants!$H$54*Constants!$H$42*Constants!$H$57*Constants!$H$58*ttokg</f>
        <v>60839301.899695382</v>
      </c>
      <c r="BH82" s="22">
        <f>((BH45*Constants!$H$45*Constants!$H$48)*(1+Constants!$H$51))*Constants!$H$54*Constants!$H$42*Constants!$H$57*Constants!$H$58*ttokg</f>
        <v>61128751.91118136</v>
      </c>
      <c r="BI82" s="22">
        <f>((BI45*Constants!$H$45*Constants!$H$48)*(1+Constants!$H$51))*Constants!$H$54*Constants!$H$42*Constants!$H$57*Constants!$H$58*ttokg</f>
        <v>61418983.118459977</v>
      </c>
      <c r="BJ82" s="22">
        <f>((BJ45*Constants!$H$45*Constants!$H$48)*(1+Constants!$H$51))*Constants!$H$54*Constants!$H$42*Constants!$H$57*Constants!$H$58*ttokg</f>
        <v>61710960.781221971</v>
      </c>
      <c r="BK82" s="22">
        <f>((BK45*Constants!$H$45*Constants!$H$48)*(1+Constants!$H$51))*Constants!$H$54*Constants!$H$42*Constants!$H$57*Constants!$H$58*ttokg</f>
        <v>62005118.545401737</v>
      </c>
      <c r="BL82" s="22">
        <f>((BL45*Constants!$H$45*Constants!$H$48)*(1+Constants!$H$51))*Constants!$H$54*Constants!$H$42*Constants!$H$57*Constants!$H$58*ttokg</f>
        <v>62305478.133163996</v>
      </c>
      <c r="BM82" s="22">
        <f>((BM45*Constants!$H$45*Constants!$H$48)*(1+Constants!$H$51))*Constants!$H$54*Constants!$H$42*Constants!$H$57*Constants!$H$58*ttokg</f>
        <v>62586282.144182853</v>
      </c>
      <c r="BN82" s="22">
        <f>((BN45*Constants!$H$45*Constants!$H$48)*(1+Constants!$H$51))*Constants!$H$54*Constants!$H$42*Constants!$H$57*Constants!$H$58*ttokg</f>
        <v>62868766.396208383</v>
      </c>
      <c r="BO82" s="22">
        <f>((BO45*Constants!$H$45*Constants!$H$48)*(1+Constants!$H$51))*Constants!$H$54*Constants!$H$42*Constants!$H$57*Constants!$H$58*ttokg</f>
        <v>63154270.195295885</v>
      </c>
      <c r="BP82" s="22">
        <f>((BP45*Constants!$H$45*Constants!$H$48)*(1+Constants!$H$51))*Constants!$H$54*Constants!$H$42*Constants!$H$57*Constants!$H$58*ttokg</f>
        <v>63443284.193174981</v>
      </c>
    </row>
    <row r="83" spans="1:72" x14ac:dyDescent="0.25">
      <c r="A83" t="str">
        <f>A82</f>
        <v>3C Aggregated and non-CO2 emissions on land</v>
      </c>
      <c r="B83" t="str">
        <f t="shared" ref="B83:C83" si="35">B82</f>
        <v>3C4 Direct N2O from managed soils (N2O)</v>
      </c>
      <c r="C83" t="str">
        <f t="shared" si="35"/>
        <v>Crop residue N</v>
      </c>
      <c r="D83" t="s">
        <v>374</v>
      </c>
      <c r="E83" t="str">
        <f t="shared" si="33"/>
        <v>Crop residue N - wheat</v>
      </c>
      <c r="F83" t="str">
        <f t="shared" si="34"/>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6">B83</f>
        <v>3C4 Direct N2O from managed soils (N2O)</v>
      </c>
      <c r="C84" t="str">
        <f t="shared" ref="C84" si="37">C83</f>
        <v>Crop residue N</v>
      </c>
      <c r="D84" t="s">
        <v>375</v>
      </c>
      <c r="E84" t="str">
        <f t="shared" si="33"/>
        <v>Crop residue N - sorghum</v>
      </c>
      <c r="F84" t="str">
        <f t="shared" si="34"/>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8">B84</f>
        <v>3C4 Direct N2O from managed soils (N2O)</v>
      </c>
      <c r="C85" t="str">
        <f t="shared" ref="C85" si="39">C84</f>
        <v>Crop residue N</v>
      </c>
      <c r="D85" t="s">
        <v>376</v>
      </c>
      <c r="E85" t="str">
        <f t="shared" si="33"/>
        <v>Crop residue N - total</v>
      </c>
      <c r="F85" t="str">
        <f t="shared" si="34"/>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112666780.56487469</v>
      </c>
      <c r="AE85" s="22">
        <f>SUM(AE82:AE84)/Constants!$H$41</f>
        <v>112843873.98171145</v>
      </c>
      <c r="AF85" s="22">
        <f>SUM(AF82:AF84)/Constants!$H$41</f>
        <v>113221918.01111862</v>
      </c>
      <c r="AG85" s="22">
        <f>SUM(AG82:AG84)/Constants!$H$41</f>
        <v>113510632.68689974</v>
      </c>
      <c r="AH85" s="22">
        <f>SUM(AH82:AH84)/Constants!$H$41</f>
        <v>113732674.59576316</v>
      </c>
      <c r="AI85" s="22">
        <f>SUM(AI82:AI84)/Constants!$H$41</f>
        <v>113883809.86640948</v>
      </c>
      <c r="AJ85" s="22">
        <f>SUM(AJ82:AJ84)/Constants!$H$41</f>
        <v>114097168.71150611</v>
      </c>
      <c r="AK85" s="22">
        <f>SUM(AK82:AK84)/Constants!$H$41</f>
        <v>114320532.81402625</v>
      </c>
      <c r="AL85" s="22">
        <f>SUM(AL82:AL84)/Constants!$H$41</f>
        <v>114531005.87070324</v>
      </c>
      <c r="AM85" s="22">
        <f>SUM(AM82:AM84)/Constants!$H$41</f>
        <v>113363723.61214034</v>
      </c>
      <c r="AN85" s="22">
        <f>SUM(AN82:AN84)/Constants!$H$41</f>
        <v>113738684.79242596</v>
      </c>
      <c r="AO85" s="22">
        <f>SUM(AO82:AO84)/Constants!$H$41</f>
        <v>114105483.74802364</v>
      </c>
      <c r="AP85" s="22">
        <f>SUM(AP82:AP84)/Constants!$H$41</f>
        <v>114488773.77231105</v>
      </c>
      <c r="AQ85" s="22">
        <f>SUM(AQ82:AQ84)/Constants!$H$41</f>
        <v>114891191.10191028</v>
      </c>
      <c r="AR85" s="22">
        <f>SUM(AR82:AR84)/Constants!$H$41</f>
        <v>115270756.63056754</v>
      </c>
      <c r="AS85" s="22">
        <f>SUM(AS82:AS84)/Constants!$H$41</f>
        <v>115687111.28039561</v>
      </c>
      <c r="AT85" s="22">
        <f>SUM(AT82:AT84)/Constants!$H$41</f>
        <v>116103700.06490979</v>
      </c>
      <c r="AU85" s="22">
        <f>SUM(AU82:AU84)/Constants!$H$41</f>
        <v>116519244.21847662</v>
      </c>
      <c r="AV85" s="22">
        <f>SUM(AV82:AV84)/Constants!$H$41</f>
        <v>116916217.27338697</v>
      </c>
      <c r="AW85" s="22">
        <f>SUM(AW82:AW84)/Constants!$H$41</f>
        <v>117303151.10008754</v>
      </c>
      <c r="AX85" s="22">
        <f>SUM(AX82:AX84)/Constants!$H$41</f>
        <v>117733719.86608948</v>
      </c>
      <c r="AY85" s="22">
        <f>SUM(AY82:AY84)/Constants!$H$41</f>
        <v>118166303.30534174</v>
      </c>
      <c r="AZ85" s="22">
        <f>SUM(AZ82:AZ84)/Constants!$H$41</f>
        <v>118596362.88439414</v>
      </c>
      <c r="BA85" s="22">
        <f>SUM(BA82:BA84)/Constants!$H$41</f>
        <v>119019829.8607306</v>
      </c>
      <c r="BB85" s="22">
        <f>SUM(BB82:BB84)/Constants!$H$41</f>
        <v>119472817.05210729</v>
      </c>
      <c r="BC85" s="22">
        <f>SUM(BC82:BC84)/Constants!$H$41</f>
        <v>119944485.05627377</v>
      </c>
      <c r="BD85" s="22">
        <f>SUM(BD82:BD84)/Constants!$H$41</f>
        <v>120422909.50304686</v>
      </c>
      <c r="BE85" s="22">
        <f>SUM(BE82:BE84)/Constants!$H$41</f>
        <v>120885683.67435463</v>
      </c>
      <c r="BF85" s="22">
        <f>SUM(BF82:BF84)/Constants!$H$41</f>
        <v>121354138.65914258</v>
      </c>
      <c r="BG85" s="22">
        <f>SUM(BG82:BG84)/Constants!$H$41</f>
        <v>121838179.11449231</v>
      </c>
      <c r="BH85" s="22">
        <f>SUM(BH82:BH84)/Constants!$H$41</f>
        <v>122320595.80030225</v>
      </c>
      <c r="BI85" s="22">
        <f>SUM(BI82:BI84)/Constants!$H$41</f>
        <v>122804314.47909996</v>
      </c>
      <c r="BJ85" s="22">
        <f>SUM(BJ82:BJ84)/Constants!$H$41</f>
        <v>123290943.91703664</v>
      </c>
      <c r="BK85" s="22">
        <f>SUM(BK82:BK84)/Constants!$H$41</f>
        <v>123781206.85733624</v>
      </c>
      <c r="BL85" s="22">
        <f>SUM(BL82:BL84)/Constants!$H$41</f>
        <v>124281806.17027333</v>
      </c>
      <c r="BM85" s="22">
        <f>SUM(BM82:BM84)/Constants!$H$41</f>
        <v>124749812.85530476</v>
      </c>
      <c r="BN85" s="22">
        <f>SUM(BN82:BN84)/Constants!$H$41</f>
        <v>125220619.94201398</v>
      </c>
      <c r="BO85" s="22">
        <f>SUM(BO82:BO84)/Constants!$H$41</f>
        <v>125696459.60715982</v>
      </c>
      <c r="BP85" s="22">
        <f>SUM(BP82:BP84)/Constants!$H$41</f>
        <v>126178149.60362497</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t="s">
        <v>720</v>
      </c>
      <c r="J89" s="21" t="s">
        <v>720</v>
      </c>
      <c r="K89" s="21" t="s">
        <v>720</v>
      </c>
      <c r="L89" s="21" t="s">
        <v>720</v>
      </c>
      <c r="M89" s="21" t="s">
        <v>720</v>
      </c>
      <c r="N89" s="21" t="s">
        <v>720</v>
      </c>
      <c r="O89" s="21" t="s">
        <v>720</v>
      </c>
      <c r="P89" s="21" t="s">
        <v>720</v>
      </c>
      <c r="Q89" s="21" t="s">
        <v>720</v>
      </c>
      <c r="R89" s="21" t="s">
        <v>720</v>
      </c>
      <c r="S89" s="21" t="s">
        <v>720</v>
      </c>
      <c r="T89" s="21" t="s">
        <v>720</v>
      </c>
      <c r="U89" s="21" t="s">
        <v>720</v>
      </c>
      <c r="V89" s="21" t="s">
        <v>720</v>
      </c>
      <c r="W89" s="21" t="s">
        <v>720</v>
      </c>
      <c r="X89" s="21" t="s">
        <v>720</v>
      </c>
      <c r="Y89" s="21" t="s">
        <v>720</v>
      </c>
      <c r="Z89" s="21" t="s">
        <v>720</v>
      </c>
      <c r="AA89" s="21" t="s">
        <v>720</v>
      </c>
      <c r="AB89" s="43" t="s">
        <v>720</v>
      </c>
      <c r="AC89" s="43" t="s">
        <v>720</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201943.5408761205</v>
      </c>
      <c r="J90" s="21">
        <v>201943.5408761205</v>
      </c>
      <c r="K90" s="21">
        <v>201943.5408761205</v>
      </c>
      <c r="L90" s="21">
        <v>201943.5408761205</v>
      </c>
      <c r="M90" s="21">
        <v>201943.5408761205</v>
      </c>
      <c r="N90" s="21">
        <v>201943.5408761205</v>
      </c>
      <c r="O90" s="21">
        <v>201943.5408761205</v>
      </c>
      <c r="P90" s="21">
        <v>201943.5408761205</v>
      </c>
      <c r="Q90" s="21">
        <v>201943.5408761205</v>
      </c>
      <c r="R90" s="21">
        <v>201943.5408761205</v>
      </c>
      <c r="S90" s="21">
        <v>201943.5408761205</v>
      </c>
      <c r="T90" s="21">
        <v>201943.5408761205</v>
      </c>
      <c r="U90" s="21">
        <v>201943.5408761205</v>
      </c>
      <c r="V90" s="21">
        <v>201943.5408761205</v>
      </c>
      <c r="W90" s="21">
        <v>201943.5408761205</v>
      </c>
      <c r="X90" s="21">
        <v>201943.5408761205</v>
      </c>
      <c r="Y90" s="21">
        <v>201943.5408761205</v>
      </c>
      <c r="Z90" s="21">
        <v>201943.5408761205</v>
      </c>
      <c r="AA90" s="21">
        <v>201943.5408761205</v>
      </c>
      <c r="AB90" s="43">
        <v>201943.5408761205</v>
      </c>
      <c r="AC90" s="43">
        <v>201943.5408761205</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4806.5146545713069</v>
      </c>
      <c r="J91" s="21">
        <v>4806.5146545713069</v>
      </c>
      <c r="K91" s="21">
        <v>4806.5146545713069</v>
      </c>
      <c r="L91" s="21">
        <v>4806.5146545713069</v>
      </c>
      <c r="M91" s="21">
        <v>4806.5146545713069</v>
      </c>
      <c r="N91" s="21">
        <v>4806.5146545713069</v>
      </c>
      <c r="O91" s="21">
        <v>4806.5146545713069</v>
      </c>
      <c r="P91" s="21">
        <v>4806.5146545713069</v>
      </c>
      <c r="Q91" s="21">
        <v>4806.5146545713069</v>
      </c>
      <c r="R91" s="21">
        <v>4806.5146545713069</v>
      </c>
      <c r="S91" s="21">
        <v>4806.5146545713069</v>
      </c>
      <c r="T91" s="21">
        <v>4806.5146545713069</v>
      </c>
      <c r="U91" s="21">
        <v>4806.5146545713069</v>
      </c>
      <c r="V91" s="21">
        <v>4806.5146545713069</v>
      </c>
      <c r="W91" s="21">
        <v>4806.5146545713069</v>
      </c>
      <c r="X91" s="21">
        <v>4806.5146545713069</v>
      </c>
      <c r="Y91" s="21">
        <v>4806.5146545713069</v>
      </c>
      <c r="Z91" s="21">
        <v>4806.5146545713069</v>
      </c>
      <c r="AA91" s="21">
        <v>4806.5146545713069</v>
      </c>
      <c r="AB91" s="43">
        <v>4806.5146545713069</v>
      </c>
      <c r="AC91" s="43">
        <v>4806.5146545713069</v>
      </c>
      <c r="AD91" s="95" t="str">
        <f>IF('[2]Mitigation summary'!G37*CO2toC*Ggtot&gt;0,'[2]Mitigation summary'!G37*CO2toC*Ggtot,"NO")</f>
        <v>NO</v>
      </c>
      <c r="AE91" s="95" t="str">
        <f>IF('[2]Mitigation summary'!H37*CO2toC*Ggtot&gt;0,'[2]Mitigation summary'!H37*CO2toC*Ggtot,"NO")</f>
        <v>NO</v>
      </c>
      <c r="AF91" s="95" t="str">
        <f>IF('[2]Mitigation summary'!I37*CO2toC*Ggtot&gt;0,'[2]Mitigation summary'!I37*CO2toC*Ggtot,"NO")</f>
        <v>NO</v>
      </c>
      <c r="AG91" s="95" t="str">
        <f>IF('[2]Mitigation summary'!J37*CO2toC*Ggtot&gt;0,'[2]Mitigation summary'!J37*CO2toC*Ggtot,"NO")</f>
        <v>NO</v>
      </c>
      <c r="AH91" s="95" t="str">
        <f>IF('[2]Mitigation summary'!K37*CO2toC*Ggtot&gt;0,'[2]Mitigation summary'!K37*CO2toC*Ggtot,"NO")</f>
        <v>NO</v>
      </c>
      <c r="AI91" s="95" t="str">
        <f>IF('[2]Mitigation summary'!L37*CO2toC*Ggtot&gt;0,'[2]Mitigation summary'!L37*CO2toC*Ggtot,"NO")</f>
        <v>NO</v>
      </c>
      <c r="AJ91" s="95" t="str">
        <f>IF('[2]Mitigation summary'!M37*CO2toC*Ggtot&gt;0,'[2]Mitigation summary'!M37*CO2toC*Ggtot,"NO")</f>
        <v>NO</v>
      </c>
      <c r="AK91" s="95" t="str">
        <f>IF('[2]Mitigation summary'!N37*CO2toC*Ggtot&gt;0,'[2]Mitigation summary'!N37*CO2toC*Ggtot,"NO")</f>
        <v>NO</v>
      </c>
      <c r="AL91" s="95" t="str">
        <f>IF('[2]Mitigation summary'!O37*CO2toC*Ggtot&gt;0,'[2]Mitigation summary'!O37*CO2toC*Ggtot,"NO")</f>
        <v>NO</v>
      </c>
      <c r="AM91" s="95" t="str">
        <f>IF('[2]Mitigation summary'!P37*CO2toC*Ggtot&gt;0,'[2]Mitigation summary'!P37*CO2toC*Ggtot,"NO")</f>
        <v>NO</v>
      </c>
      <c r="AN91" s="95" t="str">
        <f>IF('[2]Mitigation summary'!Q37*CO2toC*Ggtot&gt;0,'[2]Mitigation summary'!Q37*CO2toC*Ggtot,"NO")</f>
        <v>NO</v>
      </c>
      <c r="AO91" s="95" t="str">
        <f>IF('[2]Mitigation summary'!R37*CO2toC*Ggtot&gt;0,'[2]Mitigation summary'!R37*CO2toC*Ggtot,"NO")</f>
        <v>NO</v>
      </c>
      <c r="AP91" s="95" t="str">
        <f>IF('[2]Mitigation summary'!S37*CO2toC*Ggtot&gt;0,'[2]Mitigation summary'!S37*CO2toC*Ggtot,"NO")</f>
        <v>NO</v>
      </c>
      <c r="AQ91" s="95" t="str">
        <f>IF('[2]Mitigation summary'!T37*CO2toC*Ggtot&gt;0,'[2]Mitigation summary'!T37*CO2toC*Ggtot,"NO")</f>
        <v>NO</v>
      </c>
      <c r="AR91" s="95" t="str">
        <f>IF('[2]Mitigation summary'!U37*CO2toC*Ggtot&gt;0,'[2]Mitigation summary'!U37*CO2toC*Ggtot,"NO")</f>
        <v>NO</v>
      </c>
      <c r="AS91" s="95" t="str">
        <f>IF('[2]Mitigation summary'!V37*CO2toC*Ggtot&gt;0,'[2]Mitigation summary'!V37*CO2toC*Ggtot,"NO")</f>
        <v>NO</v>
      </c>
      <c r="AT91" s="95" t="str">
        <f>IF('[2]Mitigation summary'!W37*CO2toC*Ggtot&gt;0,'[2]Mitigation summary'!W37*CO2toC*Ggtot,"NO")</f>
        <v>NO</v>
      </c>
      <c r="AU91" s="95" t="str">
        <f>IF('[2]Mitigation summary'!X37*CO2toC*Ggtot&gt;0,'[2]Mitigation summary'!X37*CO2toC*Ggtot,"NO")</f>
        <v>NO</v>
      </c>
      <c r="AV91" s="95" t="str">
        <f>IF('[2]Mitigation summary'!Y37*CO2toC*Ggtot&gt;0,'[2]Mitigation summary'!Y37*CO2toC*Ggtot,"NO")</f>
        <v>NO</v>
      </c>
      <c r="AW91" s="95" t="str">
        <f>IF('[2]Mitigation summary'!Z37*CO2toC*Ggtot&gt;0,'[2]Mitigation summary'!Z37*CO2toC*Ggtot,"NO")</f>
        <v>NO</v>
      </c>
      <c r="AX91" s="95" t="str">
        <f>IF('[2]Mitigation summary'!AA37*CO2toC*Ggtot&gt;0,'[2]Mitigation summary'!AA37*CO2toC*Ggtot,"NO")</f>
        <v>NO</v>
      </c>
      <c r="AY91" s="95" t="str">
        <f>IF('[2]Mitigation summary'!AB37*CO2toC*Ggtot&gt;0,'[2]Mitigation summary'!AB37*CO2toC*Ggtot,"NO")</f>
        <v>NO</v>
      </c>
      <c r="AZ91" s="95" t="str">
        <f>IF('[2]Mitigation summary'!AC37*CO2toC*Ggtot&gt;0,'[2]Mitigation summary'!AC37*CO2toC*Ggtot,"NO")</f>
        <v>NO</v>
      </c>
      <c r="BA91" s="95" t="str">
        <f>IF('[2]Mitigation summary'!AD37*CO2toC*Ggtot&gt;0,'[2]Mitigation summary'!AD37*CO2toC*Ggtot,"NO")</f>
        <v>NO</v>
      </c>
      <c r="BB91" s="95" t="str">
        <f>IF('[2]Mitigation summary'!AE37*CO2toC*Ggtot&gt;0,'[2]Mitigation summary'!AE37*CO2toC*Ggtot,"NO")</f>
        <v>NO</v>
      </c>
      <c r="BC91" s="95" t="str">
        <f>IF('[2]Mitigation summary'!AF37*CO2toC*Ggtot&gt;0,'[2]Mitigation summary'!AF37*CO2toC*Ggtot,"NO")</f>
        <v>NO</v>
      </c>
      <c r="BD91" s="95" t="str">
        <f>IF('[2]Mitigation summary'!AG37*CO2toC*Ggtot&gt;0,'[2]Mitigation summary'!AG37*CO2toC*Ggtot,"NO")</f>
        <v>NO</v>
      </c>
      <c r="BE91" s="95" t="str">
        <f>IF('[2]Mitigation summary'!AH37*CO2toC*Ggtot&gt;0,'[2]Mitigation summary'!AH37*CO2toC*Ggtot,"NO")</f>
        <v>NO</v>
      </c>
      <c r="BF91" s="95" t="str">
        <f>IF('[2]Mitigation summary'!AI37*CO2toC*Ggtot&gt;0,'[2]Mitigation summary'!AI37*CO2toC*Ggtot,"NO")</f>
        <v>NO</v>
      </c>
      <c r="BG91" s="95" t="str">
        <f>IF('[2]Mitigation summary'!AJ37*CO2toC*Ggtot&gt;0,'[2]Mitigation summary'!AJ37*CO2toC*Ggtot,"NO")</f>
        <v>NO</v>
      </c>
      <c r="BH91" s="95" t="str">
        <f>IF('[2]Mitigation summary'!AK37*CO2toC*Ggtot&gt;0,'[2]Mitigation summary'!AK37*CO2toC*Ggtot,"NO")</f>
        <v>NO</v>
      </c>
      <c r="BI91" s="95" t="str">
        <f>IF('[2]Mitigation summary'!AL37*CO2toC*Ggtot&gt;0,'[2]Mitigation summary'!AL37*CO2toC*Ggtot,"NO")</f>
        <v>NO</v>
      </c>
      <c r="BJ91" s="95" t="str">
        <f>IF('[2]Mitigation summary'!AM37*CO2toC*Ggtot&gt;0,'[2]Mitigation summary'!AM37*CO2toC*Ggtot,"NO")</f>
        <v>NO</v>
      </c>
      <c r="BK91" s="95" t="str">
        <f>IF('[2]Mitigation summary'!AN37*CO2toC*Ggtot&gt;0,'[2]Mitigation summary'!AN37*CO2toC*Ggtot,"NO")</f>
        <v>NO</v>
      </c>
      <c r="BL91" s="95" t="str">
        <f>IF('[2]Mitigation summary'!AO37*CO2toC*Ggtot&gt;0,'[2]Mitigation summary'!AO37*CO2toC*Ggtot,"NO")</f>
        <v>NO</v>
      </c>
      <c r="BM91" s="95" t="str">
        <f>IF('[2]Mitigation summary'!AP37*CO2toC*Ggtot&gt;0,'[2]Mitigation summary'!AP37*CO2toC*Ggtot,"NO")</f>
        <v>NO</v>
      </c>
      <c r="BN91" s="95" t="str">
        <f>IF('[2]Mitigation summary'!AQ37*CO2toC*Ggtot&gt;0,'[2]Mitigation summary'!AQ37*CO2toC*Ggtot,"NO")</f>
        <v>NO</v>
      </c>
      <c r="BO91" s="95" t="str">
        <f>IF('[2]Mitigation summary'!AR37*CO2toC*Ggtot&gt;0,'[2]Mitigation summary'!AR37*CO2toC*Ggtot,"NO")</f>
        <v>NO</v>
      </c>
      <c r="BP91" s="95" t="str">
        <f>IF('[2]Mitigation summary'!AS37*CO2toC*Ggtot&gt;0,'[2]Mitigation summary'!AS37*CO2toC*Ggtot,"NO")</f>
        <v>NO</v>
      </c>
      <c r="BQ91" s="82"/>
    </row>
    <row r="92" spans="1:72" x14ac:dyDescent="0.25">
      <c r="C92" t="s">
        <v>60</v>
      </c>
      <c r="D92" t="s">
        <v>105</v>
      </c>
      <c r="F92" t="s">
        <v>719</v>
      </c>
      <c r="H92" s="21">
        <v>0</v>
      </c>
      <c r="I92" s="21">
        <v>255884.38123831482</v>
      </c>
      <c r="J92" s="21">
        <v>255884.38123831482</v>
      </c>
      <c r="K92" s="21">
        <v>255884.38123831482</v>
      </c>
      <c r="L92" s="21">
        <v>255884.38123831482</v>
      </c>
      <c r="M92" s="21">
        <v>255884.38123831482</v>
      </c>
      <c r="N92" s="21">
        <v>255884.38123831482</v>
      </c>
      <c r="O92" s="21">
        <v>255884.38123831482</v>
      </c>
      <c r="P92" s="21">
        <v>255884.38123831482</v>
      </c>
      <c r="Q92" s="21">
        <v>255884.38123831482</v>
      </c>
      <c r="R92" s="21">
        <v>255884.38123831482</v>
      </c>
      <c r="S92" s="21">
        <v>255884.38123831482</v>
      </c>
      <c r="T92" s="21">
        <v>255884.38123831482</v>
      </c>
      <c r="U92" s="21">
        <v>255884.38123831482</v>
      </c>
      <c r="V92" s="21">
        <v>255884.38123831482</v>
      </c>
      <c r="W92" s="21">
        <v>255884.38123831482</v>
      </c>
      <c r="X92" s="21">
        <v>255884.38123831482</v>
      </c>
      <c r="Y92" s="21">
        <v>255884.38123831482</v>
      </c>
      <c r="Z92" s="21">
        <v>255884.38123831482</v>
      </c>
      <c r="AA92" s="21">
        <v>255884.38123831482</v>
      </c>
      <c r="AB92" s="43">
        <v>255884.38123831482</v>
      </c>
      <c r="AC92" s="43">
        <v>255884.38123831482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407.67139168710514</v>
      </c>
      <c r="J95" s="21">
        <v>407.67139168710514</v>
      </c>
      <c r="K95" s="21">
        <v>407.67139168710514</v>
      </c>
      <c r="L95" s="21">
        <v>407.67139168710514</v>
      </c>
      <c r="M95" s="21">
        <v>407.67139168710514</v>
      </c>
      <c r="N95" s="21">
        <v>407.67139168710514</v>
      </c>
      <c r="O95" s="21">
        <v>407.67139168710514</v>
      </c>
      <c r="P95" s="21">
        <v>407.67139168710514</v>
      </c>
      <c r="Q95" s="21">
        <v>407.67139168710514</v>
      </c>
      <c r="R95" s="21">
        <v>407.67139168710514</v>
      </c>
      <c r="S95" s="21">
        <v>407.67139168710514</v>
      </c>
      <c r="T95" s="21">
        <v>407.67139168710514</v>
      </c>
      <c r="U95" s="21">
        <v>407.67139168710514</v>
      </c>
      <c r="V95" s="21">
        <v>407.67139168710514</v>
      </c>
      <c r="W95" s="21">
        <v>407.67139168710514</v>
      </c>
      <c r="X95" s="21">
        <v>407.67139168710514</v>
      </c>
      <c r="Y95" s="21">
        <v>407.67139168710514</v>
      </c>
      <c r="Z95" s="21">
        <v>407.67139168710514</v>
      </c>
      <c r="AA95" s="21">
        <v>407.67139168710514</v>
      </c>
      <c r="AB95" s="43">
        <v>407.67139168710514</v>
      </c>
      <c r="AC95" s="43">
        <v>407.67139168710514</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229513.74484724633</v>
      </c>
      <c r="J96" s="21">
        <v>229513.74484724633</v>
      </c>
      <c r="K96" s="21">
        <v>229513.74484724633</v>
      </c>
      <c r="L96" s="21">
        <v>229513.74484724633</v>
      </c>
      <c r="M96" s="21">
        <v>229513.74484724633</v>
      </c>
      <c r="N96" s="21">
        <v>229513.74484724633</v>
      </c>
      <c r="O96" s="21">
        <v>229513.74484724633</v>
      </c>
      <c r="P96" s="21">
        <v>229513.74484724633</v>
      </c>
      <c r="Q96" s="21">
        <v>229513.74484724633</v>
      </c>
      <c r="R96" s="21">
        <v>229513.74484724633</v>
      </c>
      <c r="S96" s="21">
        <v>229513.74484724633</v>
      </c>
      <c r="T96" s="21">
        <v>229513.74484724633</v>
      </c>
      <c r="U96" s="21">
        <v>229513.74484724633</v>
      </c>
      <c r="V96" s="21">
        <v>229513.74484724633</v>
      </c>
      <c r="W96" s="21">
        <v>229513.74484724633</v>
      </c>
      <c r="X96" s="21">
        <v>229513.74484724633</v>
      </c>
      <c r="Y96" s="21">
        <v>229513.74484724633</v>
      </c>
      <c r="Z96" s="21">
        <v>229513.74484724633</v>
      </c>
      <c r="AA96" s="21">
        <v>229513.74484724633</v>
      </c>
      <c r="AB96" s="43">
        <v>229513.74484724633</v>
      </c>
      <c r="AC96" s="43">
        <v>229513.74484724633</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3670187.5070967684</v>
      </c>
      <c r="J98" s="21">
        <v>3670187.5070967684</v>
      </c>
      <c r="K98" s="21">
        <v>3670187.5070967684</v>
      </c>
      <c r="L98" s="21">
        <v>3670187.5070967684</v>
      </c>
      <c r="M98" s="21">
        <v>3670187.5070967684</v>
      </c>
      <c r="N98" s="21">
        <v>3670187.5070967684</v>
      </c>
      <c r="O98" s="21">
        <v>3670187.5070967684</v>
      </c>
      <c r="P98" s="21">
        <v>3670187.5070967684</v>
      </c>
      <c r="Q98" s="21">
        <v>3670187.5070967684</v>
      </c>
      <c r="R98" s="21">
        <v>3670187.5070967684</v>
      </c>
      <c r="S98" s="21">
        <v>3670187.5070967684</v>
      </c>
      <c r="T98" s="21">
        <v>3670187.5070967684</v>
      </c>
      <c r="U98" s="21">
        <v>3670187.5070967684</v>
      </c>
      <c r="V98" s="21">
        <v>3670187.5070967684</v>
      </c>
      <c r="W98" s="21">
        <v>3670187.5070967684</v>
      </c>
      <c r="X98" s="21">
        <v>3670187.5070967684</v>
      </c>
      <c r="Y98" s="21">
        <v>3670187.5070967684</v>
      </c>
      <c r="Z98" s="21">
        <v>3670187.5070967684</v>
      </c>
      <c r="AA98" s="21">
        <v>3670187.5070967684</v>
      </c>
      <c r="AB98" s="43">
        <v>3670187.5070967684</v>
      </c>
      <c r="AC98" s="43">
        <v>3670187.5070967684</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72.2560684909202</v>
      </c>
      <c r="AE4" s="28">
        <f>IF(('Activity data'!AE5*EF!$H4)*kgtoGg=0,"NO",('Activity data'!AE5*EF!$H4)*kgtoGg)</f>
        <v>72.785184787213936</v>
      </c>
      <c r="AF4" s="28">
        <f>IF(('Activity data'!AF5*EF!$H4)*kgtoGg=0,"NO",('Activity data'!AF5*EF!$H4)*kgtoGg)</f>
        <v>73.180670663169309</v>
      </c>
      <c r="AG4" s="28">
        <f>IF(('Activity data'!AG5*EF!$H4)*kgtoGg=0,"NO",('Activity data'!AG5*EF!$H4)*kgtoGg)</f>
        <v>73.482285219959309</v>
      </c>
      <c r="AH4" s="28">
        <f>IF(('Activity data'!AH5*EF!$H4)*kgtoGg=0,"NO",('Activity data'!AH5*EF!$H4)*kgtoGg)</f>
        <v>73.67774223708075</v>
      </c>
      <c r="AI4" s="28">
        <f>IF(('Activity data'!AI5*EF!$H4)*kgtoGg=0,"NO",('Activity data'!AI5*EF!$H4)*kgtoGg)</f>
        <v>74.034732592424405</v>
      </c>
      <c r="AJ4" s="28">
        <f>IF(('Activity data'!AJ5*EF!$H4)*kgtoGg=0,"NO",('Activity data'!AJ5*EF!$H4)*kgtoGg)</f>
        <v>74.4358504354812</v>
      </c>
      <c r="AK4" s="28">
        <f>IF(('Activity data'!AK5*EF!$H4)*kgtoGg=0,"NO",('Activity data'!AK5*EF!$H4)*kgtoGg)</f>
        <v>74.834046924432201</v>
      </c>
      <c r="AL4" s="28">
        <f>IF(('Activity data'!AL5*EF!$H4)*kgtoGg=0,"NO",('Activity data'!AL5*EF!$H4)*kgtoGg)</f>
        <v>72.511419868609011</v>
      </c>
      <c r="AM4" s="28">
        <f>IF(('Activity data'!AM5*EF!$H4)*kgtoGg=0,"NO",('Activity data'!AM5*EF!$H4)*kgtoGg)</f>
        <v>73.129249657721914</v>
      </c>
      <c r="AN4" s="28">
        <f>IF(('Activity data'!AN5*EF!$H4)*kgtoGg=0,"NO",('Activity data'!AN5*EF!$H4)*kgtoGg)</f>
        <v>73.753657664554424</v>
      </c>
      <c r="AO4" s="28">
        <f>IF(('Activity data'!AO5*EF!$H4)*kgtoGg=0,"NO",('Activity data'!AO5*EF!$H4)*kgtoGg)</f>
        <v>74.432627719298182</v>
      </c>
      <c r="AP4" s="28">
        <f>IF(('Activity data'!AP5*EF!$H4)*kgtoGg=0,"NO",('Activity data'!AP5*EF!$H4)*kgtoGg)</f>
        <v>75.172287498859774</v>
      </c>
      <c r="AQ4" s="28">
        <f>IF(('Activity data'!AQ5*EF!$H4)*kgtoGg=0,"NO",('Activity data'!AQ5*EF!$H4)*kgtoGg)</f>
        <v>75.88750775494988</v>
      </c>
      <c r="AR4" s="28">
        <f>IF(('Activity data'!AR5*EF!$H4)*kgtoGg=0,"NO",('Activity data'!AR5*EF!$H4)*kgtoGg)</f>
        <v>76.652398592480552</v>
      </c>
      <c r="AS4" s="28">
        <f>IF(('Activity data'!AS5*EF!$H4)*kgtoGg=0,"NO",('Activity data'!AS5*EF!$H4)*kgtoGg)</f>
        <v>77.440099182036718</v>
      </c>
      <c r="AT4" s="28">
        <f>IF(('Activity data'!AT5*EF!$H4)*kgtoGg=0,"NO",('Activity data'!AT5*EF!$H4)*kgtoGg)</f>
        <v>78.247684096303374</v>
      </c>
      <c r="AU4" s="28">
        <f>IF(('Activity data'!AU5*EF!$H4)*kgtoGg=0,"NO",('Activity data'!AU5*EF!$H4)*kgtoGg)</f>
        <v>79.036546201481258</v>
      </c>
      <c r="AV4" s="28">
        <f>IF(('Activity data'!AV5*EF!$H4)*kgtoGg=0,"NO",('Activity data'!AV5*EF!$H4)*kgtoGg)</f>
        <v>79.823669381672715</v>
      </c>
      <c r="AW4" s="28">
        <f>IF(('Activity data'!AW5*EF!$H4)*kgtoGg=0,"NO",('Activity data'!AW5*EF!$H4)*kgtoGg)</f>
        <v>80.690240942962816</v>
      </c>
      <c r="AX4" s="28">
        <f>IF(('Activity data'!AX5*EF!$H4)*kgtoGg=0,"NO",('Activity data'!AX5*EF!$H4)*kgtoGg)</f>
        <v>81.583918686149886</v>
      </c>
      <c r="AY4" s="28">
        <f>IF(('Activity data'!AY5*EF!$H4)*kgtoGg=0,"NO",('Activity data'!AY5*EF!$H4)*kgtoGg)</f>
        <v>82.4943831960084</v>
      </c>
      <c r="AZ4" s="28">
        <f>IF(('Activity data'!AZ5*EF!$H4)*kgtoGg=0,"NO",('Activity data'!AZ5*EF!$H4)*kgtoGg)</f>
        <v>83.411742085729955</v>
      </c>
      <c r="BA4" s="28">
        <f>IF(('Activity data'!BA5*EF!$H4)*kgtoGg=0,"NO",('Activity data'!BA5*EF!$H4)*kgtoGg)</f>
        <v>84.422613909707948</v>
      </c>
      <c r="BB4" s="28">
        <f>IF(('Activity data'!BB5*EF!$H4)*kgtoGg=0,"NO",('Activity data'!BB5*EF!$H4)*kgtoGg)</f>
        <v>85.467731181682296</v>
      </c>
      <c r="BC4" s="28">
        <f>IF(('Activity data'!BC5*EF!$H4)*kgtoGg=0,"NO",('Activity data'!BC5*EF!$H4)*kgtoGg)</f>
        <v>86.556342749876137</v>
      </c>
      <c r="BD4" s="28">
        <f>IF(('Activity data'!BD5*EF!$H4)*kgtoGg=0,"NO",('Activity data'!BD5*EF!$H4)*kgtoGg)</f>
        <v>87.63226184856758</v>
      </c>
      <c r="BE4" s="28">
        <f>IF(('Activity data'!BE5*EF!$H4)*kgtoGg=0,"NO",('Activity data'!BE5*EF!$H4)*kgtoGg)</f>
        <v>88.749277225984656</v>
      </c>
      <c r="BF4" s="28">
        <f>IF(('Activity data'!BF5*EF!$H4)*kgtoGg=0,"NO",('Activity data'!BF5*EF!$H4)*kgtoGg)</f>
        <v>89.935027679126506</v>
      </c>
      <c r="BG4" s="28">
        <f>IF(('Activity data'!BG5*EF!$H4)*kgtoGg=0,"NO",('Activity data'!BG5*EF!$H4)*kgtoGg)</f>
        <v>91.11140730796663</v>
      </c>
      <c r="BH4" s="28">
        <f>IF(('Activity data'!BH5*EF!$H4)*kgtoGg=0,"NO",('Activity data'!BH5*EF!$H4)*kgtoGg)</f>
        <v>92.320635474460772</v>
      </c>
      <c r="BI4" s="28">
        <f>IF(('Activity data'!BI5*EF!$H4)*kgtoGg=0,"NO",('Activity data'!BI5*EF!$H4)*kgtoGg)</f>
        <v>93.567960743300048</v>
      </c>
      <c r="BJ4" s="28">
        <f>IF(('Activity data'!BJ5*EF!$H4)*kgtoGg=0,"NO",('Activity data'!BJ5*EF!$H4)*kgtoGg)</f>
        <v>94.856481853337215</v>
      </c>
      <c r="BK4" s="28">
        <f>IF(('Activity data'!BK5*EF!$H4)*kgtoGg=0,"NO",('Activity data'!BK5*EF!$H4)*kgtoGg)</f>
        <v>96.207235820841717</v>
      </c>
      <c r="BL4" s="28">
        <f>IF(('Activity data'!BL5*EF!$H4)*kgtoGg=0,"NO",('Activity data'!BL5*EF!$H4)*kgtoGg)</f>
        <v>97.458437757535364</v>
      </c>
      <c r="BM4" s="28">
        <f>IF(('Activity data'!BM5*EF!$H4)*kgtoGg=0,"NO",('Activity data'!BM5*EF!$H4)*kgtoGg)</f>
        <v>98.748090436633134</v>
      </c>
      <c r="BN4" s="28">
        <f>IF(('Activity data'!BN5*EF!$H4)*kgtoGg=0,"NO",('Activity data'!BN5*EF!$H4)*kgtoGg)</f>
        <v>100.08424293620543</v>
      </c>
      <c r="BO4" s="28">
        <f>IF(('Activity data'!BO5*EF!$H4)*kgtoGg=0,"NO",('Activity data'!BO5*EF!$H4)*kgtoGg)</f>
        <v>101.4710346691808</v>
      </c>
      <c r="BP4" s="28">
        <f>IF(('Activity data'!BP5*EF!$H4)*kgtoGg=0,"NO",('Activity data'!BP5*EF!$H4)*kgtoGg)</f>
        <v>102.93375396437372</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57.791599753663753</v>
      </c>
      <c r="AE5" s="28">
        <f>IF(('Activity data'!AE6*EF!$H5)*kgtoGg=0,"NO",('Activity data'!AE6*EF!$H5)*kgtoGg)</f>
        <v>58.214795726779712</v>
      </c>
      <c r="AF5" s="28">
        <f>IF(('Activity data'!AF6*EF!$H5)*kgtoGg=0,"NO",('Activity data'!AF6*EF!$H5)*kgtoGg)</f>
        <v>58.531111877502916</v>
      </c>
      <c r="AG5" s="28">
        <f>IF(('Activity data'!AG6*EF!$H5)*kgtoGg=0,"NO",('Activity data'!AG6*EF!$H5)*kgtoGg)</f>
        <v>58.772348193149917</v>
      </c>
      <c r="AH5" s="28">
        <f>IF(('Activity data'!AH6*EF!$H5)*kgtoGg=0,"NO",('Activity data'!AH6*EF!$H5)*kgtoGg)</f>
        <v>58.928677951168048</v>
      </c>
      <c r="AI5" s="28">
        <f>IF(('Activity data'!AI6*EF!$H5)*kgtoGg=0,"NO",('Activity data'!AI6*EF!$H5)*kgtoGg)</f>
        <v>59.21420474722575</v>
      </c>
      <c r="AJ5" s="28">
        <f>IF(('Activity data'!AJ6*EF!$H5)*kgtoGg=0,"NO",('Activity data'!AJ6*EF!$H5)*kgtoGg)</f>
        <v>59.535025438471976</v>
      </c>
      <c r="AK5" s="28">
        <f>IF(('Activity data'!AK6*EF!$H5)*kgtoGg=0,"NO",('Activity data'!AK6*EF!$H5)*kgtoGg)</f>
        <v>59.853509582342362</v>
      </c>
      <c r="AL5" s="28">
        <f>IF(('Activity data'!AL6*EF!$H5)*kgtoGg=0,"NO",('Activity data'!AL6*EF!$H5)*kgtoGg)</f>
        <v>57.995834012794433</v>
      </c>
      <c r="AM5" s="28">
        <f>IF(('Activity data'!AM6*EF!$H5)*kgtoGg=0,"NO",('Activity data'!AM6*EF!$H5)*kgtoGg)</f>
        <v>58.489984506088852</v>
      </c>
      <c r="AN5" s="28">
        <f>IF(('Activity data'!AN6*EF!$H5)*kgtoGg=0,"NO",('Activity data'!AN6*EF!$H5)*kgtoGg)</f>
        <v>58.989396366815562</v>
      </c>
      <c r="AO5" s="28">
        <f>IF(('Activity data'!AO6*EF!$H5)*kgtoGg=0,"NO",('Activity data'!AO6*EF!$H5)*kgtoGg)</f>
        <v>59.532447856717823</v>
      </c>
      <c r="AP5" s="28">
        <f>IF(('Activity data'!AP6*EF!$H5)*kgtoGg=0,"NO",('Activity data'!AP6*EF!$H5)*kgtoGg)</f>
        <v>60.124039993227143</v>
      </c>
      <c r="AQ5" s="28">
        <f>IF(('Activity data'!AQ6*EF!$H5)*kgtoGg=0,"NO",('Activity data'!AQ6*EF!$H5)*kgtoGg)</f>
        <v>60.696084994275971</v>
      </c>
      <c r="AR5" s="28">
        <f>IF(('Activity data'!AR6*EF!$H5)*kgtoGg=0,"NO",('Activity data'!AR6*EF!$H5)*kgtoGg)</f>
        <v>61.307857348640532</v>
      </c>
      <c r="AS5" s="28">
        <f>IF(('Activity data'!AS6*EF!$H5)*kgtoGg=0,"NO",('Activity data'!AS6*EF!$H5)*kgtoGg)</f>
        <v>61.937873320282762</v>
      </c>
      <c r="AT5" s="28">
        <f>IF(('Activity data'!AT6*EF!$H5)*kgtoGg=0,"NO",('Activity data'!AT6*EF!$H5)*kgtoGg)</f>
        <v>62.583793104006674</v>
      </c>
      <c r="AU5" s="28">
        <f>IF(('Activity data'!AU6*EF!$H5)*kgtoGg=0,"NO",('Activity data'!AU6*EF!$H5)*kgtoGg)</f>
        <v>63.214738075071665</v>
      </c>
      <c r="AV5" s="28">
        <f>IF(('Activity data'!AV6*EF!$H5)*kgtoGg=0,"NO",('Activity data'!AV6*EF!$H5)*kgtoGg)</f>
        <v>63.844292225145175</v>
      </c>
      <c r="AW5" s="28">
        <f>IF(('Activity data'!AW6*EF!$H5)*kgtoGg=0,"NO",('Activity data'!AW6*EF!$H5)*kgtoGg)</f>
        <v>64.53739050566233</v>
      </c>
      <c r="AX5" s="28">
        <f>IF(('Activity data'!AX6*EF!$H5)*kgtoGg=0,"NO",('Activity data'!AX6*EF!$H5)*kgtoGg)</f>
        <v>65.252168759194262</v>
      </c>
      <c r="AY5" s="28">
        <f>IF(('Activity data'!AY6*EF!$H5)*kgtoGg=0,"NO",('Activity data'!AY6*EF!$H5)*kgtoGg)</f>
        <v>65.980373346609227</v>
      </c>
      <c r="AZ5" s="28">
        <f>IF(('Activity data'!AZ6*EF!$H5)*kgtoGg=0,"NO",('Activity data'!AZ6*EF!$H5)*kgtoGg)</f>
        <v>66.714092173172787</v>
      </c>
      <c r="BA5" s="28">
        <f>IF(('Activity data'!BA6*EF!$H5)*kgtoGg=0,"NO",('Activity data'!BA6*EF!$H5)*kgtoGg)</f>
        <v>67.522604192629458</v>
      </c>
      <c r="BB5" s="28">
        <f>IF(('Activity data'!BB6*EF!$H5)*kgtoGg=0,"NO",('Activity data'!BB6*EF!$H5)*kgtoGg)</f>
        <v>68.358506288315326</v>
      </c>
      <c r="BC5" s="28">
        <f>IF(('Activity data'!BC6*EF!$H5)*kgtoGg=0,"NO",('Activity data'!BC6*EF!$H5)*kgtoGg)</f>
        <v>69.229195842150801</v>
      </c>
      <c r="BD5" s="28">
        <f>IF(('Activity data'!BD6*EF!$H5)*kgtoGg=0,"NO",('Activity data'!BD6*EF!$H5)*kgtoGg)</f>
        <v>70.089733748758789</v>
      </c>
      <c r="BE5" s="28">
        <f>IF(('Activity data'!BE6*EF!$H5)*kgtoGg=0,"NO",('Activity data'!BE6*EF!$H5)*kgtoGg)</f>
        <v>70.983141139426422</v>
      </c>
      <c r="BF5" s="28">
        <f>IF(('Activity data'!BF6*EF!$H5)*kgtoGg=0,"NO",('Activity data'!BF6*EF!$H5)*kgtoGg)</f>
        <v>71.93152398154453</v>
      </c>
      <c r="BG5" s="28">
        <f>IF(('Activity data'!BG6*EF!$H5)*kgtoGg=0,"NO",('Activity data'!BG6*EF!$H5)*kgtoGg)</f>
        <v>72.872411883255296</v>
      </c>
      <c r="BH5" s="28">
        <f>IF(('Activity data'!BH6*EF!$H5)*kgtoGg=0,"NO",('Activity data'!BH6*EF!$H5)*kgtoGg)</f>
        <v>73.839572589178132</v>
      </c>
      <c r="BI5" s="28">
        <f>IF(('Activity data'!BI6*EF!$H5)*kgtoGg=0,"NO",('Activity data'!BI6*EF!$H5)*kgtoGg)</f>
        <v>74.837203988241157</v>
      </c>
      <c r="BJ5" s="28">
        <f>IF(('Activity data'!BJ6*EF!$H5)*kgtoGg=0,"NO",('Activity data'!BJ6*EF!$H5)*kgtoGg)</f>
        <v>75.867784503077388</v>
      </c>
      <c r="BK5" s="28">
        <f>IF(('Activity data'!BK6*EF!$H5)*kgtoGg=0,"NO",('Activity data'!BK6*EF!$H5)*kgtoGg)</f>
        <v>76.948139887559748</v>
      </c>
      <c r="BL5" s="28">
        <f>IF(('Activity data'!BL6*EF!$H5)*kgtoGg=0,"NO",('Activity data'!BL6*EF!$H5)*kgtoGg)</f>
        <v>77.948871909749627</v>
      </c>
      <c r="BM5" s="28">
        <f>IF(('Activity data'!BM6*EF!$H5)*kgtoGg=0,"NO",('Activity data'!BM6*EF!$H5)*kgtoGg)</f>
        <v>78.980357472253289</v>
      </c>
      <c r="BN5" s="28">
        <f>IF(('Activity data'!BN6*EF!$H5)*kgtoGg=0,"NO",('Activity data'!BN6*EF!$H5)*kgtoGg)</f>
        <v>80.049034360961144</v>
      </c>
      <c r="BO5" s="28">
        <f>IF(('Activity data'!BO6*EF!$H5)*kgtoGg=0,"NO",('Activity data'!BO6*EF!$H5)*kgtoGg)</f>
        <v>81.158213346860066</v>
      </c>
      <c r="BP5" s="28">
        <f>IF(('Activity data'!BP6*EF!$H5)*kgtoGg=0,"NO",('Activity data'!BP6*EF!$H5)*kgtoGg)</f>
        <v>82.328120453975572</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26.129809303064835</v>
      </c>
      <c r="AE6" s="28">
        <f>IF(('Activity data'!AE7*EF!$H6)*kgtoGg=0,"NO",('Activity data'!AE7*EF!$H6)*kgtoGg)</f>
        <v>26.321152510771135</v>
      </c>
      <c r="AF6" s="28">
        <f>IF(('Activity data'!AF7*EF!$H6)*kgtoGg=0,"NO",('Activity data'!AF7*EF!$H6)*kgtoGg)</f>
        <v>26.464171232057751</v>
      </c>
      <c r="AG6" s="28">
        <f>IF(('Activity data'!AG7*EF!$H6)*kgtoGg=0,"NO",('Activity data'!AG7*EF!$H6)*kgtoGg)</f>
        <v>26.573243466633336</v>
      </c>
      <c r="AH6" s="28">
        <f>IF(('Activity data'!AH7*EF!$H6)*kgtoGg=0,"NO",('Activity data'!AH7*EF!$H6)*kgtoGg)</f>
        <v>26.643926174549712</v>
      </c>
      <c r="AI6" s="28">
        <f>IF(('Activity data'!AI7*EF!$H6)*kgtoGg=0,"NO",('Activity data'!AI7*EF!$H6)*kgtoGg)</f>
        <v>26.773023842094897</v>
      </c>
      <c r="AJ6" s="28">
        <f>IF(('Activity data'!AJ7*EF!$H6)*kgtoGg=0,"NO",('Activity data'!AJ7*EF!$H6)*kgtoGg)</f>
        <v>26.918079239738738</v>
      </c>
      <c r="AK6" s="28">
        <f>IF(('Activity data'!AK7*EF!$H6)*kgtoGg=0,"NO",('Activity data'!AK7*EF!$H6)*kgtoGg)</f>
        <v>27.062078194272878</v>
      </c>
      <c r="AL6" s="28">
        <f>IF(('Activity data'!AL7*EF!$H6)*kgtoGg=0,"NO",('Activity data'!AL7*EF!$H6)*kgtoGg)</f>
        <v>26.222151481979843</v>
      </c>
      <c r="AM6" s="28">
        <f>IF(('Activity data'!AM7*EF!$H6)*kgtoGg=0,"NO",('Activity data'!AM7*EF!$H6)*kgtoGg)</f>
        <v>26.445575962558962</v>
      </c>
      <c r="AN6" s="28">
        <f>IF(('Activity data'!AN7*EF!$H6)*kgtoGg=0,"NO",('Activity data'!AN7*EF!$H6)*kgtoGg)</f>
        <v>26.671379310106033</v>
      </c>
      <c r="AO6" s="28">
        <f>IF(('Activity data'!AO7*EF!$H6)*kgtoGg=0,"NO",('Activity data'!AO7*EF!$H6)*kgtoGg)</f>
        <v>26.916913815698113</v>
      </c>
      <c r="AP6" s="28">
        <f>IF(('Activity data'!AP7*EF!$H6)*kgtoGg=0,"NO",('Activity data'!AP7*EF!$H6)*kgtoGg)</f>
        <v>27.184395418181378</v>
      </c>
      <c r="AQ6" s="28">
        <f>IF(('Activity data'!AQ7*EF!$H6)*kgtoGg=0,"NO",('Activity data'!AQ7*EF!$H6)*kgtoGg)</f>
        <v>27.443039007455432</v>
      </c>
      <c r="AR6" s="28">
        <f>IF(('Activity data'!AR7*EF!$H6)*kgtoGg=0,"NO",('Activity data'!AR7*EF!$H6)*kgtoGg)</f>
        <v>27.719644864094995</v>
      </c>
      <c r="AS6" s="28">
        <f>IF(('Activity data'!AS7*EF!$H6)*kgtoGg=0,"NO",('Activity data'!AS7*EF!$H6)*kgtoGg)</f>
        <v>28.004499363140994</v>
      </c>
      <c r="AT6" s="28">
        <f>IF(('Activity data'!AT7*EF!$H6)*kgtoGg=0,"NO",('Activity data'!AT7*EF!$H6)*kgtoGg)</f>
        <v>28.296544588497685</v>
      </c>
      <c r="AU6" s="28">
        <f>IF(('Activity data'!AU7*EF!$H6)*kgtoGg=0,"NO",('Activity data'!AU7*EF!$H6)*kgtoGg)</f>
        <v>28.581819123982594</v>
      </c>
      <c r="AV6" s="28">
        <f>IF(('Activity data'!AV7*EF!$H6)*kgtoGg=0,"NO",('Activity data'!AV7*EF!$H6)*kgtoGg)</f>
        <v>28.866464815700638</v>
      </c>
      <c r="AW6" s="28">
        <f>IF(('Activity data'!AW7*EF!$H6)*kgtoGg=0,"NO",('Activity data'!AW7*EF!$H6)*kgtoGg)</f>
        <v>29.17984125752594</v>
      </c>
      <c r="AX6" s="28">
        <f>IF(('Activity data'!AX7*EF!$H6)*kgtoGg=0,"NO",('Activity data'!AX7*EF!$H6)*kgtoGg)</f>
        <v>29.503020050609674</v>
      </c>
      <c r="AY6" s="28">
        <f>IF(('Activity data'!AY7*EF!$H6)*kgtoGg=0,"NO",('Activity data'!AY7*EF!$H6)*kgtoGg)</f>
        <v>29.83226940663851</v>
      </c>
      <c r="AZ6" s="28">
        <f>IF(('Activity data'!AZ7*EF!$H6)*kgtoGg=0,"NO",('Activity data'!AZ7*EF!$H6)*kgtoGg)</f>
        <v>30.164011962682892</v>
      </c>
      <c r="BA6" s="28">
        <f>IF(('Activity data'!BA7*EF!$H6)*kgtoGg=0,"NO",('Activity data'!BA7*EF!$H6)*kgtoGg)</f>
        <v>30.529571403461286</v>
      </c>
      <c r="BB6" s="28">
        <f>IF(('Activity data'!BB7*EF!$H6)*kgtoGg=0,"NO",('Activity data'!BB7*EF!$H6)*kgtoGg)</f>
        <v>30.907514953205631</v>
      </c>
      <c r="BC6" s="28">
        <f>IF(('Activity data'!BC7*EF!$H6)*kgtoGg=0,"NO",('Activity data'!BC7*EF!$H6)*kgtoGg)</f>
        <v>31.301187253347315</v>
      </c>
      <c r="BD6" s="28">
        <f>IF(('Activity data'!BD7*EF!$H6)*kgtoGg=0,"NO",('Activity data'!BD7*EF!$H6)*kgtoGg)</f>
        <v>31.690269602574023</v>
      </c>
      <c r="BE6" s="28">
        <f>IF(('Activity data'!BE7*EF!$H6)*kgtoGg=0,"NO",('Activity data'!BE7*EF!$H6)*kgtoGg)</f>
        <v>32.09421351220103</v>
      </c>
      <c r="BF6" s="28">
        <f>IF(('Activity data'!BF7*EF!$H6)*kgtoGg=0,"NO",('Activity data'!BF7*EF!$H6)*kgtoGg)</f>
        <v>32.523013941960265</v>
      </c>
      <c r="BG6" s="28">
        <f>IF(('Activity data'!BG7*EF!$H6)*kgtoGg=0,"NO",('Activity data'!BG7*EF!$H6)*kgtoGg)</f>
        <v>32.948425620336664</v>
      </c>
      <c r="BH6" s="28">
        <f>IF(('Activity data'!BH7*EF!$H6)*kgtoGg=0,"NO",('Activity data'!BH7*EF!$H6)*kgtoGg)</f>
        <v>33.385716245944906</v>
      </c>
      <c r="BI6" s="28">
        <f>IF(('Activity data'!BI7*EF!$H6)*kgtoGg=0,"NO",('Activity data'!BI7*EF!$H6)*kgtoGg)</f>
        <v>33.83678384613907</v>
      </c>
      <c r="BJ6" s="28">
        <f>IF(('Activity data'!BJ7*EF!$H6)*kgtoGg=0,"NO",('Activity data'!BJ7*EF!$H6)*kgtoGg)</f>
        <v>34.302749011299909</v>
      </c>
      <c r="BK6" s="28">
        <f>IF(('Activity data'!BK7*EF!$H6)*kgtoGg=0,"NO",('Activity data'!BK7*EF!$H6)*kgtoGg)</f>
        <v>34.79121931314986</v>
      </c>
      <c r="BL6" s="28">
        <f>IF(('Activity data'!BL7*EF!$H6)*kgtoGg=0,"NO",('Activity data'!BL7*EF!$H6)*kgtoGg)</f>
        <v>35.243688824545146</v>
      </c>
      <c r="BM6" s="28">
        <f>IF(('Activity data'!BM7*EF!$H6)*kgtoGg=0,"NO",('Activity data'!BM7*EF!$H6)*kgtoGg)</f>
        <v>35.7100631966333</v>
      </c>
      <c r="BN6" s="28">
        <f>IF(('Activity data'!BN7*EF!$H6)*kgtoGg=0,"NO",('Activity data'!BN7*EF!$H6)*kgtoGg)</f>
        <v>36.193253200501616</v>
      </c>
      <c r="BO6" s="28">
        <f>IF(('Activity data'!BO7*EF!$H6)*kgtoGg=0,"NO",('Activity data'!BO7*EF!$H6)*kgtoGg)</f>
        <v>36.694755763296968</v>
      </c>
      <c r="BP6" s="28">
        <f>IF(('Activity data'!BP7*EF!$H6)*kgtoGg=0,"NO",('Activity data'!BP7*EF!$H6)*kgtoGg)</f>
        <v>37.223715849910427</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460.94479497138411</v>
      </c>
      <c r="AE7" s="28">
        <f>IF(('Activity data'!AE8*EF!$H7)*kgtoGg=0,"NO",('Activity data'!AE8*EF!$H7)*kgtoGg)</f>
        <v>461.13992019099965</v>
      </c>
      <c r="AF7" s="28">
        <f>IF(('Activity data'!AF8*EF!$H7)*kgtoGg=0,"NO",('Activity data'!AF8*EF!$H7)*kgtoGg)</f>
        <v>458.02162776632093</v>
      </c>
      <c r="AG7" s="28">
        <f>IF(('Activity data'!AG8*EF!$H7)*kgtoGg=0,"NO",('Activity data'!AG8*EF!$H7)*kgtoGg)</f>
        <v>452.5642385465776</v>
      </c>
      <c r="AH7" s="28">
        <f>IF(('Activity data'!AH8*EF!$H7)*kgtoGg=0,"NO",('Activity data'!AH8*EF!$H7)*kgtoGg)</f>
        <v>444.71427498756151</v>
      </c>
      <c r="AI7" s="28">
        <f>IF(('Activity data'!AI8*EF!$H7)*kgtoGg=0,"NO",('Activity data'!AI8*EF!$H7)*kgtoGg)</f>
        <v>439.38816790448323</v>
      </c>
      <c r="AJ7" s="28">
        <f>IF(('Activity data'!AJ8*EF!$H7)*kgtoGg=0,"NO",('Activity data'!AJ8*EF!$H7)*kgtoGg)</f>
        <v>434.58803793340684</v>
      </c>
      <c r="AK7" s="28">
        <f>IF(('Activity data'!AK8*EF!$H7)*kgtoGg=0,"NO",('Activity data'!AK8*EF!$H7)*kgtoGg)</f>
        <v>429.47223574389761</v>
      </c>
      <c r="AL7" s="28">
        <f>IF(('Activity data'!AL8*EF!$H7)*kgtoGg=0,"NO",('Activity data'!AL8*EF!$H7)*kgtoGg)</f>
        <v>378.91798250921619</v>
      </c>
      <c r="AM7" s="28">
        <f>IF(('Activity data'!AM8*EF!$H7)*kgtoGg=0,"NO",('Activity data'!AM8*EF!$H7)*kgtoGg)</f>
        <v>381.17516865419981</v>
      </c>
      <c r="AN7" s="28">
        <f>IF(('Activity data'!AN8*EF!$H7)*kgtoGg=0,"NO",('Activity data'!AN8*EF!$H7)*kgtoGg)</f>
        <v>383.14536236491131</v>
      </c>
      <c r="AO7" s="28">
        <f>IF(('Activity data'!AO8*EF!$H7)*kgtoGg=0,"NO",('Activity data'!AO8*EF!$H7)*kgtoGg)</f>
        <v>385.60004540475848</v>
      </c>
      <c r="AP7" s="28">
        <f>IF(('Activity data'!AP8*EF!$H7)*kgtoGg=0,"NO",('Activity data'!AP8*EF!$H7)*kgtoGg)</f>
        <v>388.60737024049172</v>
      </c>
      <c r="AQ7" s="28">
        <f>IF(('Activity data'!AQ8*EF!$H7)*kgtoGg=0,"NO",('Activity data'!AQ8*EF!$H7)*kgtoGg)</f>
        <v>390.84855307854014</v>
      </c>
      <c r="AR7" s="28">
        <f>IF(('Activity data'!AR8*EF!$H7)*kgtoGg=0,"NO",('Activity data'!AR8*EF!$H7)*kgtoGg)</f>
        <v>394.20788183785146</v>
      </c>
      <c r="AS7" s="28">
        <f>IF(('Activity data'!AS8*EF!$H7)*kgtoGg=0,"NO",('Activity data'!AS8*EF!$H7)*kgtoGg)</f>
        <v>397.50629561699026</v>
      </c>
      <c r="AT7" s="28">
        <f>IF(('Activity data'!AT8*EF!$H7)*kgtoGg=0,"NO",('Activity data'!AT8*EF!$H7)*kgtoGg)</f>
        <v>400.70058339755576</v>
      </c>
      <c r="AU7" s="28">
        <f>IF(('Activity data'!AU8*EF!$H7)*kgtoGg=0,"NO",('Activity data'!AU8*EF!$H7)*kgtoGg)</f>
        <v>403.2497359421663</v>
      </c>
      <c r="AV7" s="28">
        <f>IF(('Activity data'!AV8*EF!$H7)*kgtoGg=0,"NO",('Activity data'!AV8*EF!$H7)*kgtoGg)</f>
        <v>405.41728030711909</v>
      </c>
      <c r="AW7" s="28">
        <f>IF(('Activity data'!AW8*EF!$H7)*kgtoGg=0,"NO",('Activity data'!AW8*EF!$H7)*kgtoGg)</f>
        <v>407.13574989906891</v>
      </c>
      <c r="AX7" s="28">
        <f>IF(('Activity data'!AX8*EF!$H7)*kgtoGg=0,"NO",('Activity data'!AX8*EF!$H7)*kgtoGg)</f>
        <v>408.75336883019753</v>
      </c>
      <c r="AY7" s="28">
        <f>IF(('Activity data'!AY8*EF!$H7)*kgtoGg=0,"NO",('Activity data'!AY8*EF!$H7)*kgtoGg)</f>
        <v>410.12818008396522</v>
      </c>
      <c r="AZ7" s="28">
        <f>IF(('Activity data'!AZ8*EF!$H7)*kgtoGg=0,"NO",('Activity data'!AZ8*EF!$H7)*kgtoGg)</f>
        <v>411.13581144798735</v>
      </c>
      <c r="BA7" s="28">
        <f>IF(('Activity data'!BA8*EF!$H7)*kgtoGg=0,"NO",('Activity data'!BA8*EF!$H7)*kgtoGg)</f>
        <v>412.84231090151223</v>
      </c>
      <c r="BB7" s="28">
        <f>IF(('Activity data'!BB8*EF!$H7)*kgtoGg=0,"NO",('Activity data'!BB8*EF!$H7)*kgtoGg)</f>
        <v>414.92860316592572</v>
      </c>
      <c r="BC7" s="28">
        <f>IF(('Activity data'!BC8*EF!$H7)*kgtoGg=0,"NO",('Activity data'!BC8*EF!$H7)*kgtoGg)</f>
        <v>417.01063006101259</v>
      </c>
      <c r="BD7" s="28">
        <f>IF(('Activity data'!BD8*EF!$H7)*kgtoGg=0,"NO",('Activity data'!BD8*EF!$H7)*kgtoGg)</f>
        <v>418.42715882459169</v>
      </c>
      <c r="BE7" s="28">
        <f>IF(('Activity data'!BE8*EF!$H7)*kgtoGg=0,"NO",('Activity data'!BE8*EF!$H7)*kgtoGg)</f>
        <v>419.79741380650637</v>
      </c>
      <c r="BF7" s="28">
        <f>IF(('Activity data'!BF8*EF!$H7)*kgtoGg=0,"NO",('Activity data'!BF8*EF!$H7)*kgtoGg)</f>
        <v>421.39760705663775</v>
      </c>
      <c r="BG7" s="28">
        <f>IF(('Activity data'!BG8*EF!$H7)*kgtoGg=0,"NO",('Activity data'!BG8*EF!$H7)*kgtoGg)</f>
        <v>431.36522929676687</v>
      </c>
      <c r="BH7" s="28">
        <f>IF(('Activity data'!BH8*EF!$H7)*kgtoGg=0,"NO",('Activity data'!BH8*EF!$H7)*kgtoGg)</f>
        <v>441.54001898717468</v>
      </c>
      <c r="BI7" s="28">
        <f>IF(('Activity data'!BI8*EF!$H7)*kgtoGg=0,"NO",('Activity data'!BI8*EF!$H7)*kgtoGg)</f>
        <v>451.9756095669718</v>
      </c>
      <c r="BJ7" s="28">
        <f>IF(('Activity data'!BJ8*EF!$H7)*kgtoGg=0,"NO",('Activity data'!BJ8*EF!$H7)*kgtoGg)</f>
        <v>462.70168888245911</v>
      </c>
      <c r="BK7" s="28">
        <f>IF(('Activity data'!BK8*EF!$H7)*kgtoGg=0,"NO",('Activity data'!BK8*EF!$H7)*kgtoGg)</f>
        <v>473.9352933021903</v>
      </c>
      <c r="BL7" s="28">
        <f>IF(('Activity data'!BL8*EF!$H7)*kgtoGg=0,"NO",('Activity data'!BL8*EF!$H7)*kgtoGg)</f>
        <v>484.35869381665083</v>
      </c>
      <c r="BM7" s="28">
        <f>IF(('Activity data'!BM8*EF!$H7)*kgtoGg=0,"NO",('Activity data'!BM8*EF!$H7)*kgtoGg)</f>
        <v>495.04483560078359</v>
      </c>
      <c r="BN7" s="28">
        <f>IF(('Activity data'!BN8*EF!$H7)*kgtoGg=0,"NO",('Activity data'!BN8*EF!$H7)*kgtoGg)</f>
        <v>506.07354715984218</v>
      </c>
      <c r="BO7" s="28">
        <f>IF(('Activity data'!BO8*EF!$H7)*kgtoGg=0,"NO",('Activity data'!BO8*EF!$H7)*kgtoGg)</f>
        <v>517.48278506216718</v>
      </c>
      <c r="BP7" s="28">
        <f>IF(('Activity data'!BP8*EF!$H7)*kgtoGg=0,"NO",('Activity data'!BP8*EF!$H7)*kgtoGg)</f>
        <v>529.52553397009569</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324.5877046781107</v>
      </c>
      <c r="AE8" s="28">
        <f>IF(('Activity data'!AE9*EF!$H8)*kgtoGg=0,"NO",('Activity data'!AE9*EF!$H8)*kgtoGg)</f>
        <v>324.72510778549099</v>
      </c>
      <c r="AF8" s="28">
        <f>IF(('Activity data'!AF9*EF!$H8)*kgtoGg=0,"NO",('Activity data'!AF9*EF!$H8)*kgtoGg)</f>
        <v>322.52927133894991</v>
      </c>
      <c r="AG8" s="28">
        <f>IF(('Activity data'!AG9*EF!$H8)*kgtoGg=0,"NO",('Activity data'!AG9*EF!$H8)*kgtoGg)</f>
        <v>318.6862917463904</v>
      </c>
      <c r="AH8" s="28">
        <f>IF(('Activity data'!AH9*EF!$H8)*kgtoGg=0,"NO",('Activity data'!AH9*EF!$H8)*kgtoGg)</f>
        <v>313.15851123726009</v>
      </c>
      <c r="AI8" s="28">
        <f>IF(('Activity data'!AI9*EF!$H8)*kgtoGg=0,"NO",('Activity data'!AI9*EF!$H8)*kgtoGg)</f>
        <v>309.40797778547545</v>
      </c>
      <c r="AJ8" s="28">
        <f>IF(('Activity data'!AJ9*EF!$H8)*kgtoGg=0,"NO",('Activity data'!AJ9*EF!$H8)*kgtoGg)</f>
        <v>306.02782643879402</v>
      </c>
      <c r="AK8" s="28">
        <f>IF(('Activity data'!AK9*EF!$H8)*kgtoGg=0,"NO",('Activity data'!AK9*EF!$H8)*kgtoGg)</f>
        <v>302.42538530398718</v>
      </c>
      <c r="AL8" s="28">
        <f>IF(('Activity data'!AL9*EF!$H8)*kgtoGg=0,"NO",('Activity data'!AL9*EF!$H8)*kgtoGg)</f>
        <v>266.82613524589738</v>
      </c>
      <c r="AM8" s="28">
        <f>IF(('Activity data'!AM9*EF!$H8)*kgtoGg=0,"NO",('Activity data'!AM9*EF!$H8)*kgtoGg)</f>
        <v>268.41559862160813</v>
      </c>
      <c r="AN8" s="28">
        <f>IF(('Activity data'!AN9*EF!$H8)*kgtoGg=0,"NO",('Activity data'!AN9*EF!$H8)*kgtoGg)</f>
        <v>269.80296791465059</v>
      </c>
      <c r="AO8" s="28">
        <f>IF(('Activity data'!AO9*EF!$H8)*kgtoGg=0,"NO",('Activity data'!AO9*EF!$H8)*kgtoGg)</f>
        <v>271.53150448195424</v>
      </c>
      <c r="AP8" s="28">
        <f>IF(('Activity data'!AP9*EF!$H8)*kgtoGg=0,"NO",('Activity data'!AP9*EF!$H8)*kgtoGg)</f>
        <v>273.64919986825902</v>
      </c>
      <c r="AQ8" s="28">
        <f>IF(('Activity data'!AQ9*EF!$H8)*kgtoGg=0,"NO",('Activity data'!AQ9*EF!$H8)*kgtoGg)</f>
        <v>275.22739404921577</v>
      </c>
      <c r="AR8" s="28">
        <f>IF(('Activity data'!AR9*EF!$H8)*kgtoGg=0,"NO",('Activity data'!AR9*EF!$H8)*kgtoGg)</f>
        <v>277.59296325216491</v>
      </c>
      <c r="AS8" s="28">
        <f>IF(('Activity data'!AS9*EF!$H8)*kgtoGg=0,"NO",('Activity data'!AS9*EF!$H8)*kgtoGg)</f>
        <v>279.91563739737524</v>
      </c>
      <c r="AT8" s="28">
        <f>IF(('Activity data'!AT9*EF!$H8)*kgtoGg=0,"NO",('Activity data'!AT9*EF!$H8)*kgtoGg)</f>
        <v>282.164988187505</v>
      </c>
      <c r="AU8" s="28">
        <f>IF(('Activity data'!AU9*EF!$H8)*kgtoGg=0,"NO",('Activity data'!AU9*EF!$H8)*kgtoGg)</f>
        <v>283.96004820847975</v>
      </c>
      <c r="AV8" s="28">
        <f>IF(('Activity data'!AV9*EF!$H8)*kgtoGg=0,"NO",('Activity data'!AV9*EF!$H8)*kgtoGg)</f>
        <v>285.48638771352103</v>
      </c>
      <c r="AW8" s="28">
        <f>IF(('Activity data'!AW9*EF!$H8)*kgtoGg=0,"NO",('Activity data'!AW9*EF!$H8)*kgtoGg)</f>
        <v>286.69649813562643</v>
      </c>
      <c r="AX8" s="28">
        <f>IF(('Activity data'!AX9*EF!$H8)*kgtoGg=0,"NO",('Activity data'!AX9*EF!$H8)*kgtoGg)</f>
        <v>287.83559162713993</v>
      </c>
      <c r="AY8" s="28">
        <f>IF(('Activity data'!AY9*EF!$H8)*kgtoGg=0,"NO",('Activity data'!AY9*EF!$H8)*kgtoGg)</f>
        <v>288.80370501966399</v>
      </c>
      <c r="AZ8" s="28">
        <f>IF(('Activity data'!AZ9*EF!$H8)*kgtoGg=0,"NO",('Activity data'!AZ9*EF!$H8)*kgtoGg)</f>
        <v>289.51325799689192</v>
      </c>
      <c r="BA8" s="28">
        <f>IF(('Activity data'!BA9*EF!$H8)*kgtoGg=0,"NO",('Activity data'!BA9*EF!$H8)*kgtoGg)</f>
        <v>290.71493929733583</v>
      </c>
      <c r="BB8" s="28">
        <f>IF(('Activity data'!BB9*EF!$H8)*kgtoGg=0,"NO",('Activity data'!BB9*EF!$H8)*kgtoGg)</f>
        <v>292.18406276891272</v>
      </c>
      <c r="BC8" s="28">
        <f>IF(('Activity data'!BC9*EF!$H8)*kgtoGg=0,"NO",('Activity data'!BC9*EF!$H8)*kgtoGg)</f>
        <v>293.65018265642834</v>
      </c>
      <c r="BD8" s="28">
        <f>IF(('Activity data'!BD9*EF!$H8)*kgtoGg=0,"NO",('Activity data'!BD9*EF!$H8)*kgtoGg)</f>
        <v>294.64767264871512</v>
      </c>
      <c r="BE8" s="28">
        <f>IF(('Activity data'!BE9*EF!$H8)*kgtoGg=0,"NO",('Activity data'!BE9*EF!$H8)*kgtoGg)</f>
        <v>295.61257760969005</v>
      </c>
      <c r="BF8" s="28">
        <f>IF(('Activity data'!BF9*EF!$H8)*kgtoGg=0,"NO",('Activity data'!BF9*EF!$H8)*kgtoGg)</f>
        <v>296.73940030032003</v>
      </c>
      <c r="BG8" s="28">
        <f>IF(('Activity data'!BG9*EF!$H8)*kgtoGg=0,"NO",('Activity data'!BG9*EF!$H8)*kgtoGg)</f>
        <v>303.75839185704831</v>
      </c>
      <c r="BH8" s="28">
        <f>IF(('Activity data'!BH9*EF!$H8)*kgtoGg=0,"NO",('Activity data'!BH9*EF!$H8)*kgtoGg)</f>
        <v>310.92326640866793</v>
      </c>
      <c r="BI8" s="28">
        <f>IF(('Activity data'!BI9*EF!$H8)*kgtoGg=0,"NO",('Activity data'!BI9*EF!$H8)*kgtoGg)</f>
        <v>318.27179150366788</v>
      </c>
      <c r="BJ8" s="28">
        <f>IF(('Activity data'!BJ9*EF!$H8)*kgtoGg=0,"NO",('Activity data'!BJ9*EF!$H8)*kgtoGg)</f>
        <v>325.82487270382666</v>
      </c>
      <c r="BK8" s="28">
        <f>IF(('Activity data'!BK9*EF!$H8)*kgtoGg=0,"NO",('Activity data'!BK9*EF!$H8)*kgtoGg)</f>
        <v>333.73534249031991</v>
      </c>
      <c r="BL8" s="28">
        <f>IF(('Activity data'!BL9*EF!$H8)*kgtoGg=0,"NO",('Activity data'!BL9*EF!$H8)*kgtoGg)</f>
        <v>341.07528359571711</v>
      </c>
      <c r="BM8" s="28">
        <f>IF(('Activity data'!BM9*EF!$H8)*kgtoGg=0,"NO",('Activity data'!BM9*EF!$H8)*kgtoGg)</f>
        <v>348.60024161979425</v>
      </c>
      <c r="BN8" s="28">
        <f>IF(('Activity data'!BN9*EF!$H8)*kgtoGg=0,"NO",('Activity data'!BN9*EF!$H8)*kgtoGg)</f>
        <v>356.36643012992596</v>
      </c>
      <c r="BO8" s="28">
        <f>IF(('Activity data'!BO9*EF!$H8)*kgtoGg=0,"NO",('Activity data'!BO9*EF!$H8)*kgtoGg)</f>
        <v>364.40057734938222</v>
      </c>
      <c r="BP8" s="28">
        <f>IF(('Activity data'!BP9*EF!$H8)*kgtoGg=0,"NO",('Activity data'!BP9*EF!$H8)*kgtoGg)</f>
        <v>372.88082979757831</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37.21532047388898</v>
      </c>
      <c r="AE9" s="28">
        <f>IF(('Activity data'!AE10*EF!$H9)*kgtoGg=0,"NO",('Activity data'!AE10*EF!$H9)*kgtoGg)</f>
        <v>38.259278160814695</v>
      </c>
      <c r="AF9" s="28">
        <f>IF(('Activity data'!AF10*EF!$H9)*kgtoGg=0,"NO",('Activity data'!AF10*EF!$H9)*kgtoGg)</f>
        <v>39.020807062492473</v>
      </c>
      <c r="AG9" s="28">
        <f>IF(('Activity data'!AG10*EF!$H9)*kgtoGg=0,"NO",('Activity data'!AG10*EF!$H9)*kgtoGg)</f>
        <v>39.564844597979175</v>
      </c>
      <c r="AH9" s="28">
        <f>IF(('Activity data'!AH10*EF!$H9)*kgtoGg=0,"NO",('Activity data'!AH10*EF!$H9)*kgtoGg)</f>
        <v>39.872569548367771</v>
      </c>
      <c r="AI9" s="28">
        <f>IF(('Activity data'!AI10*EF!$H9)*kgtoGg=0,"NO",('Activity data'!AI10*EF!$H9)*kgtoGg)</f>
        <v>40.381099205311877</v>
      </c>
      <c r="AJ9" s="28">
        <f>IF(('Activity data'!AJ10*EF!$H9)*kgtoGg=0,"NO",('Activity data'!AJ10*EF!$H9)*kgtoGg)</f>
        <v>40.920508798338957</v>
      </c>
      <c r="AK9" s="28">
        <f>IF(('Activity data'!AK10*EF!$H9)*kgtoGg=0,"NO",('Activity data'!AK10*EF!$H9)*kgtoGg)</f>
        <v>41.414258953877301</v>
      </c>
      <c r="AL9" s="28">
        <f>IF(('Activity data'!AL10*EF!$H9)*kgtoGg=0,"NO",('Activity data'!AL10*EF!$H9)*kgtoGg)</f>
        <v>37.406616041078209</v>
      </c>
      <c r="AM9" s="28">
        <f>IF(('Activity data'!AM10*EF!$H9)*kgtoGg=0,"NO",('Activity data'!AM10*EF!$H9)*kgtoGg)</f>
        <v>38.436739510085054</v>
      </c>
      <c r="AN9" s="28">
        <f>IF(('Activity data'!AN10*EF!$H9)*kgtoGg=0,"NO",('Activity data'!AN10*EF!$H9)*kgtoGg)</f>
        <v>39.451232090620842</v>
      </c>
      <c r="AO9" s="28">
        <f>IF(('Activity data'!AO10*EF!$H9)*kgtoGg=0,"NO",('Activity data'!AO10*EF!$H9)*kgtoGg)</f>
        <v>40.530155177438068</v>
      </c>
      <c r="AP9" s="28">
        <f>IF(('Activity data'!AP10*EF!$H9)*kgtoGg=0,"NO",('Activity data'!AP10*EF!$H9)*kgtoGg)</f>
        <v>41.684742132427921</v>
      </c>
      <c r="AQ9" s="28">
        <f>IF(('Activity data'!AQ10*EF!$H9)*kgtoGg=0,"NO",('Activity data'!AQ10*EF!$H9)*kgtoGg)</f>
        <v>42.775067670156282</v>
      </c>
      <c r="AR9" s="28">
        <f>IF(('Activity data'!AR10*EF!$H9)*kgtoGg=0,"NO",('Activity data'!AR10*EF!$H9)*kgtoGg)</f>
        <v>44.007269816826444</v>
      </c>
      <c r="AS9" s="28">
        <f>IF(('Activity data'!AS10*EF!$H9)*kgtoGg=0,"NO",('Activity data'!AS10*EF!$H9)*kgtoGg)</f>
        <v>45.255325338149596</v>
      </c>
      <c r="AT9" s="28">
        <f>IF(('Activity data'!AT10*EF!$H9)*kgtoGg=0,"NO",('Activity data'!AT10*EF!$H9)*kgtoGg)</f>
        <v>46.514673899201696</v>
      </c>
      <c r="AU9" s="28">
        <f>IF(('Activity data'!AU10*EF!$H9)*kgtoGg=0,"NO",('Activity data'!AU10*EF!$H9)*kgtoGg)</f>
        <v>47.721461923527052</v>
      </c>
      <c r="AV9" s="28">
        <f>IF(('Activity data'!AV10*EF!$H9)*kgtoGg=0,"NO",('Activity data'!AV10*EF!$H9)*kgtoGg)</f>
        <v>48.903945398931995</v>
      </c>
      <c r="AW9" s="28">
        <f>IF(('Activity data'!AW10*EF!$H9)*kgtoGg=0,"NO",('Activity data'!AW10*EF!$H9)*kgtoGg)</f>
        <v>50.330005784475638</v>
      </c>
      <c r="AX9" s="28">
        <f>IF(('Activity data'!AX10*EF!$H9)*kgtoGg=0,"NO",('Activity data'!AX10*EF!$H9)*kgtoGg)</f>
        <v>51.783371783885592</v>
      </c>
      <c r="AY9" s="28">
        <f>IF(('Activity data'!AY10*EF!$H9)*kgtoGg=0,"NO",('Activity data'!AY10*EF!$H9)*kgtoGg)</f>
        <v>53.2467920894466</v>
      </c>
      <c r="AZ9" s="28">
        <f>IF(('Activity data'!AZ10*EF!$H9)*kgtoGg=0,"NO",('Activity data'!AZ10*EF!$H9)*kgtoGg)</f>
        <v>54.703607115707143</v>
      </c>
      <c r="BA9" s="28">
        <f>IF(('Activity data'!BA10*EF!$H9)*kgtoGg=0,"NO",('Activity data'!BA10*EF!$H9)*kgtoGg)</f>
        <v>56.297861863377186</v>
      </c>
      <c r="BB9" s="28">
        <f>IF(('Activity data'!BB10*EF!$H9)*kgtoGg=0,"NO",('Activity data'!BB10*EF!$H9)*kgtoGg)</f>
        <v>57.994467998615399</v>
      </c>
      <c r="BC9" s="28">
        <f>IF(('Activity data'!BC10*EF!$H9)*kgtoGg=0,"NO",('Activity data'!BC10*EF!$H9)*kgtoGg)</f>
        <v>59.745129255463411</v>
      </c>
      <c r="BD9" s="28">
        <f>IF(('Activity data'!BD10*EF!$H9)*kgtoGg=0,"NO",('Activity data'!BD10*EF!$H9)*kgtoGg)</f>
        <v>61.455735018238656</v>
      </c>
      <c r="BE9" s="28">
        <f>IF(('Activity data'!BE10*EF!$H9)*kgtoGg=0,"NO",('Activity data'!BE10*EF!$H9)*kgtoGg)</f>
        <v>63.215397271841582</v>
      </c>
      <c r="BF9" s="28">
        <f>IF(('Activity data'!BF10*EF!$H9)*kgtoGg=0,"NO",('Activity data'!BF10*EF!$H9)*kgtoGg)</f>
        <v>65.069530844121857</v>
      </c>
      <c r="BG9" s="28">
        <f>IF(('Activity data'!BG10*EF!$H9)*kgtoGg=0,"NO",('Activity data'!BG10*EF!$H9)*kgtoGg)</f>
        <v>66.613757849971734</v>
      </c>
      <c r="BH9" s="28">
        <f>IF(('Activity data'!BH10*EF!$H9)*kgtoGg=0,"NO",('Activity data'!BH10*EF!$H9)*kgtoGg)</f>
        <v>68.176004593020991</v>
      </c>
      <c r="BI9" s="28">
        <f>IF(('Activity data'!BI10*EF!$H9)*kgtoGg=0,"NO",('Activity data'!BI10*EF!$H9)*kgtoGg)</f>
        <v>69.763807808787604</v>
      </c>
      <c r="BJ9" s="28">
        <f>IF(('Activity data'!BJ10*EF!$H9)*kgtoGg=0,"NO",('Activity data'!BJ10*EF!$H9)*kgtoGg)</f>
        <v>71.380959646016223</v>
      </c>
      <c r="BK9" s="28">
        <f>IF(('Activity data'!BK10*EF!$H9)*kgtoGg=0,"NO",('Activity data'!BK10*EF!$H9)*kgtoGg)</f>
        <v>73.060077660155073</v>
      </c>
      <c r="BL9" s="28">
        <f>IF(('Activity data'!BL10*EF!$H9)*kgtoGg=0,"NO",('Activity data'!BL10*EF!$H9)*kgtoGg)</f>
        <v>74.597234934187071</v>
      </c>
      <c r="BM9" s="28">
        <f>IF(('Activity data'!BM10*EF!$H9)*kgtoGg=0,"NO",('Activity data'!BM10*EF!$H9)*kgtoGg)</f>
        <v>76.157113186202494</v>
      </c>
      <c r="BN9" s="28">
        <f>IF(('Activity data'!BN10*EF!$H9)*kgtoGg=0,"NO",('Activity data'!BN10*EF!$H9)*kgtoGg)</f>
        <v>77.751093600619072</v>
      </c>
      <c r="BO9" s="28">
        <f>IF(('Activity data'!BO10*EF!$H9)*kgtoGg=0,"NO",('Activity data'!BO10*EF!$H9)*kgtoGg)</f>
        <v>79.384018722437958</v>
      </c>
      <c r="BP9" s="28">
        <f>IF(('Activity data'!BP10*EF!$H9)*kgtoGg=0,"NO",('Activity data'!BP10*EF!$H9)*kgtoGg)</f>
        <v>81.093567334506218</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132.56843330147359</v>
      </c>
      <c r="AE10" s="28">
        <f>IF(('Activity data'!AE11*EF!$H10)*kgtoGg=0,"NO",('Activity data'!AE11*EF!$H10)*kgtoGg)</f>
        <v>132.64078619394201</v>
      </c>
      <c r="AF10" s="28">
        <f>IF(('Activity data'!AF11*EF!$H10)*kgtoGg=0,"NO",('Activity data'!AF11*EF!$H10)*kgtoGg)</f>
        <v>132.80439537407847</v>
      </c>
      <c r="AG10" s="28">
        <f>IF(('Activity data'!AG11*EF!$H10)*kgtoGg=0,"NO",('Activity data'!AG11*EF!$H10)*kgtoGg)</f>
        <v>133.05460779921384</v>
      </c>
      <c r="AH10" s="28">
        <f>IF(('Activity data'!AH11*EF!$H10)*kgtoGg=0,"NO",('Activity data'!AH11*EF!$H10)*kgtoGg)</f>
        <v>133.38671739944814</v>
      </c>
      <c r="AI10" s="28">
        <f>IF(('Activity data'!AI11*EF!$H10)*kgtoGg=0,"NO",('Activity data'!AI11*EF!$H10)*kgtoGg)</f>
        <v>133.80369132993366</v>
      </c>
      <c r="AJ10" s="28">
        <f>IF(('Activity data'!AJ11*EF!$H10)*kgtoGg=0,"NO",('Activity data'!AJ11*EF!$H10)*kgtoGg)</f>
        <v>134.26737859869934</v>
      </c>
      <c r="AK10" s="28">
        <f>IF(('Activity data'!AK11*EF!$H10)*kgtoGg=0,"NO",('Activity data'!AK11*EF!$H10)*kgtoGg)</f>
        <v>134.77735588348105</v>
      </c>
      <c r="AL10" s="28">
        <f>IF(('Activity data'!AL11*EF!$H10)*kgtoGg=0,"NO",('Activity data'!AL11*EF!$H10)*kgtoGg)</f>
        <v>135.26592572714526</v>
      </c>
      <c r="AM10" s="28">
        <f>IF(('Activity data'!AM11*EF!$H10)*kgtoGg=0,"NO",('Activity data'!AM11*EF!$H10)*kgtoGg)</f>
        <v>135.46037272514485</v>
      </c>
      <c r="AN10" s="28">
        <f>IF(('Activity data'!AN11*EF!$H10)*kgtoGg=0,"NO",('Activity data'!AN11*EF!$H10)*kgtoGg)</f>
        <v>135.68814554448849</v>
      </c>
      <c r="AO10" s="28">
        <f>IF(('Activity data'!AO11*EF!$H10)*kgtoGg=0,"NO",('Activity data'!AO11*EF!$H10)*kgtoGg)</f>
        <v>135.94838916867138</v>
      </c>
      <c r="AP10" s="28">
        <f>IF(('Activity data'!AP11*EF!$H10)*kgtoGg=0,"NO",('Activity data'!AP11*EF!$H10)*kgtoGg)</f>
        <v>136.23948825482239</v>
      </c>
      <c r="AQ10" s="28">
        <f>IF(('Activity data'!AQ11*EF!$H10)*kgtoGg=0,"NO",('Activity data'!AQ11*EF!$H10)*kgtoGg)</f>
        <v>136.55785209926313</v>
      </c>
      <c r="AR10" s="28">
        <f>IF(('Activity data'!AR11*EF!$H10)*kgtoGg=0,"NO",('Activity data'!AR11*EF!$H10)*kgtoGg)</f>
        <v>136.75418671584512</v>
      </c>
      <c r="AS10" s="28">
        <f>IF(('Activity data'!AS11*EF!$H10)*kgtoGg=0,"NO",('Activity data'!AS11*EF!$H10)*kgtoGg)</f>
        <v>136.97465364374284</v>
      </c>
      <c r="AT10" s="28">
        <f>IF(('Activity data'!AT11*EF!$H10)*kgtoGg=0,"NO",('Activity data'!AT11*EF!$H10)*kgtoGg)</f>
        <v>137.21801227520822</v>
      </c>
      <c r="AU10" s="28">
        <f>IF(('Activity data'!AU11*EF!$H10)*kgtoGg=0,"NO",('Activity data'!AU11*EF!$H10)*kgtoGg)</f>
        <v>137.48228928957133</v>
      </c>
      <c r="AV10" s="28">
        <f>IF(('Activity data'!AV11*EF!$H10)*kgtoGg=0,"NO",('Activity data'!AV11*EF!$H10)*kgtoGg)</f>
        <v>137.76694415460497</v>
      </c>
      <c r="AW10" s="28">
        <f>IF(('Activity data'!AW11*EF!$H10)*kgtoGg=0,"NO",('Activity data'!AW11*EF!$H10)*kgtoGg)</f>
        <v>137.9523215369195</v>
      </c>
      <c r="AX10" s="28">
        <f>IF(('Activity data'!AX11*EF!$H10)*kgtoGg=0,"NO",('Activity data'!AX11*EF!$H10)*kgtoGg)</f>
        <v>138.15600286227985</v>
      </c>
      <c r="AY10" s="28">
        <f>IF(('Activity data'!AY11*EF!$H10)*kgtoGg=0,"NO",('Activity data'!AY11*EF!$H10)*kgtoGg)</f>
        <v>138.37699345463142</v>
      </c>
      <c r="AZ10" s="28">
        <f>IF(('Activity data'!AZ11*EF!$H10)*kgtoGg=0,"NO",('Activity data'!AZ11*EF!$H10)*kgtoGg)</f>
        <v>138.61437503684277</v>
      </c>
      <c r="BA10" s="28">
        <f>IF(('Activity data'!BA11*EF!$H10)*kgtoGg=0,"NO",('Activity data'!BA11*EF!$H10)*kgtoGg)</f>
        <v>138.8695905000852</v>
      </c>
      <c r="BB10" s="28">
        <f>IF(('Activity data'!BB11*EF!$H10)*kgtoGg=0,"NO",('Activity data'!BB11*EF!$H10)*kgtoGg)</f>
        <v>139.02664013379152</v>
      </c>
      <c r="BC10" s="28">
        <f>IF(('Activity data'!BC11*EF!$H10)*kgtoGg=0,"NO",('Activity data'!BC11*EF!$H10)*kgtoGg)</f>
        <v>139.19834093637874</v>
      </c>
      <c r="BD10" s="28">
        <f>IF(('Activity data'!BD11*EF!$H10)*kgtoGg=0,"NO",('Activity data'!BD11*EF!$H10)*kgtoGg)</f>
        <v>139.38283861691332</v>
      </c>
      <c r="BE10" s="28">
        <f>IF(('Activity data'!BE11*EF!$H10)*kgtoGg=0,"NO",('Activity data'!BE11*EF!$H10)*kgtoGg)</f>
        <v>139.5809408974645</v>
      </c>
      <c r="BF10" s="28">
        <f>IF(('Activity data'!BF11*EF!$H10)*kgtoGg=0,"NO",('Activity data'!BF11*EF!$H10)*kgtoGg)</f>
        <v>139.79286737669918</v>
      </c>
      <c r="BG10" s="28">
        <f>IF(('Activity data'!BG11*EF!$H10)*kgtoGg=0,"NO",('Activity data'!BG11*EF!$H10)*kgtoGg)</f>
        <v>139.91017822106332</v>
      </c>
      <c r="BH10" s="28">
        <f>IF(('Activity data'!BH11*EF!$H10)*kgtoGg=0,"NO",('Activity data'!BH11*EF!$H10)*kgtoGg)</f>
        <v>140.03900696444759</v>
      </c>
      <c r="BI10" s="28">
        <f>IF(('Activity data'!BI11*EF!$H10)*kgtoGg=0,"NO",('Activity data'!BI11*EF!$H10)*kgtoGg)</f>
        <v>140.1791045908432</v>
      </c>
      <c r="BJ10" s="28">
        <f>IF(('Activity data'!BJ11*EF!$H10)*kgtoGg=0,"NO",('Activity data'!BJ11*EF!$H10)*kgtoGg)</f>
        <v>140.33019639176604</v>
      </c>
      <c r="BK10" s="28">
        <f>IF(('Activity data'!BK11*EF!$H10)*kgtoGg=0,"NO",('Activity data'!BK11*EF!$H10)*kgtoGg)</f>
        <v>140.49245813110699</v>
      </c>
      <c r="BL10" s="28">
        <f>IF(('Activity data'!BL11*EF!$H10)*kgtoGg=0,"NO",('Activity data'!BL11*EF!$H10)*kgtoGg)</f>
        <v>140.55451030930777</v>
      </c>
      <c r="BM10" s="28">
        <f>IF(('Activity data'!BM11*EF!$H10)*kgtoGg=0,"NO",('Activity data'!BM11*EF!$H10)*kgtoGg)</f>
        <v>140.62607530989712</v>
      </c>
      <c r="BN10" s="28">
        <f>IF(('Activity data'!BN11*EF!$H10)*kgtoGg=0,"NO",('Activity data'!BN11*EF!$H10)*kgtoGg)</f>
        <v>140.7070594347343</v>
      </c>
      <c r="BO10" s="28">
        <f>IF(('Activity data'!BO11*EF!$H10)*kgtoGg=0,"NO",('Activity data'!BO11*EF!$H10)*kgtoGg)</f>
        <v>140.79729324242146</v>
      </c>
      <c r="BP10" s="28">
        <f>IF(('Activity data'!BP11*EF!$H10)*kgtoGg=0,"NO",('Activity data'!BP11*EF!$H10)*kgtoGg)</f>
        <v>140.89712644183598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14.366947020253189</v>
      </c>
      <c r="AE11" s="28">
        <f>IF(('Activity data'!AE12*EF!$H11)*kgtoGg=0,"NO",('Activity data'!AE12*EF!$H11)*kgtoGg)</f>
        <v>14.374788179320765</v>
      </c>
      <c r="AF11" s="28">
        <f>IF(('Activity data'!AF12*EF!$H11)*kgtoGg=0,"NO",('Activity data'!AF12*EF!$H11)*kgtoGg)</f>
        <v>14.392519130532222</v>
      </c>
      <c r="AG11" s="28">
        <f>IF(('Activity data'!AG12*EF!$H11)*kgtoGg=0,"NO",('Activity data'!AG12*EF!$H11)*kgtoGg)</f>
        <v>14.419635605896714</v>
      </c>
      <c r="AH11" s="28">
        <f>IF(('Activity data'!AH12*EF!$H11)*kgtoGg=0,"NO",('Activity data'!AH12*EF!$H11)*kgtoGg)</f>
        <v>14.455627590660034</v>
      </c>
      <c r="AI11" s="28">
        <f>IF(('Activity data'!AI12*EF!$H11)*kgtoGg=0,"NO",('Activity data'!AI12*EF!$H11)*kgtoGg)</f>
        <v>14.500816646749191</v>
      </c>
      <c r="AJ11" s="28">
        <f>IF(('Activity data'!AJ12*EF!$H11)*kgtoGg=0,"NO",('Activity data'!AJ12*EF!$H11)*kgtoGg)</f>
        <v>14.551068205573703</v>
      </c>
      <c r="AK11" s="28">
        <f>IF(('Activity data'!AK12*EF!$H11)*kgtoGg=0,"NO",('Activity data'!AK12*EF!$H11)*kgtoGg)</f>
        <v>14.606336390084339</v>
      </c>
      <c r="AL11" s="28">
        <f>IF(('Activity data'!AL12*EF!$H11)*kgtoGg=0,"NO",('Activity data'!AL12*EF!$H11)*kgtoGg)</f>
        <v>14.659284568506681</v>
      </c>
      <c r="AM11" s="28">
        <f>IF(('Activity data'!AM12*EF!$H11)*kgtoGg=0,"NO",('Activity data'!AM12*EF!$H11)*kgtoGg)</f>
        <v>14.680357531722251</v>
      </c>
      <c r="AN11" s="28">
        <f>IF(('Activity data'!AN12*EF!$H11)*kgtoGg=0,"NO",('Activity data'!AN12*EF!$H11)*kgtoGg)</f>
        <v>14.705042141373793</v>
      </c>
      <c r="AO11" s="28">
        <f>IF(('Activity data'!AO12*EF!$H11)*kgtoGg=0,"NO",('Activity data'!AO12*EF!$H11)*kgtoGg)</f>
        <v>14.733245736059803</v>
      </c>
      <c r="AP11" s="28">
        <f>IF(('Activity data'!AP12*EF!$H11)*kgtoGg=0,"NO",('Activity data'!AP12*EF!$H11)*kgtoGg)</f>
        <v>14.76479325490892</v>
      </c>
      <c r="AQ11" s="28">
        <f>IF(('Activity data'!AQ12*EF!$H11)*kgtoGg=0,"NO",('Activity data'!AQ12*EF!$H11)*kgtoGg)</f>
        <v>14.799295559660779</v>
      </c>
      <c r="AR11" s="28">
        <f>IF(('Activity data'!AR12*EF!$H11)*kgtoGg=0,"NO",('Activity data'!AR12*EF!$H11)*kgtoGg)</f>
        <v>14.82057309130559</v>
      </c>
      <c r="AS11" s="28">
        <f>IF(('Activity data'!AS12*EF!$H11)*kgtoGg=0,"NO",('Activity data'!AS12*EF!$H11)*kgtoGg)</f>
        <v>14.844465933620636</v>
      </c>
      <c r="AT11" s="28">
        <f>IF(('Activity data'!AT12*EF!$H11)*kgtoGg=0,"NO",('Activity data'!AT12*EF!$H11)*kgtoGg)</f>
        <v>14.870839637209887</v>
      </c>
      <c r="AU11" s="28">
        <f>IF(('Activity data'!AU12*EF!$H11)*kgtoGg=0,"NO",('Activity data'!AU12*EF!$H11)*kgtoGg)</f>
        <v>14.899480345781821</v>
      </c>
      <c r="AV11" s="28">
        <f>IF(('Activity data'!AV12*EF!$H11)*kgtoGg=0,"NO",('Activity data'!AV12*EF!$H11)*kgtoGg)</f>
        <v>14.930329479796217</v>
      </c>
      <c r="AW11" s="28">
        <f>IF(('Activity data'!AW12*EF!$H11)*kgtoGg=0,"NO",('Activity data'!AW12*EF!$H11)*kgtoGg)</f>
        <v>14.950419534148821</v>
      </c>
      <c r="AX11" s="28">
        <f>IF(('Activity data'!AX12*EF!$H11)*kgtoGg=0,"NO",('Activity data'!AX12*EF!$H11)*kgtoGg)</f>
        <v>14.972493256660215</v>
      </c>
      <c r="AY11" s="28">
        <f>IF(('Activity data'!AY12*EF!$H11)*kgtoGg=0,"NO",('Activity data'!AY12*EF!$H11)*kgtoGg)</f>
        <v>14.996442850490514</v>
      </c>
      <c r="AZ11" s="28">
        <f>IF(('Activity data'!AZ12*EF!$H11)*kgtoGg=0,"NO",('Activity data'!AZ12*EF!$H11)*kgtoGg)</f>
        <v>15.022168798442685</v>
      </c>
      <c r="BA11" s="28">
        <f>IF(('Activity data'!BA12*EF!$H11)*kgtoGg=0,"NO",('Activity data'!BA12*EF!$H11)*kgtoGg)</f>
        <v>15.04982747213927</v>
      </c>
      <c r="BB11" s="28">
        <f>IF(('Activity data'!BB12*EF!$H11)*kgtoGg=0,"NO",('Activity data'!BB12*EF!$H11)*kgtoGg)</f>
        <v>15.066847540271768</v>
      </c>
      <c r="BC11" s="28">
        <f>IF(('Activity data'!BC12*EF!$H11)*kgtoGg=0,"NO",('Activity data'!BC12*EF!$H11)*kgtoGg)</f>
        <v>15.085455411487194</v>
      </c>
      <c r="BD11" s="28">
        <f>IF(('Activity data'!BD12*EF!$H11)*kgtoGg=0,"NO",('Activity data'!BD12*EF!$H11)*kgtoGg)</f>
        <v>15.105450129200818</v>
      </c>
      <c r="BE11" s="28">
        <f>IF(('Activity data'!BE12*EF!$H11)*kgtoGg=0,"NO",('Activity data'!BE12*EF!$H11)*kgtoGg)</f>
        <v>15.126919229335671</v>
      </c>
      <c r="BF11" s="28">
        <f>IF(('Activity data'!BF12*EF!$H11)*kgtoGg=0,"NO",('Activity data'!BF12*EF!$H11)*kgtoGg)</f>
        <v>15.149886510637316</v>
      </c>
      <c r="BG11" s="28">
        <f>IF(('Activity data'!BG12*EF!$H11)*kgtoGg=0,"NO",('Activity data'!BG12*EF!$H11)*kgtoGg)</f>
        <v>15.162599934518912</v>
      </c>
      <c r="BH11" s="28">
        <f>IF(('Activity data'!BH12*EF!$H11)*kgtoGg=0,"NO",('Activity data'!BH12*EF!$H11)*kgtoGg)</f>
        <v>15.176561597071558</v>
      </c>
      <c r="BI11" s="28">
        <f>IF(('Activity data'!BI12*EF!$H11)*kgtoGg=0,"NO",('Activity data'!BI12*EF!$H11)*kgtoGg)</f>
        <v>15.191744511480085</v>
      </c>
      <c r="BJ11" s="28">
        <f>IF(('Activity data'!BJ12*EF!$H11)*kgtoGg=0,"NO",('Activity data'!BJ12*EF!$H11)*kgtoGg)</f>
        <v>15.208118906537738</v>
      </c>
      <c r="BK11" s="28">
        <f>IF(('Activity data'!BK12*EF!$H11)*kgtoGg=0,"NO",('Activity data'!BK12*EF!$H11)*kgtoGg)</f>
        <v>15.225703830448129</v>
      </c>
      <c r="BL11" s="28">
        <f>IF(('Activity data'!BL12*EF!$H11)*kgtoGg=0,"NO",('Activity data'!BL12*EF!$H11)*kgtoGg)</f>
        <v>15.232428661801267</v>
      </c>
      <c r="BM11" s="28">
        <f>IF(('Activity data'!BM12*EF!$H11)*kgtoGg=0,"NO",('Activity data'!BM12*EF!$H11)*kgtoGg)</f>
        <v>15.240184434019177</v>
      </c>
      <c r="BN11" s="28">
        <f>IF(('Activity data'!BN12*EF!$H11)*kgtoGg=0,"NO",('Activity data'!BN12*EF!$H11)*kgtoGg)</f>
        <v>15.248960992676784</v>
      </c>
      <c r="BO11" s="28">
        <f>IF(('Activity data'!BO12*EF!$H11)*kgtoGg=0,"NO",('Activity data'!BO12*EF!$H11)*kgtoGg)</f>
        <v>15.258739974763182</v>
      </c>
      <c r="BP11" s="28">
        <f>IF(('Activity data'!BP12*EF!$H11)*kgtoGg=0,"NO",('Activity data'!BP12*EF!$H11)*kgtoGg)</f>
        <v>15.269559279563968</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15.11944564501399</v>
      </c>
      <c r="AE12" s="28">
        <f>IF(('Activity data'!AE13*EF!$H12)*kgtoGg=0,"NO",('Activity data'!AE13*EF!$H12)*kgtoGg)</f>
        <v>15.158892231944854</v>
      </c>
      <c r="AF12" s="28">
        <f>IF(('Activity data'!AF13*EF!$H12)*kgtoGg=0,"NO",('Activity data'!AF13*EF!$H12)*kgtoGg)</f>
        <v>15.211732784741356</v>
      </c>
      <c r="AG12" s="28">
        <f>IF(('Activity data'!AG13*EF!$H12)*kgtoGg=0,"NO",('Activity data'!AG13*EF!$H12)*kgtoGg)</f>
        <v>15.277363226254877</v>
      </c>
      <c r="AH12" s="28">
        <f>IF(('Activity data'!AH13*EF!$H12)*kgtoGg=0,"NO",('Activity data'!AH13*EF!$H12)*kgtoGg)</f>
        <v>15.355125945579317</v>
      </c>
      <c r="AI12" s="28">
        <f>IF(('Activity data'!AI13*EF!$H12)*kgtoGg=0,"NO",('Activity data'!AI13*EF!$H12)*kgtoGg)</f>
        <v>15.445698772282542</v>
      </c>
      <c r="AJ12" s="28">
        <f>IF(('Activity data'!AJ13*EF!$H12)*kgtoGg=0,"NO",('Activity data'!AJ13*EF!$H12)*kgtoGg)</f>
        <v>15.5424097529637</v>
      </c>
      <c r="AK12" s="28">
        <f>IF(('Activity data'!AK13*EF!$H12)*kgtoGg=0,"NO",('Activity data'!AK13*EF!$H12)*kgtoGg)</f>
        <v>15.645323887239714</v>
      </c>
      <c r="AL12" s="28">
        <f>IF(('Activity data'!AL13*EF!$H12)*kgtoGg=0,"NO",('Activity data'!AL13*EF!$H12)*kgtoGg)</f>
        <v>15.742586996280556</v>
      </c>
      <c r="AM12" s="28">
        <f>IF(('Activity data'!AM13*EF!$H12)*kgtoGg=0,"NO",('Activity data'!AM13*EF!$H12)*kgtoGg)</f>
        <v>15.786292320089595</v>
      </c>
      <c r="AN12" s="28">
        <f>IF(('Activity data'!AN13*EF!$H12)*kgtoGg=0,"NO",('Activity data'!AN13*EF!$H12)*kgtoGg)</f>
        <v>15.834573965204184</v>
      </c>
      <c r="AO12" s="28">
        <f>IF(('Activity data'!AO13*EF!$H12)*kgtoGg=0,"NO",('Activity data'!AO13*EF!$H12)*kgtoGg)</f>
        <v>15.887349001683647</v>
      </c>
      <c r="AP12" s="28">
        <f>IF(('Activity data'!AP13*EF!$H12)*kgtoGg=0,"NO",('Activity data'!AP13*EF!$H12)*kgtoGg)</f>
        <v>15.944391833847057</v>
      </c>
      <c r="AQ12" s="28">
        <f>IF(('Activity data'!AQ13*EF!$H12)*kgtoGg=0,"NO",('Activity data'!AQ13*EF!$H12)*kgtoGg)</f>
        <v>16.005125240694422</v>
      </c>
      <c r="AR12" s="28">
        <f>IF(('Activity data'!AR13*EF!$H12)*kgtoGg=0,"NO",('Activity data'!AR13*EF!$H12)*kgtoGg)</f>
        <v>16.043581532510462</v>
      </c>
      <c r="AS12" s="28">
        <f>IF(('Activity data'!AS13*EF!$H12)*kgtoGg=0,"NO",('Activity data'!AS13*EF!$H12)*kgtoGg)</f>
        <v>16.085386173526185</v>
      </c>
      <c r="AT12" s="28">
        <f>IF(('Activity data'!AT13*EF!$H12)*kgtoGg=0,"NO",('Activity data'!AT13*EF!$H12)*kgtoGg)</f>
        <v>16.130356894627827</v>
      </c>
      <c r="AU12" s="28">
        <f>IF(('Activity data'!AU13*EF!$H12)*kgtoGg=0,"NO",('Activity data'!AU13*EF!$H12)*kgtoGg)</f>
        <v>16.178181497236924</v>
      </c>
      <c r="AV12" s="28">
        <f>IF(('Activity data'!AV13*EF!$H12)*kgtoGg=0,"NO",('Activity data'!AV13*EF!$H12)*kgtoGg)</f>
        <v>16.22879383401667</v>
      </c>
      <c r="AW12" s="28">
        <f>IF(('Activity data'!AW13*EF!$H12)*kgtoGg=0,"NO",('Activity data'!AW13*EF!$H12)*kgtoGg)</f>
        <v>16.261592153566941</v>
      </c>
      <c r="AX12" s="28">
        <f>IF(('Activity data'!AX13*EF!$H12)*kgtoGg=0,"NO",('Activity data'!AX13*EF!$H12)*kgtoGg)</f>
        <v>16.296949955601068</v>
      </c>
      <c r="AY12" s="28">
        <f>IF(('Activity data'!AY13*EF!$H12)*kgtoGg=0,"NO",('Activity data'!AY13*EF!$H12)*kgtoGg)</f>
        <v>16.334713824641621</v>
      </c>
      <c r="AZ12" s="28">
        <f>IF(('Activity data'!AZ13*EF!$H12)*kgtoGg=0,"NO",('Activity data'!AZ13*EF!$H12)*kgtoGg)</f>
        <v>16.374742286911498</v>
      </c>
      <c r="BA12" s="28">
        <f>IF(('Activity data'!BA13*EF!$H12)*kgtoGg=0,"NO",('Activity data'!BA13*EF!$H12)*kgtoGg)</f>
        <v>16.417296650740028</v>
      </c>
      <c r="BB12" s="28">
        <f>IF(('Activity data'!BB13*EF!$H12)*kgtoGg=0,"NO",('Activity data'!BB13*EF!$H12)*kgtoGg)</f>
        <v>16.442588338412072</v>
      </c>
      <c r="BC12" s="28">
        <f>IF(('Activity data'!BC13*EF!$H12)*kgtoGg=0,"NO",('Activity data'!BC13*EF!$H12)*kgtoGg)</f>
        <v>16.469958418817239</v>
      </c>
      <c r="BD12" s="28">
        <f>IF(('Activity data'!BD13*EF!$H12)*kgtoGg=0,"NO",('Activity data'!BD13*EF!$H12)*kgtoGg)</f>
        <v>16.499100596711042</v>
      </c>
      <c r="BE12" s="28">
        <f>IF(('Activity data'!BE13*EF!$H12)*kgtoGg=0,"NO",('Activity data'!BE13*EF!$H12)*kgtoGg)</f>
        <v>16.530161393452669</v>
      </c>
      <c r="BF12" s="28">
        <f>IF(('Activity data'!BF13*EF!$H12)*kgtoGg=0,"NO",('Activity data'!BF13*EF!$H12)*kgtoGg)</f>
        <v>16.563185449155743</v>
      </c>
      <c r="BG12" s="28">
        <f>IF(('Activity data'!BG13*EF!$H12)*kgtoGg=0,"NO",('Activity data'!BG13*EF!$H12)*kgtoGg)</f>
        <v>16.57983715677133</v>
      </c>
      <c r="BH12" s="28">
        <f>IF(('Activity data'!BH13*EF!$H12)*kgtoGg=0,"NO",('Activity data'!BH13*EF!$H12)*kgtoGg)</f>
        <v>16.598137908542174</v>
      </c>
      <c r="BI12" s="28">
        <f>IF(('Activity data'!BI13*EF!$H12)*kgtoGg=0,"NO",('Activity data'!BI13*EF!$H12)*kgtoGg)</f>
        <v>16.618050606228469</v>
      </c>
      <c r="BJ12" s="28">
        <f>IF(('Activity data'!BJ13*EF!$H12)*kgtoGg=0,"NO",('Activity data'!BJ13*EF!$H12)*kgtoGg)</f>
        <v>16.639533346151445</v>
      </c>
      <c r="BK12" s="28">
        <f>IF(('Activity data'!BK13*EF!$H12)*kgtoGg=0,"NO",('Activity data'!BK13*EF!$H12)*kgtoGg)</f>
        <v>16.662619513091521</v>
      </c>
      <c r="BL12" s="28">
        <f>IF(('Activity data'!BL13*EF!$H12)*kgtoGg=0,"NO",('Activity data'!BL13*EF!$H12)*kgtoGg)</f>
        <v>16.668632518545284</v>
      </c>
      <c r="BM12" s="28">
        <f>IF(('Activity data'!BM13*EF!$H12)*kgtoGg=0,"NO",('Activity data'!BM13*EF!$H12)*kgtoGg)</f>
        <v>16.676038127434921</v>
      </c>
      <c r="BN12" s="28">
        <f>IF(('Activity data'!BN13*EF!$H12)*kgtoGg=0,"NO",('Activity data'!BN13*EF!$H12)*kgtoGg)</f>
        <v>16.684822791491591</v>
      </c>
      <c r="BO12" s="28">
        <f>IF(('Activity data'!BO13*EF!$H12)*kgtoGg=0,"NO",('Activity data'!BO13*EF!$H12)*kgtoGg)</f>
        <v>16.694959976381078</v>
      </c>
      <c r="BP12" s="28">
        <f>IF(('Activity data'!BP13*EF!$H12)*kgtoGg=0,"NO",('Activity data'!BP13*EF!$H12)*kgtoGg)</f>
        <v>16.706509431458937</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22.375228636806856</v>
      </c>
      <c r="AE13" s="28">
        <f>IF(('Activity data'!AE14*EF!$H13)*kgtoGg=0,"NO",('Activity data'!AE14*EF!$H13)*kgtoGg)</f>
        <v>22.433605539124759</v>
      </c>
      <c r="AF13" s="28">
        <f>IF(('Activity data'!AF14*EF!$H13)*kgtoGg=0,"NO",('Activity data'!AF14*EF!$H13)*kgtoGg)</f>
        <v>22.511804137001715</v>
      </c>
      <c r="AG13" s="28">
        <f>IF(('Activity data'!AG14*EF!$H13)*kgtoGg=0,"NO",('Activity data'!AG14*EF!$H13)*kgtoGg)</f>
        <v>22.60893045822262</v>
      </c>
      <c r="AH13" s="28">
        <f>IF(('Activity data'!AH14*EF!$H13)*kgtoGg=0,"NO",('Activity data'!AH14*EF!$H13)*kgtoGg)</f>
        <v>22.724011306102646</v>
      </c>
      <c r="AI13" s="28">
        <f>IF(('Activity data'!AI14*EF!$H13)*kgtoGg=0,"NO",('Activity data'!AI14*EF!$H13)*kgtoGg)</f>
        <v>22.858049798872049</v>
      </c>
      <c r="AJ13" s="28">
        <f>IF(('Activity data'!AJ14*EF!$H13)*kgtoGg=0,"NO",('Activity data'!AJ14*EF!$H13)*kgtoGg)</f>
        <v>23.001172129891128</v>
      </c>
      <c r="AK13" s="28">
        <f>IF(('Activity data'!AK14*EF!$H13)*kgtoGg=0,"NO",('Activity data'!AK14*EF!$H13)*kgtoGg)</f>
        <v>23.153474491925429</v>
      </c>
      <c r="AL13" s="28">
        <f>IF(('Activity data'!AL14*EF!$H13)*kgtoGg=0,"NO",('Activity data'!AL14*EF!$H13)*kgtoGg)</f>
        <v>23.297413916280789</v>
      </c>
      <c r="AM13" s="28">
        <f>IF(('Activity data'!AM14*EF!$H13)*kgtoGg=0,"NO",('Activity data'!AM14*EF!$H13)*kgtoGg)</f>
        <v>23.362093312326994</v>
      </c>
      <c r="AN13" s="28">
        <f>IF(('Activity data'!AN14*EF!$H13)*kgtoGg=0,"NO",('Activity data'!AN14*EF!$H13)*kgtoGg)</f>
        <v>23.433545194476945</v>
      </c>
      <c r="AO13" s="28">
        <f>IF(('Activity data'!AO14*EF!$H13)*kgtoGg=0,"NO",('Activity data'!AO14*EF!$H13)*kgtoGg)</f>
        <v>23.511646834925198</v>
      </c>
      <c r="AP13" s="28">
        <f>IF(('Activity data'!AP14*EF!$H13)*kgtoGg=0,"NO",('Activity data'!AP14*EF!$H13)*kgtoGg)</f>
        <v>23.596064375205071</v>
      </c>
      <c r="AQ13" s="28">
        <f>IF(('Activity data'!AQ14*EF!$H13)*kgtoGg=0,"NO",('Activity data'!AQ14*EF!$H13)*kgtoGg)</f>
        <v>23.685943587446566</v>
      </c>
      <c r="AR13" s="28">
        <f>IF(('Activity data'!AR14*EF!$H13)*kgtoGg=0,"NO",('Activity data'!AR14*EF!$H13)*kgtoGg)</f>
        <v>23.742854954576714</v>
      </c>
      <c r="AS13" s="28">
        <f>IF(('Activity data'!AS14*EF!$H13)*kgtoGg=0,"NO",('Activity data'!AS14*EF!$H13)*kgtoGg)</f>
        <v>23.804721535056462</v>
      </c>
      <c r="AT13" s="28">
        <f>IF(('Activity data'!AT14*EF!$H13)*kgtoGg=0,"NO",('Activity data'!AT14*EF!$H13)*kgtoGg)</f>
        <v>23.871273589294184</v>
      </c>
      <c r="AU13" s="28">
        <f>IF(('Activity data'!AU14*EF!$H13)*kgtoGg=0,"NO",('Activity data'!AU14*EF!$H13)*kgtoGg)</f>
        <v>23.942049095418369</v>
      </c>
      <c r="AV13" s="28">
        <f>IF(('Activity data'!AV14*EF!$H13)*kgtoGg=0,"NO",('Activity data'!AV14*EF!$H13)*kgtoGg)</f>
        <v>24.016950162155787</v>
      </c>
      <c r="AW13" s="28">
        <f>IF(('Activity data'!AW14*EF!$H13)*kgtoGg=0,"NO",('Activity data'!AW14*EF!$H13)*kgtoGg)</f>
        <v>24.065488310714318</v>
      </c>
      <c r="AX13" s="28">
        <f>IF(('Activity data'!AX14*EF!$H13)*kgtoGg=0,"NO",('Activity data'!AX14*EF!$H13)*kgtoGg)</f>
        <v>24.117814230803162</v>
      </c>
      <c r="AY13" s="28">
        <f>IF(('Activity data'!AY14*EF!$H13)*kgtoGg=0,"NO",('Activity data'!AY14*EF!$H13)*kgtoGg)</f>
        <v>24.173700883252717</v>
      </c>
      <c r="AZ13" s="28">
        <f>IF(('Activity data'!AZ14*EF!$H13)*kgtoGg=0,"NO",('Activity data'!AZ14*EF!$H13)*kgtoGg)</f>
        <v>24.232938901384923</v>
      </c>
      <c r="BA13" s="28">
        <f>IF(('Activity data'!BA14*EF!$H13)*kgtoGg=0,"NO",('Activity data'!BA14*EF!$H13)*kgtoGg)</f>
        <v>24.295914994722789</v>
      </c>
      <c r="BB13" s="28">
        <f>IF(('Activity data'!BB14*EF!$H13)*kgtoGg=0,"NO",('Activity data'!BB14*EF!$H13)*kgtoGg)</f>
        <v>24.333344098114505</v>
      </c>
      <c r="BC13" s="28">
        <f>IF(('Activity data'!BC14*EF!$H13)*kgtoGg=0,"NO",('Activity data'!BC14*EF!$H13)*kgtoGg)</f>
        <v>24.373849009554526</v>
      </c>
      <c r="BD13" s="28">
        <f>IF(('Activity data'!BD14*EF!$H13)*kgtoGg=0,"NO",('Activity data'!BD14*EF!$H13)*kgtoGg)</f>
        <v>24.416976443500047</v>
      </c>
      <c r="BE13" s="28">
        <f>IF(('Activity data'!BE14*EF!$H13)*kgtoGg=0,"NO",('Activity data'!BE14*EF!$H13)*kgtoGg)</f>
        <v>24.462943236532862</v>
      </c>
      <c r="BF13" s="28">
        <f>IF(('Activity data'!BF14*EF!$H13)*kgtoGg=0,"NO",('Activity data'!BF14*EF!$H13)*kgtoGg)</f>
        <v>24.51181545144205</v>
      </c>
      <c r="BG13" s="28">
        <f>IF(('Activity data'!BG14*EF!$H13)*kgtoGg=0,"NO",('Activity data'!BG14*EF!$H13)*kgtoGg)</f>
        <v>24.53645827061942</v>
      </c>
      <c r="BH13" s="28">
        <f>IF(('Activity data'!BH14*EF!$H13)*kgtoGg=0,"NO",('Activity data'!BH14*EF!$H13)*kgtoGg)</f>
        <v>24.56354150599142</v>
      </c>
      <c r="BI13" s="28">
        <f>IF(('Activity data'!BI14*EF!$H13)*kgtoGg=0,"NO",('Activity data'!BI14*EF!$H13)*kgtoGg)</f>
        <v>24.593010255968597</v>
      </c>
      <c r="BJ13" s="28">
        <f>IF(('Activity data'!BJ14*EF!$H13)*kgtoGg=0,"NO",('Activity data'!BJ14*EF!$H13)*kgtoGg)</f>
        <v>24.624802507404763</v>
      </c>
      <c r="BK13" s="28">
        <f>IF(('Activity data'!BK14*EF!$H13)*kgtoGg=0,"NO",('Activity data'!BK14*EF!$H13)*kgtoGg)</f>
        <v>24.658967666350382</v>
      </c>
      <c r="BL13" s="28">
        <f>IF(('Activity data'!BL14*EF!$H13)*kgtoGg=0,"NO",('Activity data'!BL14*EF!$H13)*kgtoGg)</f>
        <v>24.667866297621742</v>
      </c>
      <c r="BM13" s="28">
        <f>IF(('Activity data'!BM14*EF!$H13)*kgtoGg=0,"NO",('Activity data'!BM14*EF!$H13)*kgtoGg)</f>
        <v>24.678825839128148</v>
      </c>
      <c r="BN13" s="28">
        <f>IF(('Activity data'!BN14*EF!$H13)*kgtoGg=0,"NO",('Activity data'!BN14*EF!$H13)*kgtoGg)</f>
        <v>24.69182624082147</v>
      </c>
      <c r="BO13" s="28">
        <f>IF(('Activity data'!BO14*EF!$H13)*kgtoGg=0,"NO",('Activity data'!BO14*EF!$H13)*kgtoGg)</f>
        <v>24.706828234608906</v>
      </c>
      <c r="BP13" s="28">
        <f>IF(('Activity data'!BP14*EF!$H13)*kgtoGg=0,"NO",('Activity data'!BP14*EF!$H13)*kgtoGg)</f>
        <v>24.723920243407704</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5.5542242007256606</v>
      </c>
      <c r="AE14" s="28">
        <f>IF(('Activity data'!AE15*EF!$H14)*kgtoGg=0,"NO",('Activity data'!AE15*EF!$H14)*kgtoGg)</f>
        <v>5.5967935651926952</v>
      </c>
      <c r="AF14" s="28">
        <f>IF(('Activity data'!AF15*EF!$H14)*kgtoGg=0,"NO",('Activity data'!AF15*EF!$H14)*kgtoGg)</f>
        <v>5.6155285757135687</v>
      </c>
      <c r="AG14" s="28">
        <f>IF(('Activity data'!AG15*EF!$H14)*kgtoGg=0,"NO",('Activity data'!AG15*EF!$H14)*kgtoGg)</f>
        <v>5.6161080346858148</v>
      </c>
      <c r="AH14" s="28">
        <f>IF(('Activity data'!AH15*EF!$H14)*kgtoGg=0,"NO",('Activity data'!AH15*EF!$H14)*kgtoGg)</f>
        <v>5.5977024653107499</v>
      </c>
      <c r="AI14" s="28">
        <f>IF(('Activity data'!AI15*EF!$H14)*kgtoGg=0,"NO",('Activity data'!AI15*EF!$H14)*kgtoGg)</f>
        <v>5.5933827820157962</v>
      </c>
      <c r="AJ14" s="28">
        <f>IF(('Activity data'!AJ15*EF!$H14)*kgtoGg=0,"NO",('Activity data'!AJ15*EF!$H14)*kgtoGg)</f>
        <v>5.5914485682497777</v>
      </c>
      <c r="AK14" s="28">
        <f>IF(('Activity data'!AK15*EF!$H14)*kgtoGg=0,"NO",('Activity data'!AK15*EF!$H14)*kgtoGg)</f>
        <v>5.586136528083065</v>
      </c>
      <c r="AL14" s="28">
        <f>IF(('Activity data'!AL15*EF!$H14)*kgtoGg=0,"NO",('Activity data'!AL15*EF!$H14)*kgtoGg)</f>
        <v>5.2584648381727632</v>
      </c>
      <c r="AM14" s="28">
        <f>IF(('Activity data'!AM15*EF!$H14)*kgtoGg=0,"NO",('Activity data'!AM15*EF!$H14)*kgtoGg)</f>
        <v>5.3065709281357751</v>
      </c>
      <c r="AN14" s="28">
        <f>IF(('Activity data'!AN15*EF!$H14)*kgtoGg=0,"NO",('Activity data'!AN15*EF!$H14)*kgtoGg)</f>
        <v>5.3528579685676556</v>
      </c>
      <c r="AO14" s="28">
        <f>IF(('Activity data'!AO15*EF!$H14)*kgtoGg=0,"NO",('Activity data'!AO15*EF!$H14)*kgtoGg)</f>
        <v>5.4029787949301253</v>
      </c>
      <c r="AP14" s="28">
        <f>IF(('Activity data'!AP15*EF!$H14)*kgtoGg=0,"NO",('Activity data'!AP15*EF!$H14)*kgtoGg)</f>
        <v>5.4576359133431538</v>
      </c>
      <c r="AQ14" s="28">
        <f>IF(('Activity data'!AQ15*EF!$H14)*kgtoGg=0,"NO",('Activity data'!AQ15*EF!$H14)*kgtoGg)</f>
        <v>5.5070935710305893</v>
      </c>
      <c r="AR14" s="28">
        <f>IF(('Activity data'!AR15*EF!$H14)*kgtoGg=0,"NO",('Activity data'!AR15*EF!$H14)*kgtoGg)</f>
        <v>5.5711225116218115</v>
      </c>
      <c r="AS14" s="28">
        <f>IF(('Activity data'!AS15*EF!$H14)*kgtoGg=0,"NO",('Activity data'!AS15*EF!$H14)*kgtoGg)</f>
        <v>5.6356388534648252</v>
      </c>
      <c r="AT14" s="28">
        <f>IF(('Activity data'!AT15*EF!$H14)*kgtoGg=0,"NO",('Activity data'!AT15*EF!$H14)*kgtoGg)</f>
        <v>5.7003419784687805</v>
      </c>
      <c r="AU14" s="28">
        <f>IF(('Activity data'!AU15*EF!$H14)*kgtoGg=0,"NO",('Activity data'!AU15*EF!$H14)*kgtoGg)</f>
        <v>5.7609436079667313</v>
      </c>
      <c r="AV14" s="28">
        <f>IF(('Activity data'!AV15*EF!$H14)*kgtoGg=0,"NO",('Activity data'!AV15*EF!$H14)*kgtoGg)</f>
        <v>5.8194220795300078</v>
      </c>
      <c r="AW14" s="28">
        <f>IF(('Activity data'!AW15*EF!$H14)*kgtoGg=0,"NO",('Activity data'!AW15*EF!$H14)*kgtoGg)</f>
        <v>5.8940808675373484</v>
      </c>
      <c r="AX14" s="28">
        <f>IF(('Activity data'!AX15*EF!$H14)*kgtoGg=0,"NO",('Activity data'!AX15*EF!$H14)*kgtoGg)</f>
        <v>5.9699847221164548</v>
      </c>
      <c r="AY14" s="28">
        <f>IF(('Activity data'!AY15*EF!$H14)*kgtoGg=0,"NO",('Activity data'!AY15*EF!$H14)*kgtoGg)</f>
        <v>6.0460007402683198</v>
      </c>
      <c r="AZ14" s="28">
        <f>IF(('Activity data'!AZ15*EF!$H14)*kgtoGg=0,"NO",('Activity data'!AZ15*EF!$H14)*kgtoGg)</f>
        <v>6.1210592159803525</v>
      </c>
      <c r="BA14" s="28">
        <f>IF(('Activity data'!BA15*EF!$H14)*kgtoGg=0,"NO",('Activity data'!BA15*EF!$H14)*kgtoGg)</f>
        <v>6.2046065076190304</v>
      </c>
      <c r="BB14" s="28">
        <f>IF(('Activity data'!BB15*EF!$H14)*kgtoGg=0,"NO",('Activity data'!BB15*EF!$H14)*kgtoGg)</f>
        <v>6.2991839091035624</v>
      </c>
      <c r="BC14" s="28">
        <f>IF(('Activity data'!BC15*EF!$H14)*kgtoGg=0,"NO",('Activity data'!BC15*EF!$H14)*kgtoGg)</f>
        <v>6.3969203561274792</v>
      </c>
      <c r="BD14" s="28">
        <f>IF(('Activity data'!BD15*EF!$H14)*kgtoGg=0,"NO",('Activity data'!BD15*EF!$H14)*kgtoGg)</f>
        <v>6.4917377358464066</v>
      </c>
      <c r="BE14" s="28">
        <f>IF(('Activity data'!BE15*EF!$H14)*kgtoGg=0,"NO",('Activity data'!BE15*EF!$H14)*kgtoGg)</f>
        <v>6.5894392919402565</v>
      </c>
      <c r="BF14" s="28">
        <f>IF(('Activity data'!BF15*EF!$H14)*kgtoGg=0,"NO",('Activity data'!BF15*EF!$H14)*kgtoGg)</f>
        <v>6.6929477653117155</v>
      </c>
      <c r="BG14" s="28">
        <f>IF(('Activity data'!BG15*EF!$H14)*kgtoGg=0,"NO",('Activity data'!BG15*EF!$H14)*kgtoGg)</f>
        <v>6.8027463812400804</v>
      </c>
      <c r="BH14" s="28">
        <f>IF(('Activity data'!BH15*EF!$H14)*kgtoGg=0,"NO",('Activity data'!BH15*EF!$H14)*kgtoGg)</f>
        <v>6.9147121087571026</v>
      </c>
      <c r="BI14" s="28">
        <f>IF(('Activity data'!BI15*EF!$H14)*kgtoGg=0,"NO",('Activity data'!BI15*EF!$H14)*kgtoGg)</f>
        <v>7.0293822207614252</v>
      </c>
      <c r="BJ14" s="28">
        <f>IF(('Activity data'!BJ15*EF!$H14)*kgtoGg=0,"NO",('Activity data'!BJ15*EF!$H14)*kgtoGg)</f>
        <v>7.147059000585898</v>
      </c>
      <c r="BK14" s="28">
        <f>IF(('Activity data'!BK15*EF!$H14)*kgtoGg=0,"NO",('Activity data'!BK15*EF!$H14)*kgtoGg)</f>
        <v>7.2699293378811101</v>
      </c>
      <c r="BL14" s="28">
        <f>IF(('Activity data'!BL15*EF!$H14)*kgtoGg=0,"NO",('Activity data'!BL15*EF!$H14)*kgtoGg)</f>
        <v>7.3904353998369441</v>
      </c>
      <c r="BM14" s="28">
        <f>IF(('Activity data'!BM15*EF!$H14)*kgtoGg=0,"NO",('Activity data'!BM15*EF!$H14)*kgtoGg)</f>
        <v>7.5139058653165645</v>
      </c>
      <c r="BN14" s="28">
        <f>IF(('Activity data'!BN15*EF!$H14)*kgtoGg=0,"NO",('Activity data'!BN15*EF!$H14)*kgtoGg)</f>
        <v>7.6411640677484129</v>
      </c>
      <c r="BO14" s="28">
        <f>IF(('Activity data'!BO15*EF!$H14)*kgtoGg=0,"NO",('Activity data'!BO15*EF!$H14)*kgtoGg)</f>
        <v>7.7726165474859439</v>
      </c>
      <c r="BP14" s="28">
        <f>IF(('Activity data'!BP15*EF!$H14)*kgtoGg=0,"NO",('Activity data'!BP15*EF!$H14)*kgtoGg)</f>
        <v>7.9108707115475365</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1.8413168244062663</v>
      </c>
      <c r="AE16" s="28">
        <f>IF(('Activity data'!AE17*EF!$H16)*kgtoGg=0,"NO",('Activity data'!AE17*EF!$H16)*kgtoGg)</f>
        <v>1.8411414368603445</v>
      </c>
      <c r="AF16" s="28">
        <f>IF(('Activity data'!AF17*EF!$H16)*kgtoGg=0,"NO",('Activity data'!AF17*EF!$H16)*kgtoGg)</f>
        <v>1.8282997713099911</v>
      </c>
      <c r="AG16" s="28">
        <f>IF(('Activity data'!AG17*EF!$H16)*kgtoGg=0,"NO",('Activity data'!AG17*EF!$H16)*kgtoGg)</f>
        <v>1.8065721796261569</v>
      </c>
      <c r="AH16" s="28">
        <f>IF(('Activity data'!AH17*EF!$H16)*kgtoGg=0,"NO",('Activity data'!AH17*EF!$H16)*kgtoGg)</f>
        <v>1.7755994242946931</v>
      </c>
      <c r="AI16" s="28">
        <f>IF(('Activity data'!AI17*EF!$H16)*kgtoGg=0,"NO",('Activity data'!AI17*EF!$H16)*kgtoGg)</f>
        <v>1.7552728914378291</v>
      </c>
      <c r="AJ16" s="28">
        <f>IF(('Activity data'!AJ17*EF!$H16)*kgtoGg=0,"NO",('Activity data'!AJ17*EF!$H16)*kgtoGg)</f>
        <v>1.7376210785937671</v>
      </c>
      <c r="AK16" s="28">
        <f>IF(('Activity data'!AK17*EF!$H16)*kgtoGg=0,"NO",('Activity data'!AK17*EF!$H16)*kgtoGg)</f>
        <v>1.7191563058297152</v>
      </c>
      <c r="AL16" s="28">
        <f>IF(('Activity data'!AL17*EF!$H16)*kgtoGg=0,"NO",('Activity data'!AL17*EF!$H16)*kgtoGg)</f>
        <v>1.5135790947374854</v>
      </c>
      <c r="AM16" s="28">
        <f>IF(('Activity data'!AM17*EF!$H16)*kgtoGg=0,"NO",('Activity data'!AM17*EF!$H16)*kgtoGg)</f>
        <v>1.5228609326621247</v>
      </c>
      <c r="AN16" s="28">
        <f>IF(('Activity data'!AN17*EF!$H16)*kgtoGg=0,"NO",('Activity data'!AN17*EF!$H16)*kgtoGg)</f>
        <v>1.5313604597223791</v>
      </c>
      <c r="AO16" s="28">
        <f>IF(('Activity data'!AO17*EF!$H16)*kgtoGg=0,"NO",('Activity data'!AO17*EF!$H16)*kgtoGg)</f>
        <v>1.5422666131111789</v>
      </c>
      <c r="AP16" s="28">
        <f>IF(('Activity data'!AP17*EF!$H16)*kgtoGg=0,"NO",('Activity data'!AP17*EF!$H16)*kgtoGg)</f>
        <v>1.5558714139495831</v>
      </c>
      <c r="AQ16" s="28">
        <f>IF(('Activity data'!AQ17*EF!$H16)*kgtoGg=0,"NO",('Activity data'!AQ17*EF!$H16)*kgtoGg)</f>
        <v>1.5666867842515468</v>
      </c>
      <c r="AR16" s="28">
        <f>IF(('Activity data'!AR17*EF!$H16)*kgtoGg=0,"NO",('Activity data'!AR17*EF!$H16)*kgtoGg)</f>
        <v>1.583122323945849</v>
      </c>
      <c r="AS16" s="28">
        <f>IF(('Activity data'!AS17*EF!$H16)*kgtoGg=0,"NO",('Activity data'!AS17*EF!$H16)*kgtoGg)</f>
        <v>1.5997059932999007</v>
      </c>
      <c r="AT16" s="28">
        <f>IF(('Activity data'!AT17*EF!$H16)*kgtoGg=0,"NO",('Activity data'!AT17*EF!$H16)*kgtoGg)</f>
        <v>1.616256997657322</v>
      </c>
      <c r="AU16" s="28">
        <f>IF(('Activity data'!AU17*EF!$H16)*kgtoGg=0,"NO",('Activity data'!AU17*EF!$H16)*kgtoGg)</f>
        <v>1.6304922327652063</v>
      </c>
      <c r="AV16" s="28">
        <f>IF(('Activity data'!AV17*EF!$H16)*kgtoGg=0,"NO",('Activity data'!AV17*EF!$H16)*kgtoGg)</f>
        <v>1.6435058889684611</v>
      </c>
      <c r="AW16" s="28">
        <f>IF(('Activity data'!AW17*EF!$H16)*kgtoGg=0,"NO",('Activity data'!AW17*EF!$H16)*kgtoGg)</f>
        <v>1.6627413090909626</v>
      </c>
      <c r="AX16" s="28">
        <f>IF(('Activity data'!AX17*EF!$H16)*kgtoGg=0,"NO",('Activity data'!AX17*EF!$H16)*kgtoGg)</f>
        <v>1.6822822206162051</v>
      </c>
      <c r="AY16" s="28">
        <f>IF(('Activity data'!AY17*EF!$H16)*kgtoGg=0,"NO",('Activity data'!AY17*EF!$H16)*kgtoGg)</f>
        <v>1.7015314443695739</v>
      </c>
      <c r="AZ16" s="28">
        <f>IF(('Activity data'!AZ17*EF!$H16)*kgtoGg=0,"NO",('Activity data'!AZ17*EF!$H16)*kgtoGg)</f>
        <v>1.7199494972796516</v>
      </c>
      <c r="BA16" s="28">
        <f>IF(('Activity data'!BA17*EF!$H16)*kgtoGg=0,"NO",('Activity data'!BA17*EF!$H16)*kgtoGg)</f>
        <v>1.7422291929401927</v>
      </c>
      <c r="BB16" s="28">
        <f>IF(('Activity data'!BB17*EF!$H16)*kgtoGg=0,"NO",('Activity data'!BB17*EF!$H16)*kgtoGg)</f>
        <v>1.7674296002963941</v>
      </c>
      <c r="BC16" s="28">
        <f>IF(('Activity data'!BC17*EF!$H16)*kgtoGg=0,"NO",('Activity data'!BC17*EF!$H16)*kgtoGg)</f>
        <v>1.7935445925621054</v>
      </c>
      <c r="BD16" s="28">
        <f>IF(('Activity data'!BD17*EF!$H16)*kgtoGg=0,"NO",('Activity data'!BD17*EF!$H16)*kgtoGg)</f>
        <v>1.8176203520143348</v>
      </c>
      <c r="BE16" s="28">
        <f>IF(('Activity data'!BE17*EF!$H16)*kgtoGg=0,"NO",('Activity data'!BE17*EF!$H16)*kgtoGg)</f>
        <v>1.8424540021953499</v>
      </c>
      <c r="BF16" s="28">
        <f>IF(('Activity data'!BF17*EF!$H16)*kgtoGg=0,"NO",('Activity data'!BF17*EF!$H16)*kgtoGg)</f>
        <v>1.8693689534953262</v>
      </c>
      <c r="BG16" s="28">
        <f>IF(('Activity data'!BG17*EF!$H16)*kgtoGg=0,"NO",('Activity data'!BG17*EF!$H16)*kgtoGg)</f>
        <v>1.8964741884116716</v>
      </c>
      <c r="BH16" s="28">
        <f>IF(('Activity data'!BH17*EF!$H16)*kgtoGg=0,"NO",('Activity data'!BH17*EF!$H16)*kgtoGg)</f>
        <v>1.9237556801505507</v>
      </c>
      <c r="BI16" s="28">
        <f>IF(('Activity data'!BI17*EF!$H16)*kgtoGg=0,"NO",('Activity data'!BI17*EF!$H16)*kgtoGg)</f>
        <v>1.9514280831756805</v>
      </c>
      <c r="BJ16" s="28">
        <f>IF(('Activity data'!BJ17*EF!$H16)*kgtoGg=0,"NO",('Activity data'!BJ17*EF!$H16)*kgtoGg)</f>
        <v>1.9795901143233545</v>
      </c>
      <c r="BK16" s="28">
        <f>IF(('Activity data'!BK17*EF!$H16)*kgtoGg=0,"NO",('Activity data'!BK17*EF!$H16)*kgtoGg)</f>
        <v>2.0091624616027413</v>
      </c>
      <c r="BL16" s="28">
        <f>IF(('Activity data'!BL17*EF!$H16)*kgtoGg=0,"NO",('Activity data'!BL17*EF!$H16)*kgtoGg)</f>
        <v>2.0346118224532033</v>
      </c>
      <c r="BM16" s="28">
        <f>IF(('Activity data'!BM17*EF!$H16)*kgtoGg=0,"NO",('Activity data'!BM17*EF!$H16)*kgtoGg)</f>
        <v>2.060386872343261</v>
      </c>
      <c r="BN16" s="28">
        <f>IF(('Activity data'!BN17*EF!$H16)*kgtoGg=0,"NO",('Activity data'!BN17*EF!$H16)*kgtoGg)</f>
        <v>2.0867959636010749</v>
      </c>
      <c r="BO16" s="28">
        <f>IF(('Activity data'!BO17*EF!$H16)*kgtoGg=0,"NO",('Activity data'!BO17*EF!$H16)*kgtoGg)</f>
        <v>2.1139562359745807</v>
      </c>
      <c r="BP16" s="28">
        <f>IF(('Activity data'!BP17*EF!$H16)*kgtoGg=0,"NO",('Activity data'!BP17*EF!$H16)*kgtoGg)</f>
        <v>2.1428819323857846</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0.2551358507228319</v>
      </c>
      <c r="AE17" s="28">
        <f>IF(('Activity data'!AE18*EF!$H17)*kgtoGg=0,"NO",('Activity data'!AE18*EF!$H17)*kgtoGg)</f>
        <v>0.25511154873952196</v>
      </c>
      <c r="AF17" s="28">
        <f>IF(('Activity data'!AF18*EF!$H17)*kgtoGg=0,"NO",('Activity data'!AF18*EF!$H17)*kgtoGg)</f>
        <v>0.25333218669739005</v>
      </c>
      <c r="AG17" s="28">
        <f>IF(('Activity data'!AG18*EF!$H17)*kgtoGg=0,"NO",('Activity data'!AG18*EF!$H17)*kgtoGg)</f>
        <v>0.25032157629350105</v>
      </c>
      <c r="AH17" s="28">
        <f>IF(('Activity data'!AH18*EF!$H17)*kgtoGg=0,"NO",('Activity data'!AH18*EF!$H17)*kgtoGg)</f>
        <v>0.24602994099425193</v>
      </c>
      <c r="AI17" s="28">
        <f>IF(('Activity data'!AI18*EF!$H17)*kgtoGg=0,"NO",('Activity data'!AI18*EF!$H17)*kgtoGg)</f>
        <v>0.24321346357768689</v>
      </c>
      <c r="AJ17" s="28">
        <f>IF(('Activity data'!AJ18*EF!$H17)*kgtoGg=0,"NO",('Activity data'!AJ18*EF!$H17)*kgtoGg)</f>
        <v>0.24076759971163431</v>
      </c>
      <c r="AK17" s="28">
        <f>IF(('Activity data'!AK18*EF!$H17)*kgtoGg=0,"NO",('Activity data'!AK18*EF!$H17)*kgtoGg)</f>
        <v>0.2382090907982759</v>
      </c>
      <c r="AL17" s="28">
        <f>IF(('Activity data'!AL18*EF!$H17)*kgtoGg=0,"NO",('Activity data'!AL18*EF!$H17)*kgtoGg)</f>
        <v>0.20972397843410912</v>
      </c>
      <c r="AM17" s="28">
        <f>IF(('Activity data'!AM18*EF!$H17)*kgtoGg=0,"NO",('Activity data'!AM18*EF!$H17)*kgtoGg)</f>
        <v>0.21101008497687529</v>
      </c>
      <c r="AN17" s="28">
        <f>IF(('Activity data'!AN18*EF!$H17)*kgtoGg=0,"NO",('Activity data'!AN18*EF!$H17)*kgtoGg)</f>
        <v>0.21218779325527487</v>
      </c>
      <c r="AO17" s="28">
        <f>IF(('Activity data'!AO18*EF!$H17)*kgtoGg=0,"NO",('Activity data'!AO18*EF!$H17)*kgtoGg)</f>
        <v>0.21369896758773249</v>
      </c>
      <c r="AP17" s="28">
        <f>IF(('Activity data'!AP18*EF!$H17)*kgtoGg=0,"NO",('Activity data'!AP18*EF!$H17)*kgtoGg)</f>
        <v>0.21558407089522019</v>
      </c>
      <c r="AQ17" s="28">
        <f>IF(('Activity data'!AQ18*EF!$H17)*kgtoGg=0,"NO",('Activity data'!AQ18*EF!$H17)*kgtoGg)</f>
        <v>0.21708266617567326</v>
      </c>
      <c r="AR17" s="28">
        <f>IF(('Activity data'!AR18*EF!$H17)*kgtoGg=0,"NO",('Activity data'!AR18*EF!$H17)*kgtoGg)</f>
        <v>0.21936000125805197</v>
      </c>
      <c r="AS17" s="28">
        <f>IF(('Activity data'!AS18*EF!$H17)*kgtoGg=0,"NO",('Activity data'!AS18*EF!$H17)*kgtoGg)</f>
        <v>0.22165786142674757</v>
      </c>
      <c r="AT17" s="28">
        <f>IF(('Activity data'!AT18*EF!$H17)*kgtoGg=0,"NO",('Activity data'!AT18*EF!$H17)*kgtoGg)</f>
        <v>0.22395119548044015</v>
      </c>
      <c r="AU17" s="28">
        <f>IF(('Activity data'!AU18*EF!$H17)*kgtoGg=0,"NO",('Activity data'!AU18*EF!$H17)*kgtoGg)</f>
        <v>0.22592365278455495</v>
      </c>
      <c r="AV17" s="28">
        <f>IF(('Activity data'!AV18*EF!$H17)*kgtoGg=0,"NO",('Activity data'!AV18*EF!$H17)*kgtoGg)</f>
        <v>0.22772684613098107</v>
      </c>
      <c r="AW17" s="28">
        <f>IF(('Activity data'!AW18*EF!$H17)*kgtoGg=0,"NO",('Activity data'!AW18*EF!$H17)*kgtoGg)</f>
        <v>0.23039213719437421</v>
      </c>
      <c r="AX17" s="28">
        <f>IF(('Activity data'!AX18*EF!$H17)*kgtoGg=0,"NO",('Activity data'!AX18*EF!$H17)*kgtoGg)</f>
        <v>0.23309975764285401</v>
      </c>
      <c r="AY17" s="28">
        <f>IF(('Activity data'!AY18*EF!$H17)*kgtoGg=0,"NO",('Activity data'!AY18*EF!$H17)*kgtoGg)</f>
        <v>0.23576696135976655</v>
      </c>
      <c r="AZ17" s="28">
        <f>IF(('Activity data'!AZ18*EF!$H17)*kgtoGg=0,"NO",('Activity data'!AZ18*EF!$H17)*kgtoGg)</f>
        <v>0.23831899669425383</v>
      </c>
      <c r="BA17" s="28">
        <f>IF(('Activity data'!BA18*EF!$H17)*kgtoGg=0,"NO",('Activity data'!BA18*EF!$H17)*kgtoGg)</f>
        <v>0.24140610752214239</v>
      </c>
      <c r="BB17" s="28">
        <f>IF(('Activity data'!BB18*EF!$H17)*kgtoGg=0,"NO",('Activity data'!BB18*EF!$H17)*kgtoGg)</f>
        <v>0.24489791690777576</v>
      </c>
      <c r="BC17" s="28">
        <f>IF(('Activity data'!BC18*EF!$H17)*kgtoGg=0,"NO",('Activity data'!BC18*EF!$H17)*kgtoGg)</f>
        <v>0.24851645266436989</v>
      </c>
      <c r="BD17" s="28">
        <f>IF(('Activity data'!BD18*EF!$H17)*kgtoGg=0,"NO",('Activity data'!BD18*EF!$H17)*kgtoGg)</f>
        <v>0.25185242900924654</v>
      </c>
      <c r="BE17" s="28">
        <f>IF(('Activity data'!BE18*EF!$H17)*kgtoGg=0,"NO",('Activity data'!BE18*EF!$H17)*kgtoGg)</f>
        <v>0.25529341992482651</v>
      </c>
      <c r="BF17" s="28">
        <f>IF(('Activity data'!BF18*EF!$H17)*kgtoGg=0,"NO",('Activity data'!BF18*EF!$H17)*kgtoGg)</f>
        <v>0.25902279930487826</v>
      </c>
      <c r="BG17" s="28">
        <f>IF(('Activity data'!BG18*EF!$H17)*kgtoGg=0,"NO",('Activity data'!BG18*EF!$H17)*kgtoGg)</f>
        <v>0.26277854469196221</v>
      </c>
      <c r="BH17" s="28">
        <f>IF(('Activity data'!BH18*EF!$H17)*kgtoGg=0,"NO",('Activity data'!BH18*EF!$H17)*kgtoGg)</f>
        <v>0.26655871251073576</v>
      </c>
      <c r="BI17" s="28">
        <f>IF(('Activity data'!BI18*EF!$H17)*kgtoGg=0,"NO",('Activity data'!BI18*EF!$H17)*kgtoGg)</f>
        <v>0.27039304563243421</v>
      </c>
      <c r="BJ17" s="28">
        <f>IF(('Activity data'!BJ18*EF!$H17)*kgtoGg=0,"NO",('Activity data'!BJ18*EF!$H17)*kgtoGg)</f>
        <v>0.27429522242227677</v>
      </c>
      <c r="BK17" s="28">
        <f>IF(('Activity data'!BK18*EF!$H17)*kgtoGg=0,"NO",('Activity data'!BK18*EF!$H17)*kgtoGg)</f>
        <v>0.27839281490662837</v>
      </c>
      <c r="BL17" s="28">
        <f>IF(('Activity data'!BL18*EF!$H17)*kgtoGg=0,"NO",('Activity data'!BL18*EF!$H17)*kgtoGg)</f>
        <v>0.28191911969289385</v>
      </c>
      <c r="BM17" s="28">
        <f>IF(('Activity data'!BM18*EF!$H17)*kgtoGg=0,"NO",('Activity data'!BM18*EF!$H17)*kgtoGg)</f>
        <v>0.28549055248162314</v>
      </c>
      <c r="BN17" s="28">
        <f>IF(('Activity data'!BN18*EF!$H17)*kgtoGg=0,"NO",('Activity data'!BN18*EF!$H17)*kgtoGg)</f>
        <v>0.28914983907237696</v>
      </c>
      <c r="BO17" s="28">
        <f>IF(('Activity data'!BO18*EF!$H17)*kgtoGg=0,"NO",('Activity data'!BO18*EF!$H17)*kgtoGg)</f>
        <v>0.29291321053894287</v>
      </c>
      <c r="BP17" s="28">
        <f>IF(('Activity data'!BP18*EF!$H17)*kgtoGg=0,"NO",('Activity data'!BP18*EF!$H17)*kgtoGg)</f>
        <v>0.2969212020284045</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7.3523485341950021</v>
      </c>
      <c r="AE18" s="28">
        <f>IF(('Activity data'!AE5*EF!$H18)*kgtoGg=0,"NO",('Activity data'!AE5*EF!$H18)*kgtoGg)</f>
        <v>7.40618826706066</v>
      </c>
      <c r="AF18" s="28">
        <f>IF(('Activity data'!AF5*EF!$H18)*kgtoGg=0,"NO",('Activity data'!AF5*EF!$H18)*kgtoGg)</f>
        <v>7.4464305617371371</v>
      </c>
      <c r="AG18" s="28">
        <f>IF(('Activity data'!AG5*EF!$H18)*kgtoGg=0,"NO",('Activity data'!AG5*EF!$H18)*kgtoGg)</f>
        <v>7.4771210683038705</v>
      </c>
      <c r="AH18" s="28">
        <f>IF(('Activity data'!AH5*EF!$H18)*kgtoGg=0,"NO",('Activity data'!AH5*EF!$H18)*kgtoGg)</f>
        <v>7.4970096139076432</v>
      </c>
      <c r="AI18" s="28">
        <f>IF(('Activity data'!AI5*EF!$H18)*kgtoGg=0,"NO",('Activity data'!AI5*EF!$H18)*kgtoGg)</f>
        <v>7.5333348329605245</v>
      </c>
      <c r="AJ18" s="28">
        <f>IF(('Activity data'!AJ5*EF!$H18)*kgtoGg=0,"NO",('Activity data'!AJ5*EF!$H18)*kgtoGg)</f>
        <v>7.5741502031713841</v>
      </c>
      <c r="AK18" s="28">
        <f>IF(('Activity data'!AK5*EF!$H18)*kgtoGg=0,"NO",('Activity data'!AK5*EF!$H18)*kgtoGg)</f>
        <v>7.6146683137329667</v>
      </c>
      <c r="AL18" s="28">
        <f>IF(('Activity data'!AL5*EF!$H18)*kgtoGg=0,"NO",('Activity data'!AL5*EF!$H18)*kgtoGg)</f>
        <v>7.3783315743280387</v>
      </c>
      <c r="AM18" s="28">
        <f>IF(('Activity data'!AM5*EF!$H18)*kgtoGg=0,"NO",('Activity data'!AM5*EF!$H18)*kgtoGg)</f>
        <v>7.441198265517265</v>
      </c>
      <c r="AN18" s="28">
        <f>IF(('Activity data'!AN5*EF!$H18)*kgtoGg=0,"NO",('Activity data'!AN5*EF!$H18)*kgtoGg)</f>
        <v>7.5047343170857435</v>
      </c>
      <c r="AO18" s="28">
        <f>IF(('Activity data'!AO5*EF!$H18)*kgtoGg=0,"NO",('Activity data'!AO5*EF!$H18)*kgtoGg)</f>
        <v>7.5738222787063618</v>
      </c>
      <c r="AP18" s="28">
        <f>IF(('Activity data'!AP5*EF!$H18)*kgtoGg=0,"NO",('Activity data'!AP5*EF!$H18)*kgtoGg)</f>
        <v>7.6490856664001745</v>
      </c>
      <c r="AQ18" s="28">
        <f>IF(('Activity data'!AQ5*EF!$H18)*kgtoGg=0,"NO",('Activity data'!AQ5*EF!$H18)*kgtoGg)</f>
        <v>7.7218622332867524</v>
      </c>
      <c r="AR18" s="28">
        <f>IF(('Activity data'!AR5*EF!$H18)*kgtoGg=0,"NO",('Activity data'!AR5*EF!$H18)*kgtoGg)</f>
        <v>7.799692983638808</v>
      </c>
      <c r="AS18" s="28">
        <f>IF(('Activity data'!AS5*EF!$H18)*kgtoGg=0,"NO",('Activity data'!AS5*EF!$H18)*kgtoGg)</f>
        <v>7.8798447189319569</v>
      </c>
      <c r="AT18" s="28">
        <f>IF(('Activity data'!AT5*EF!$H18)*kgtoGg=0,"NO",('Activity data'!AT5*EF!$H18)*kgtoGg)</f>
        <v>7.9620197650513358</v>
      </c>
      <c r="AU18" s="28">
        <f>IF(('Activity data'!AU5*EF!$H18)*kgtoGg=0,"NO",('Activity data'!AU5*EF!$H18)*kgtoGg)</f>
        <v>8.0422896892780535</v>
      </c>
      <c r="AV18" s="28">
        <f>IF(('Activity data'!AV5*EF!$H18)*kgtoGg=0,"NO",('Activity data'!AV5*EF!$H18)*kgtoGg)</f>
        <v>8.1223826708224163</v>
      </c>
      <c r="AW18" s="28">
        <f>IF(('Activity data'!AW5*EF!$H18)*kgtoGg=0,"NO",('Activity data'!AW5*EF!$H18)*kgtoGg)</f>
        <v>8.2105598479300674</v>
      </c>
      <c r="AX18" s="28">
        <f>IF(('Activity data'!AX5*EF!$H18)*kgtoGg=0,"NO",('Activity data'!AX5*EF!$H18)*kgtoGg)</f>
        <v>8.3014951891739628</v>
      </c>
      <c r="AY18" s="28">
        <f>IF(('Activity data'!AY5*EF!$H18)*kgtoGg=0,"NO",('Activity data'!AY5*EF!$H18)*kgtoGg)</f>
        <v>8.3941386521287171</v>
      </c>
      <c r="AZ18" s="28">
        <f>IF(('Activity data'!AZ5*EF!$H18)*kgtoGg=0,"NO",('Activity data'!AZ5*EF!$H18)*kgtoGg)</f>
        <v>8.4874836462453374</v>
      </c>
      <c r="BA18" s="28">
        <f>IF(('Activity data'!BA5*EF!$H18)*kgtoGg=0,"NO",('Activity data'!BA5*EF!$H18)*kgtoGg)</f>
        <v>8.5903439613511541</v>
      </c>
      <c r="BB18" s="28">
        <f>IF(('Activity data'!BB5*EF!$H18)*kgtoGg=0,"NO",('Activity data'!BB5*EF!$H18)*kgtoGg)</f>
        <v>8.696688889924566</v>
      </c>
      <c r="BC18" s="28">
        <f>IF(('Activity data'!BC5*EF!$H18)*kgtoGg=0,"NO",('Activity data'!BC5*EF!$H18)*kgtoGg)</f>
        <v>8.8074595398489191</v>
      </c>
      <c r="BD18" s="28">
        <f>IF(('Activity data'!BD5*EF!$H18)*kgtoGg=0,"NO",('Activity data'!BD5*EF!$H18)*kgtoGg)</f>
        <v>8.9169386794338603</v>
      </c>
      <c r="BE18" s="28">
        <f>IF(('Activity data'!BE5*EF!$H18)*kgtoGg=0,"NO",('Activity data'!BE5*EF!$H18)*kgtoGg)</f>
        <v>9.0305995323469652</v>
      </c>
      <c r="BF18" s="28">
        <f>IF(('Activity data'!BF5*EF!$H18)*kgtoGg=0,"NO",('Activity data'!BF5*EF!$H18)*kgtoGg)</f>
        <v>9.1512544584750604</v>
      </c>
      <c r="BG18" s="28">
        <f>IF(('Activity data'!BG5*EF!$H18)*kgtoGg=0,"NO",('Activity data'!BG5*EF!$H18)*kgtoGg)</f>
        <v>9.2709558651582409</v>
      </c>
      <c r="BH18" s="28">
        <f>IF(('Activity data'!BH5*EF!$H18)*kgtoGg=0,"NO",('Activity data'!BH5*EF!$H18)*kgtoGg)</f>
        <v>9.3939997440062548</v>
      </c>
      <c r="BI18" s="28">
        <f>IF(('Activity data'!BI5*EF!$H18)*kgtoGg=0,"NO",('Activity data'!BI5*EF!$H18)*kgtoGg)</f>
        <v>9.5209201578005267</v>
      </c>
      <c r="BJ18" s="28">
        <f>IF(('Activity data'!BJ5*EF!$H18)*kgtoGg=0,"NO",('Activity data'!BJ5*EF!$H18)*kgtoGg)</f>
        <v>9.6520324158090212</v>
      </c>
      <c r="BK18" s="28">
        <f>IF(('Activity data'!BK5*EF!$H18)*kgtoGg=0,"NO",('Activity data'!BK5*EF!$H18)*kgtoGg)</f>
        <v>9.7894771199073034</v>
      </c>
      <c r="BL18" s="28">
        <f>IF(('Activity data'!BL5*EF!$H18)*kgtoGg=0,"NO",('Activity data'!BL5*EF!$H18)*kgtoGg)</f>
        <v>9.9167920004060619</v>
      </c>
      <c r="BM18" s="28">
        <f>IF(('Activity data'!BM5*EF!$H18)*kgtoGg=0,"NO",('Activity data'!BM5*EF!$H18)*kgtoGg)</f>
        <v>10.048019400163867</v>
      </c>
      <c r="BN18" s="28">
        <f>IF(('Activity data'!BN5*EF!$H18)*kgtoGg=0,"NO",('Activity data'!BN5*EF!$H18)*kgtoGg)</f>
        <v>10.183978345576538</v>
      </c>
      <c r="BO18" s="28">
        <f>IF(('Activity data'!BO5*EF!$H18)*kgtoGg=0,"NO",('Activity data'!BO5*EF!$H18)*kgtoGg)</f>
        <v>10.325090038727353</v>
      </c>
      <c r="BP18" s="28">
        <f>IF(('Activity data'!BP5*EF!$H18)*kgtoGg=0,"NO",('Activity data'!BP5*EF!$H18)*kgtoGg)</f>
        <v>10.473927669815765</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2.09473909100429</v>
      </c>
      <c r="AE19" s="28">
        <f>IF(('Activity data'!AE6*EF!$H19)*kgtoGg=0,"NO",('Activity data'!AE6*EF!$H19)*kgtoGg)</f>
        <v>2.1100784336046026</v>
      </c>
      <c r="AF19" s="28">
        <f>IF(('Activity data'!AF6*EF!$H19)*kgtoGg=0,"NO",('Activity data'!AF6*EF!$H19)*kgtoGg)</f>
        <v>2.1215437643595951</v>
      </c>
      <c r="AG19" s="28">
        <f>IF(('Activity data'!AG6*EF!$H19)*kgtoGg=0,"NO",('Activity data'!AG6*EF!$H19)*kgtoGg)</f>
        <v>2.1302877192372867</v>
      </c>
      <c r="AH19" s="28">
        <f>IF(('Activity data'!AH6*EF!$H19)*kgtoGg=0,"NO",('Activity data'!AH6*EF!$H19)*kgtoGg)</f>
        <v>2.1359541146408341</v>
      </c>
      <c r="AI19" s="28">
        <f>IF(('Activity data'!AI6*EF!$H19)*kgtoGg=0,"NO",('Activity data'!AI6*EF!$H19)*kgtoGg)</f>
        <v>2.1463034412519799</v>
      </c>
      <c r="AJ19" s="28">
        <f>IF(('Activity data'!AJ6*EF!$H19)*kgtoGg=0,"NO",('Activity data'!AJ6*EF!$H19)*kgtoGg)</f>
        <v>2.1579320455131707</v>
      </c>
      <c r="AK19" s="28">
        <f>IF(('Activity data'!AK6*EF!$H19)*kgtoGg=0,"NO",('Activity data'!AK6*EF!$H19)*kgtoGg)</f>
        <v>2.1694759582768599</v>
      </c>
      <c r="AL19" s="28">
        <f>IF(('Activity data'!AL6*EF!$H19)*kgtoGg=0,"NO",('Activity data'!AL6*EF!$H19)*kgtoGg)</f>
        <v>2.1021418534844236</v>
      </c>
      <c r="AM19" s="28">
        <f>IF(('Activity data'!AM6*EF!$H19)*kgtoGg=0,"NO",('Activity data'!AM6*EF!$H19)*kgtoGg)</f>
        <v>2.1200530440303691</v>
      </c>
      <c r="AN19" s="28">
        <f>IF(('Activity data'!AN6*EF!$H19)*kgtoGg=0,"NO",('Activity data'!AN6*EF!$H19)*kgtoGg)</f>
        <v>2.1381549403550011</v>
      </c>
      <c r="AO19" s="28">
        <f>IF(('Activity data'!AO6*EF!$H19)*kgtoGg=0,"NO",('Activity data'!AO6*EF!$H19)*kgtoGg)</f>
        <v>2.1578386173802984</v>
      </c>
      <c r="AP19" s="28">
        <f>IF(('Activity data'!AP6*EF!$H19)*kgtoGg=0,"NO",('Activity data'!AP6*EF!$H19)*kgtoGg)</f>
        <v>2.1792817194843939</v>
      </c>
      <c r="AQ19" s="28">
        <f>IF(('Activity data'!AQ6*EF!$H19)*kgtoGg=0,"NO",('Activity data'!AQ6*EF!$H19)*kgtoGg)</f>
        <v>2.2000163077397499</v>
      </c>
      <c r="AR19" s="28">
        <f>IF(('Activity data'!AR6*EF!$H19)*kgtoGg=0,"NO",('Activity data'!AR6*EF!$H19)*kgtoGg)</f>
        <v>2.2221908706683688</v>
      </c>
      <c r="AS19" s="28">
        <f>IF(('Activity data'!AS6*EF!$H19)*kgtoGg=0,"NO",('Activity data'!AS6*EF!$H19)*kgtoGg)</f>
        <v>2.2450266995670551</v>
      </c>
      <c r="AT19" s="28">
        <f>IF(('Activity data'!AT6*EF!$H19)*kgtoGg=0,"NO",('Activity data'!AT6*EF!$H19)*kgtoGg)</f>
        <v>2.2684389848539621</v>
      </c>
      <c r="AU19" s="28">
        <f>IF(('Activity data'!AU6*EF!$H19)*kgtoGg=0,"NO",('Activity data'!AU6*EF!$H19)*kgtoGg)</f>
        <v>2.2913084866638447</v>
      </c>
      <c r="AV19" s="28">
        <f>IF(('Activity data'!AV6*EF!$H19)*kgtoGg=0,"NO",('Activity data'!AV6*EF!$H19)*kgtoGg)</f>
        <v>2.3141275761800393</v>
      </c>
      <c r="AW19" s="28">
        <f>IF(('Activity data'!AW6*EF!$H19)*kgtoGg=0,"NO",('Activity data'!AW6*EF!$H19)*kgtoGg)</f>
        <v>2.3392499134798492</v>
      </c>
      <c r="AX19" s="28">
        <f>IF(('Activity data'!AX6*EF!$H19)*kgtoGg=0,"NO",('Activity data'!AX6*EF!$H19)*kgtoGg)</f>
        <v>2.3651580723724086</v>
      </c>
      <c r="AY19" s="28">
        <f>IF(('Activity data'!AY6*EF!$H19)*kgtoGg=0,"NO",('Activity data'!AY6*EF!$H19)*kgtoGg)</f>
        <v>2.3915528879166876</v>
      </c>
      <c r="AZ19" s="28">
        <f>IF(('Activity data'!AZ6*EF!$H19)*kgtoGg=0,"NO",('Activity data'!AZ6*EF!$H19)*kgtoGg)</f>
        <v>2.4181475749362495</v>
      </c>
      <c r="BA19" s="28">
        <f>IF(('Activity data'!BA6*EF!$H19)*kgtoGg=0,"NO",('Activity data'!BA6*EF!$H19)*kgtoGg)</f>
        <v>2.4474532480777054</v>
      </c>
      <c r="BB19" s="28">
        <f>IF(('Activity data'!BB6*EF!$H19)*kgtoGg=0,"NO",('Activity data'!BB6*EF!$H19)*kgtoGg)</f>
        <v>2.4777517136600604</v>
      </c>
      <c r="BC19" s="28">
        <f>IF(('Activity data'!BC6*EF!$H19)*kgtoGg=0,"NO",('Activity data'!BC6*EF!$H19)*kgtoGg)</f>
        <v>2.5093111003585165</v>
      </c>
      <c r="BD19" s="28">
        <f>IF(('Activity data'!BD6*EF!$H19)*kgtoGg=0,"NO",('Activity data'!BD6*EF!$H19)*kgtoGg)</f>
        <v>2.5405025261011209</v>
      </c>
      <c r="BE19" s="28">
        <f>IF(('Activity data'!BE6*EF!$H19)*kgtoGg=0,"NO",('Activity data'!BE6*EF!$H19)*kgtoGg)</f>
        <v>2.5728853532490237</v>
      </c>
      <c r="BF19" s="28">
        <f>IF(('Activity data'!BF6*EF!$H19)*kgtoGg=0,"NO",('Activity data'!BF6*EF!$H19)*kgtoGg)</f>
        <v>2.6072608441696845</v>
      </c>
      <c r="BG19" s="28">
        <f>IF(('Activity data'!BG6*EF!$H19)*kgtoGg=0,"NO",('Activity data'!BG6*EF!$H19)*kgtoGg)</f>
        <v>2.6413646702684175</v>
      </c>
      <c r="BH19" s="28">
        <f>IF(('Activity data'!BH6*EF!$H19)*kgtoGg=0,"NO",('Activity data'!BH6*EF!$H19)*kgtoGg)</f>
        <v>2.6764207916877147</v>
      </c>
      <c r="BI19" s="28">
        <f>IF(('Activity data'!BI6*EF!$H19)*kgtoGg=0,"NO",('Activity data'!BI6*EF!$H19)*kgtoGg)</f>
        <v>2.7125813669086516</v>
      </c>
      <c r="BJ19" s="28">
        <f>IF(('Activity data'!BJ6*EF!$H19)*kgtoGg=0,"NO",('Activity data'!BJ6*EF!$H19)*kgtoGg)</f>
        <v>2.7499362299001007</v>
      </c>
      <c r="BK19" s="28">
        <f>IF(('Activity data'!BK6*EF!$H19)*kgtoGg=0,"NO",('Activity data'!BK6*EF!$H19)*kgtoGg)</f>
        <v>2.7890952541475431</v>
      </c>
      <c r="BL19" s="28">
        <f>IF(('Activity data'!BL6*EF!$H19)*kgtoGg=0,"NO",('Activity data'!BL6*EF!$H19)*kgtoGg)</f>
        <v>2.8253682158830933</v>
      </c>
      <c r="BM19" s="28">
        <f>IF(('Activity data'!BM6*EF!$H19)*kgtoGg=0,"NO",('Activity data'!BM6*EF!$H19)*kgtoGg)</f>
        <v>2.8627558836201503</v>
      </c>
      <c r="BN19" s="28">
        <f>IF(('Activity data'!BN6*EF!$H19)*kgtoGg=0,"NO",('Activity data'!BN6*EF!$H19)*kgtoGg)</f>
        <v>2.9014916041049821</v>
      </c>
      <c r="BO19" s="28">
        <f>IF(('Activity data'!BO6*EF!$H19)*kgtoGg=0,"NO",('Activity data'!BO6*EF!$H19)*kgtoGg)</f>
        <v>2.9416953809615944</v>
      </c>
      <c r="BP19" s="28">
        <f>IF(('Activity data'!BP6*EF!$H19)*kgtoGg=0,"NO",('Activity data'!BP6*EF!$H19)*kgtoGg)</f>
        <v>2.9841003353245896</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0.43264366847059427</v>
      </c>
      <c r="AE20" s="28">
        <f>IF(('Activity data'!AE7*EF!$H20)*kgtoGg=0,"NO",('Activity data'!AE7*EF!$H20)*kgtoGg)</f>
        <v>0.43581182887922282</v>
      </c>
      <c r="AF20" s="28">
        <f>IF(('Activity data'!AF7*EF!$H20)*kgtoGg=0,"NO",('Activity data'!AF7*EF!$H20)*kgtoGg)</f>
        <v>0.43817985780433855</v>
      </c>
      <c r="AG20" s="28">
        <f>IF(('Activity data'!AG7*EF!$H20)*kgtoGg=0,"NO",('Activity data'!AG7*EF!$H20)*kgtoGg)</f>
        <v>0.43998581861896763</v>
      </c>
      <c r="AH20" s="28">
        <f>IF(('Activity data'!AH7*EF!$H20)*kgtoGg=0,"NO",('Activity data'!AH7*EF!$H20)*kgtoGg)</f>
        <v>0.44115614579953338</v>
      </c>
      <c r="AI20" s="28">
        <f>IF(('Activity data'!AI7*EF!$H20)*kgtoGg=0,"NO",('Activity data'!AI7*EF!$H20)*kgtoGg)</f>
        <v>0.44329367722312452</v>
      </c>
      <c r="AJ20" s="28">
        <f>IF(('Activity data'!AJ7*EF!$H20)*kgtoGg=0,"NO",('Activity data'!AJ7*EF!$H20)*kgtoGg)</f>
        <v>0.44569542836643394</v>
      </c>
      <c r="AK20" s="28">
        <f>IF(('Activity data'!AK7*EF!$H20)*kgtoGg=0,"NO",('Activity data'!AK7*EF!$H20)*kgtoGg)</f>
        <v>0.44807968747919652</v>
      </c>
      <c r="AL20" s="28">
        <f>IF(('Activity data'!AL7*EF!$H20)*kgtoGg=0,"NO",('Activity data'!AL7*EF!$H20)*kgtoGg)</f>
        <v>0.43417262180419824</v>
      </c>
      <c r="AM20" s="28">
        <f>IF(('Activity data'!AM7*EF!$H20)*kgtoGg=0,"NO",('Activity data'!AM7*EF!$H20)*kgtoGg)</f>
        <v>0.43787196709151915</v>
      </c>
      <c r="AN20" s="28">
        <f>IF(('Activity data'!AN7*EF!$H20)*kgtoGg=0,"NO",('Activity data'!AN7*EF!$H20)*kgtoGg)</f>
        <v>0.44161070040957079</v>
      </c>
      <c r="AO20" s="28">
        <f>IF(('Activity data'!AO7*EF!$H20)*kgtoGg=0,"NO",('Activity data'!AO7*EF!$H20)*kgtoGg)</f>
        <v>0.44567613188683042</v>
      </c>
      <c r="AP20" s="28">
        <f>IF(('Activity data'!AP7*EF!$H20)*kgtoGg=0,"NO",('Activity data'!AP7*EF!$H20)*kgtoGg)</f>
        <v>0.4501049518756996</v>
      </c>
      <c r="AQ20" s="28">
        <f>IF(('Activity data'!AQ7*EF!$H20)*kgtoGg=0,"NO",('Activity data'!AQ7*EF!$H20)*kgtoGg)</f>
        <v>0.45438743668039366</v>
      </c>
      <c r="AR20" s="28">
        <f>IF(('Activity data'!AR7*EF!$H20)*kgtoGg=0,"NO",('Activity data'!AR7*EF!$H20)*kgtoGg)</f>
        <v>0.45896733128080913</v>
      </c>
      <c r="AS20" s="28">
        <f>IF(('Activity data'!AS7*EF!$H20)*kgtoGg=0,"NO",('Activity data'!AS7*EF!$H20)*kgtoGg)</f>
        <v>0.4636838025729727</v>
      </c>
      <c r="AT20" s="28">
        <f>IF(('Activity data'!AT7*EF!$H20)*kgtoGg=0,"NO",('Activity data'!AT7*EF!$H20)*kgtoGg)</f>
        <v>0.46851933413740787</v>
      </c>
      <c r="AU20" s="28">
        <f>IF(('Activity data'!AU7*EF!$H20)*kgtoGg=0,"NO",('Activity data'!AU7*EF!$H20)*kgtoGg)</f>
        <v>0.47324276017247491</v>
      </c>
      <c r="AV20" s="28">
        <f>IF(('Activity data'!AV7*EF!$H20)*kgtoGg=0,"NO",('Activity data'!AV7*EF!$H20)*kgtoGg)</f>
        <v>0.47795577414249274</v>
      </c>
      <c r="AW20" s="28">
        <f>IF(('Activity data'!AW7*EF!$H20)*kgtoGg=0,"NO",('Activity data'!AW7*EF!$H20)*kgtoGg)</f>
        <v>0.483144496793739</v>
      </c>
      <c r="AX20" s="28">
        <f>IF(('Activity data'!AX7*EF!$H20)*kgtoGg=0,"NO",('Activity data'!AX7*EF!$H20)*kgtoGg)</f>
        <v>0.4884955216324563</v>
      </c>
      <c r="AY20" s="28">
        <f>IF(('Activity data'!AY7*EF!$H20)*kgtoGg=0,"NO",('Activity data'!AY7*EF!$H20)*kgtoGg)</f>
        <v>0.49394705966634422</v>
      </c>
      <c r="AZ20" s="28">
        <f>IF(('Activity data'!AZ7*EF!$H20)*kgtoGg=0,"NO",('Activity data'!AZ7*EF!$H20)*kgtoGg)</f>
        <v>0.49943987879755841</v>
      </c>
      <c r="BA20" s="28">
        <f>IF(('Activity data'!BA7*EF!$H20)*kgtoGg=0,"NO",('Activity data'!BA7*EF!$H20)*kgtoGg)</f>
        <v>0.5054926201577441</v>
      </c>
      <c r="BB20" s="28">
        <f>IF(('Activity data'!BB7*EF!$H20)*kgtoGg=0,"NO",('Activity data'!BB7*EF!$H20)*kgtoGg)</f>
        <v>0.51175041109451191</v>
      </c>
      <c r="BC20" s="28">
        <f>IF(('Activity data'!BC7*EF!$H20)*kgtoGg=0,"NO",('Activity data'!BC7*EF!$H20)*kgtoGg)</f>
        <v>0.51826863042528126</v>
      </c>
      <c r="BD20" s="28">
        <f>IF(('Activity data'!BD7*EF!$H20)*kgtoGg=0,"NO",('Activity data'!BD7*EF!$H20)*kgtoGg)</f>
        <v>0.52471085175779042</v>
      </c>
      <c r="BE20" s="28">
        <f>IF(('Activity data'!BE7*EF!$H20)*kgtoGg=0,"NO",('Activity data'!BE7*EF!$H20)*kgtoGg)</f>
        <v>0.53139914300746605</v>
      </c>
      <c r="BF20" s="28">
        <f>IF(('Activity data'!BF7*EF!$H20)*kgtoGg=0,"NO",('Activity data'!BF7*EF!$H20)*kgtoGg)</f>
        <v>0.53849899547179469</v>
      </c>
      <c r="BG20" s="28">
        <f>IF(('Activity data'!BG7*EF!$H20)*kgtoGg=0,"NO",('Activity data'!BG7*EF!$H20)*kgtoGg)</f>
        <v>0.54554273876927872</v>
      </c>
      <c r="BH20" s="28">
        <f>IF(('Activity data'!BH7*EF!$H20)*kgtoGg=0,"NO",('Activity data'!BH7*EF!$H20)*kgtoGg)</f>
        <v>0.55278316744048073</v>
      </c>
      <c r="BI20" s="28">
        <f>IF(('Activity data'!BI7*EF!$H20)*kgtoGg=0,"NO",('Activity data'!BI7*EF!$H20)*kgtoGg)</f>
        <v>0.56025170802616886</v>
      </c>
      <c r="BJ20" s="28">
        <f>IF(('Activity data'!BJ7*EF!$H20)*kgtoGg=0,"NO",('Activity data'!BJ7*EF!$H20)*kgtoGg)</f>
        <v>0.56796691467373694</v>
      </c>
      <c r="BK20" s="28">
        <f>IF(('Activity data'!BK7*EF!$H20)*kgtoGg=0,"NO",('Activity data'!BK7*EF!$H20)*kgtoGg)</f>
        <v>0.57605474956300706</v>
      </c>
      <c r="BL20" s="28">
        <f>IF(('Activity data'!BL7*EF!$H20)*kgtoGg=0,"NO",('Activity data'!BL7*EF!$H20)*kgtoGg)</f>
        <v>0.58354650225858407</v>
      </c>
      <c r="BM20" s="28">
        <f>IF(('Activity data'!BM7*EF!$H20)*kgtoGg=0,"NO",('Activity data'!BM7*EF!$H20)*kgtoGg)</f>
        <v>0.5912684843396866</v>
      </c>
      <c r="BN20" s="28">
        <f>IF(('Activity data'!BN7*EF!$H20)*kgtoGg=0,"NO",('Activity data'!BN7*EF!$H20)*kgtoGg)</f>
        <v>0.59926889082628843</v>
      </c>
      <c r="BO20" s="28">
        <f>IF(('Activity data'!BO7*EF!$H20)*kgtoGg=0,"NO",('Activity data'!BO7*EF!$H20)*kgtoGg)</f>
        <v>0.60757250705244037</v>
      </c>
      <c r="BP20" s="28">
        <f>IF(('Activity data'!BP7*EF!$H20)*kgtoGg=0,"NO",('Activity data'!BP7*EF!$H20)*kgtoGg)</f>
        <v>0.61633075054716524</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9.4402600589381616E-2</v>
      </c>
      <c r="AE21" s="28">
        <f>IF(('Activity data'!AE8*EF!$H21)*kgtoGg=0,"NO",('Activity data'!AE8*EF!$H21)*kgtoGg)</f>
        <v>9.4442562702791374E-2</v>
      </c>
      <c r="AF21" s="28">
        <f>IF(('Activity data'!AF8*EF!$H21)*kgtoGg=0,"NO",('Activity data'!AF8*EF!$H21)*kgtoGg)</f>
        <v>9.3803928928206465E-2</v>
      </c>
      <c r="AG21" s="28">
        <f>IF(('Activity data'!AG8*EF!$H21)*kgtoGg=0,"NO",('Activity data'!AG8*EF!$H21)*kgtoGg)</f>
        <v>9.2686242514578118E-2</v>
      </c>
      <c r="AH21" s="28">
        <f>IF(('Activity data'!AH8*EF!$H21)*kgtoGg=0,"NO",('Activity data'!AH8*EF!$H21)*kgtoGg)</f>
        <v>9.1078551132470181E-2</v>
      </c>
      <c r="AI21" s="28">
        <f>IF(('Activity data'!AI8*EF!$H21)*kgtoGg=0,"NO",('Activity data'!AI8*EF!$H21)*kgtoGg)</f>
        <v>8.9987751615596745E-2</v>
      </c>
      <c r="AJ21" s="28">
        <f>IF(('Activity data'!AJ8*EF!$H21)*kgtoGg=0,"NO",('Activity data'!AJ8*EF!$H21)*kgtoGg)</f>
        <v>8.9004673473962057E-2</v>
      </c>
      <c r="AK21" s="28">
        <f>IF(('Activity data'!AK8*EF!$H21)*kgtoGg=0,"NO",('Activity data'!AK8*EF!$H21)*kgtoGg)</f>
        <v>8.7956944904165529E-2</v>
      </c>
      <c r="AL21" s="28">
        <f>IF(('Activity data'!AL8*EF!$H21)*kgtoGg=0,"NO",('Activity data'!AL8*EF!$H21)*kgtoGg)</f>
        <v>7.7603312477305467E-2</v>
      </c>
      <c r="AM21" s="28">
        <f>IF(('Activity data'!AM8*EF!$H21)*kgtoGg=0,"NO",('Activity data'!AM8*EF!$H21)*kgtoGg)</f>
        <v>7.8065589618571393E-2</v>
      </c>
      <c r="AN21" s="28">
        <f>IF(('Activity data'!AN8*EF!$H21)*kgtoGg=0,"NO",('Activity data'!AN8*EF!$H21)*kgtoGg)</f>
        <v>7.8469090020322443E-2</v>
      </c>
      <c r="AO21" s="28">
        <f>IF(('Activity data'!AO8*EF!$H21)*kgtoGg=0,"NO",('Activity data'!AO8*EF!$H21)*kgtoGg)</f>
        <v>7.8971814999782536E-2</v>
      </c>
      <c r="AP21" s="28">
        <f>IF(('Activity data'!AP8*EF!$H21)*kgtoGg=0,"NO",('Activity data'!AP8*EF!$H21)*kgtoGg)</f>
        <v>7.9587722345754133E-2</v>
      </c>
      <c r="AQ21" s="28">
        <f>IF(('Activity data'!AQ8*EF!$H21)*kgtoGg=0,"NO",('Activity data'!AQ8*EF!$H21)*kgtoGg)</f>
        <v>8.0046721971340967E-2</v>
      </c>
      <c r="AR21" s="28">
        <f>IF(('Activity data'!AR8*EF!$H21)*kgtoGg=0,"NO",('Activity data'!AR8*EF!$H21)*kgtoGg)</f>
        <v>8.073472056590883E-2</v>
      </c>
      <c r="AS21" s="28">
        <f>IF(('Activity data'!AS8*EF!$H21)*kgtoGg=0,"NO",('Activity data'!AS8*EF!$H21)*kgtoGg)</f>
        <v>8.1410243626300227E-2</v>
      </c>
      <c r="AT21" s="28">
        <f>IF(('Activity data'!AT8*EF!$H21)*kgtoGg=0,"NO",('Activity data'!AT8*EF!$H21)*kgtoGg)</f>
        <v>8.2064441432210991E-2</v>
      </c>
      <c r="AU21" s="28">
        <f>IF(('Activity data'!AU8*EF!$H21)*kgtoGg=0,"NO",('Activity data'!AU8*EF!$H21)*kgtoGg)</f>
        <v>8.2586513993037319E-2</v>
      </c>
      <c r="AV21" s="28">
        <f>IF(('Activity data'!AV8*EF!$H21)*kgtoGg=0,"NO",('Activity data'!AV8*EF!$H21)*kgtoGg)</f>
        <v>8.3030432282552039E-2</v>
      </c>
      <c r="AW21" s="28">
        <f>IF(('Activity data'!AW8*EF!$H21)*kgtoGg=0,"NO",('Activity data'!AW8*EF!$H21)*kgtoGg)</f>
        <v>8.3382378980472557E-2</v>
      </c>
      <c r="AX21" s="28">
        <f>IF(('Activity data'!AX8*EF!$H21)*kgtoGg=0,"NO",('Activity data'!AX8*EF!$H21)*kgtoGg)</f>
        <v>8.3713671220947125E-2</v>
      </c>
      <c r="AY21" s="28">
        <f>IF(('Activity data'!AY8*EF!$H21)*kgtoGg=0,"NO",('Activity data'!AY8*EF!$H21)*kgtoGg)</f>
        <v>8.399523586619552E-2</v>
      </c>
      <c r="AZ21" s="28">
        <f>IF(('Activity data'!AZ8*EF!$H21)*kgtoGg=0,"NO",('Activity data'!AZ8*EF!$H21)*kgtoGg)</f>
        <v>8.4201601188543987E-2</v>
      </c>
      <c r="BA21" s="28">
        <f>IF(('Activity data'!BA8*EF!$H21)*kgtoGg=0,"NO",('Activity data'!BA8*EF!$H21)*kgtoGg)</f>
        <v>8.4551096373378667E-2</v>
      </c>
      <c r="BB21" s="28">
        <f>IF(('Activity data'!BB8*EF!$H21)*kgtoGg=0,"NO",('Activity data'!BB8*EF!$H21)*kgtoGg)</f>
        <v>8.4978374037642926E-2</v>
      </c>
      <c r="BC21" s="28">
        <f>IF(('Activity data'!BC8*EF!$H21)*kgtoGg=0,"NO",('Activity data'!BC8*EF!$H21)*kgtoGg)</f>
        <v>8.5404778144029331E-2</v>
      </c>
      <c r="BD21" s="28">
        <f>IF(('Activity data'!BD8*EF!$H21)*kgtoGg=0,"NO",('Activity data'!BD8*EF!$H21)*kgtoGg)</f>
        <v>8.5694886635437353E-2</v>
      </c>
      <c r="BE21" s="28">
        <f>IF(('Activity data'!BE8*EF!$H21)*kgtoGg=0,"NO",('Activity data'!BE8*EF!$H21)*kgtoGg)</f>
        <v>8.5975518145272128E-2</v>
      </c>
      <c r="BF21" s="28">
        <f>IF(('Activity data'!BF8*EF!$H21)*kgtoGg=0,"NO",('Activity data'!BF8*EF!$H21)*kgtoGg)</f>
        <v>8.6303241564445049E-2</v>
      </c>
      <c r="BG21" s="28">
        <f>IF(('Activity data'!BG8*EF!$H21)*kgtoGg=0,"NO",('Activity data'!BG8*EF!$H21)*kgtoGg)</f>
        <v>8.8344634528257915E-2</v>
      </c>
      <c r="BH21" s="28">
        <f>IF(('Activity data'!BH8*EF!$H21)*kgtoGg=0,"NO",('Activity data'!BH8*EF!$H21)*kgtoGg)</f>
        <v>9.0428455883229827E-2</v>
      </c>
      <c r="BI21" s="28">
        <f>IF(('Activity data'!BI8*EF!$H21)*kgtoGg=0,"NO",('Activity data'!BI8*EF!$H21)*kgtoGg)</f>
        <v>9.25656898864472E-2</v>
      </c>
      <c r="BJ21" s="28">
        <f>IF(('Activity data'!BJ8*EF!$H21)*kgtoGg=0,"NO",('Activity data'!BJ8*EF!$H21)*kgtoGg)</f>
        <v>9.4762416680103337E-2</v>
      </c>
      <c r="BK21" s="28">
        <f>IF(('Activity data'!BK8*EF!$H21)*kgtoGg=0,"NO",('Activity data'!BK8*EF!$H21)*kgtoGg)</f>
        <v>9.7063085833512114E-2</v>
      </c>
      <c r="BL21" s="28">
        <f>IF(('Activity data'!BL8*EF!$H21)*kgtoGg=0,"NO",('Activity data'!BL8*EF!$H21)*kgtoGg)</f>
        <v>9.9197823282084166E-2</v>
      </c>
      <c r="BM21" s="28">
        <f>IF(('Activity data'!BM8*EF!$H21)*kgtoGg=0,"NO",('Activity data'!BM8*EF!$H21)*kgtoGg)</f>
        <v>0.1013863707734418</v>
      </c>
      <c r="BN21" s="28">
        <f>IF(('Activity data'!BN8*EF!$H21)*kgtoGg=0,"NO",('Activity data'!BN8*EF!$H21)*kgtoGg)</f>
        <v>0.10364507737710339</v>
      </c>
      <c r="BO21" s="28">
        <f>IF(('Activity data'!BO8*EF!$H21)*kgtoGg=0,"NO",('Activity data'!BO8*EF!$H21)*kgtoGg)</f>
        <v>0.10598171668938651</v>
      </c>
      <c r="BP21" s="28">
        <f>IF(('Activity data'!BP8*EF!$H21)*kgtoGg=0,"NO",('Activity data'!BP8*EF!$H21)*kgtoGg)</f>
        <v>0.1084481005764721</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6.9344911535052012E-2</v>
      </c>
      <c r="AE22" s="28">
        <f>IF(('Activity data'!AE9*EF!$H22)*kgtoGg=0,"NO",('Activity data'!AE9*EF!$H22)*kgtoGg)</f>
        <v>6.9374266332503057E-2</v>
      </c>
      <c r="AF22" s="28">
        <f>IF(('Activity data'!AF9*EF!$H22)*kgtoGg=0,"NO",('Activity data'!AF9*EF!$H22)*kgtoGg)</f>
        <v>6.8905147872572986E-2</v>
      </c>
      <c r="AG22" s="28">
        <f>IF(('Activity data'!AG9*EF!$H22)*kgtoGg=0,"NO",('Activity data'!AG9*EF!$H22)*kgtoGg)</f>
        <v>6.8084133779813913E-2</v>
      </c>
      <c r="AH22" s="28">
        <f>IF(('Activity data'!AH9*EF!$H22)*kgtoGg=0,"NO",('Activity data'!AH9*EF!$H22)*kgtoGg)</f>
        <v>6.6903178848785452E-2</v>
      </c>
      <c r="AI22" s="28">
        <f>IF(('Activity data'!AI9*EF!$H22)*kgtoGg=0,"NO",('Activity data'!AI9*EF!$H22)*kgtoGg)</f>
        <v>6.6101914947920268E-2</v>
      </c>
      <c r="AJ22" s="28">
        <f>IF(('Activity data'!AJ9*EF!$H22)*kgtoGg=0,"NO",('Activity data'!AJ9*EF!$H22)*kgtoGg)</f>
        <v>6.537977947349384E-2</v>
      </c>
      <c r="AK22" s="28">
        <f>IF(('Activity data'!AK9*EF!$H22)*kgtoGg=0,"NO",('Activity data'!AK9*EF!$H22)*kgtoGg)</f>
        <v>6.4610154012630663E-2</v>
      </c>
      <c r="AL22" s="28">
        <f>IF(('Activity data'!AL9*EF!$H22)*kgtoGg=0,"NO",('Activity data'!AL9*EF!$H22)*kgtoGg)</f>
        <v>5.7004730854533725E-2</v>
      </c>
      <c r="AM22" s="28">
        <f>IF(('Activity data'!AM9*EF!$H22)*kgtoGg=0,"NO",('Activity data'!AM9*EF!$H22)*kgtoGg)</f>
        <v>5.734430378224574E-2</v>
      </c>
      <c r="AN22" s="28">
        <f>IF(('Activity data'!AN9*EF!$H22)*kgtoGg=0,"NO",('Activity data'!AN9*EF!$H22)*kgtoGg)</f>
        <v>5.7640701333680669E-2</v>
      </c>
      <c r="AO22" s="28">
        <f>IF(('Activity data'!AO9*EF!$H22)*kgtoGg=0,"NO",('Activity data'!AO9*EF!$H22)*kgtoGg)</f>
        <v>5.8009985855605628E-2</v>
      </c>
      <c r="AP22" s="28">
        <f>IF(('Activity data'!AP9*EF!$H22)*kgtoGg=0,"NO",('Activity data'!AP9*EF!$H22)*kgtoGg)</f>
        <v>5.8462410260797196E-2</v>
      </c>
      <c r="AQ22" s="28">
        <f>IF(('Activity data'!AQ9*EF!$H22)*kgtoGg=0,"NO",('Activity data'!AQ9*EF!$H22)*kgtoGg)</f>
        <v>5.879957563793959E-2</v>
      </c>
      <c r="AR22" s="28">
        <f>IF(('Activity data'!AR9*EF!$H22)*kgtoGg=0,"NO",('Activity data'!AR9*EF!$H22)*kgtoGg)</f>
        <v>5.9304955800972038E-2</v>
      </c>
      <c r="AS22" s="28">
        <f>IF(('Activity data'!AS9*EF!$H22)*kgtoGg=0,"NO",('Activity data'!AS9*EF!$H22)*kgtoGg)</f>
        <v>5.9801171864621416E-2</v>
      </c>
      <c r="AT22" s="28">
        <f>IF(('Activity data'!AT9*EF!$H22)*kgtoGg=0,"NO",('Activity data'!AT9*EF!$H22)*kgtoGg)</f>
        <v>6.0281723127977305E-2</v>
      </c>
      <c r="AU22" s="28">
        <f>IF(('Activity data'!AU9*EF!$H22)*kgtoGg=0,"NO",('Activity data'!AU9*EF!$H22)*kgtoGg)</f>
        <v>6.0665219719377904E-2</v>
      </c>
      <c r="AV22" s="28">
        <f>IF(('Activity data'!AV9*EF!$H22)*kgtoGg=0,"NO",('Activity data'!AV9*EF!$H22)*kgtoGg)</f>
        <v>6.0991306864467111E-2</v>
      </c>
      <c r="AW22" s="28">
        <f>IF(('Activity data'!AW9*EF!$H22)*kgtoGg=0,"NO",('Activity data'!AW9*EF!$H22)*kgtoGg)</f>
        <v>6.124983483382368E-2</v>
      </c>
      <c r="AX22" s="28">
        <f>IF(('Activity data'!AX9*EF!$H22)*kgtoGg=0,"NO",('Activity data'!AX9*EF!$H22)*kgtoGg)</f>
        <v>6.1493190747374048E-2</v>
      </c>
      <c r="AY22" s="28">
        <f>IF(('Activity data'!AY9*EF!$H22)*kgtoGg=0,"NO",('Activity data'!AY9*EF!$H22)*kgtoGg)</f>
        <v>6.1700018475574825E-2</v>
      </c>
      <c r="AZ22" s="28">
        <f>IF(('Activity data'!AZ9*EF!$H22)*kgtoGg=0,"NO",('Activity data'!AZ9*EF!$H22)*kgtoGg)</f>
        <v>6.1851607361186181E-2</v>
      </c>
      <c r="BA22" s="28">
        <f>IF(('Activity data'!BA9*EF!$H22)*kgtoGg=0,"NO",('Activity data'!BA9*EF!$H22)*kgtoGg)</f>
        <v>6.2108334533138833E-2</v>
      </c>
      <c r="BB22" s="28">
        <f>IF(('Activity data'!BB9*EF!$H22)*kgtoGg=0,"NO",('Activity data'!BB9*EF!$H22)*kgtoGg)</f>
        <v>6.2422198045842113E-2</v>
      </c>
      <c r="BC22" s="28">
        <f>IF(('Activity data'!BC9*EF!$H22)*kgtoGg=0,"NO",('Activity data'!BC9*EF!$H22)*kgtoGg)</f>
        <v>6.2735419872899212E-2</v>
      </c>
      <c r="BD22" s="28">
        <f>IF(('Activity data'!BD9*EF!$H22)*kgtoGg=0,"NO",('Activity data'!BD9*EF!$H22)*kgtoGg)</f>
        <v>6.2948523617358129E-2</v>
      </c>
      <c r="BE22" s="28">
        <f>IF(('Activity data'!BE9*EF!$H22)*kgtoGg=0,"NO",('Activity data'!BE9*EF!$H22)*kgtoGg)</f>
        <v>6.315466589629902E-2</v>
      </c>
      <c r="BF22" s="28">
        <f>IF(('Activity data'!BF9*EF!$H22)*kgtoGg=0,"NO",('Activity data'!BF9*EF!$H22)*kgtoGg)</f>
        <v>6.3395400276163819E-2</v>
      </c>
      <c r="BG22" s="28">
        <f>IF(('Activity data'!BG9*EF!$H22)*kgtoGg=0,"NO",('Activity data'!BG9*EF!$H22)*kgtoGg)</f>
        <v>6.4894937509249365E-2</v>
      </c>
      <c r="BH22" s="28">
        <f>IF(('Activity data'!BH9*EF!$H22)*kgtoGg=0,"NO",('Activity data'!BH9*EF!$H22)*kgtoGg)</f>
        <v>6.6425641182805084E-2</v>
      </c>
      <c r="BI22" s="28">
        <f>IF(('Activity data'!BI9*EF!$H22)*kgtoGg=0,"NO",('Activity data'!BI9*EF!$H22)*kgtoGg)</f>
        <v>6.7995579955227869E-2</v>
      </c>
      <c r="BJ22" s="28">
        <f>IF(('Activity data'!BJ9*EF!$H22)*kgtoGg=0,"NO",('Activity data'!BJ9*EF!$H22)*kgtoGg)</f>
        <v>6.9609220090369434E-2</v>
      </c>
      <c r="BK22" s="28">
        <f>IF(('Activity data'!BK9*EF!$H22)*kgtoGg=0,"NO",('Activity data'!BK9*EF!$H22)*kgtoGg)</f>
        <v>7.1299212716827862E-2</v>
      </c>
      <c r="BL22" s="28">
        <f>IF(('Activity data'!BL9*EF!$H22)*kgtoGg=0,"NO",('Activity data'!BL9*EF!$H22)*kgtoGg)</f>
        <v>7.2867317605862458E-2</v>
      </c>
      <c r="BM22" s="28">
        <f>IF(('Activity data'!BM9*EF!$H22)*kgtoGg=0,"NO",('Activity data'!BM9*EF!$H22)*kgtoGg)</f>
        <v>7.4474949506159141E-2</v>
      </c>
      <c r="BN22" s="28">
        <f>IF(('Activity data'!BN9*EF!$H22)*kgtoGg=0,"NO",('Activity data'!BN9*EF!$H22)*kgtoGg)</f>
        <v>7.6134117883265989E-2</v>
      </c>
      <c r="BO22" s="28">
        <f>IF(('Activity data'!BO9*EF!$H22)*kgtoGg=0,"NO",('Activity data'!BO9*EF!$H22)*kgtoGg)</f>
        <v>7.7850532954333695E-2</v>
      </c>
      <c r="BP22" s="28">
        <f>IF(('Activity data'!BP9*EF!$H22)*kgtoGg=0,"NO",('Activity data'!BP9*EF!$H22)*kgtoGg)</f>
        <v>7.9662253938645913E-2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0.54969997983503249</v>
      </c>
      <c r="AE23" s="28">
        <f>IF(('Activity data'!AE10*EF!$H23)*kgtoGg=0,"NO",('Activity data'!AE10*EF!$H23)*kgtoGg)</f>
        <v>0.56512006791016611</v>
      </c>
      <c r="AF23" s="28">
        <f>IF(('Activity data'!AF10*EF!$H23)*kgtoGg=0,"NO",('Activity data'!AF10*EF!$H23)*kgtoGg)</f>
        <v>0.57636845745956622</v>
      </c>
      <c r="AG23" s="28">
        <f>IF(('Activity data'!AG10*EF!$H23)*kgtoGg=0,"NO",('Activity data'!AG10*EF!$H23)*kgtoGg)</f>
        <v>0.58440432598033754</v>
      </c>
      <c r="AH23" s="28">
        <f>IF(('Activity data'!AH10*EF!$H23)*kgtoGg=0,"NO",('Activity data'!AH10*EF!$H23)*kgtoGg)</f>
        <v>0.58894966905059365</v>
      </c>
      <c r="AI23" s="28">
        <f>IF(('Activity data'!AI10*EF!$H23)*kgtoGg=0,"NO",('Activity data'!AI10*EF!$H23)*kgtoGg)</f>
        <v>0.59646105787133008</v>
      </c>
      <c r="AJ23" s="28">
        <f>IF(('Activity data'!AJ10*EF!$H23)*kgtoGg=0,"NO",('Activity data'!AJ10*EF!$H23)*kgtoGg)</f>
        <v>0.60442856798904732</v>
      </c>
      <c r="AK23" s="28">
        <f>IF(('Activity data'!AK10*EF!$H23)*kgtoGg=0,"NO",('Activity data'!AK10*EF!$H23)*kgtoGg)</f>
        <v>0.61172165178053051</v>
      </c>
      <c r="AL23" s="28">
        <f>IF(('Activity data'!AL10*EF!$H23)*kgtoGg=0,"NO",('Activity data'!AL10*EF!$H23)*kgtoGg)</f>
        <v>0.55252556800913499</v>
      </c>
      <c r="AM23" s="28">
        <f>IF(('Activity data'!AM10*EF!$H23)*kgtoGg=0,"NO",('Activity data'!AM10*EF!$H23)*kgtoGg)</f>
        <v>0.56774131364641767</v>
      </c>
      <c r="AN23" s="28">
        <f>IF(('Activity data'!AN10*EF!$H23)*kgtoGg=0,"NO",('Activity data'!AN10*EF!$H23)*kgtoGg)</f>
        <v>0.5827261785881177</v>
      </c>
      <c r="AO23" s="28">
        <f>IF(('Activity data'!AO10*EF!$H23)*kgtoGg=0,"NO",('Activity data'!AO10*EF!$H23)*kgtoGg)</f>
        <v>0.59866273352073207</v>
      </c>
      <c r="AP23" s="28">
        <f>IF(('Activity data'!AP10*EF!$H23)*kgtoGg=0,"NO",('Activity data'!AP10*EF!$H23)*kgtoGg)</f>
        <v>0.61571690416319691</v>
      </c>
      <c r="AQ23" s="28">
        <f>IF(('Activity data'!AQ10*EF!$H23)*kgtoGg=0,"NO",('Activity data'!AQ10*EF!$H23)*kgtoGg)</f>
        <v>0.63182188239449866</v>
      </c>
      <c r="AR23" s="28">
        <f>IF(('Activity data'!AR10*EF!$H23)*kgtoGg=0,"NO",('Activity data'!AR10*EF!$H23)*kgtoGg)</f>
        <v>0.65002249135210532</v>
      </c>
      <c r="AS23" s="28">
        <f>IF(('Activity data'!AS10*EF!$H23)*kgtoGg=0,"NO",('Activity data'!AS10*EF!$H23)*kgtoGg)</f>
        <v>0.66845726730373767</v>
      </c>
      <c r="AT23" s="28">
        <f>IF(('Activity data'!AT10*EF!$H23)*kgtoGg=0,"NO",('Activity data'!AT10*EF!$H23)*kgtoGg)</f>
        <v>0.68705885046359039</v>
      </c>
      <c r="AU23" s="28">
        <f>IF(('Activity data'!AU10*EF!$H23)*kgtoGg=0,"NO",('Activity data'!AU10*EF!$H23)*kgtoGg)</f>
        <v>0.70488407255464403</v>
      </c>
      <c r="AV23" s="28">
        <f>IF(('Activity data'!AV10*EF!$H23)*kgtoGg=0,"NO",('Activity data'!AV10*EF!$H23)*kgtoGg)</f>
        <v>0.72235029706402099</v>
      </c>
      <c r="AW23" s="28">
        <f>IF(('Activity data'!AW10*EF!$H23)*kgtoGg=0,"NO",('Activity data'!AW10*EF!$H23)*kgtoGg)</f>
        <v>0.74341434690142283</v>
      </c>
      <c r="AX23" s="28">
        <f>IF(('Activity data'!AX10*EF!$H23)*kgtoGg=0,"NO",('Activity data'!AX10*EF!$H23)*kgtoGg)</f>
        <v>0.76488172244449004</v>
      </c>
      <c r="AY23" s="28">
        <f>IF(('Activity data'!AY10*EF!$H23)*kgtoGg=0,"NO",('Activity data'!AY10*EF!$H23)*kgtoGg)</f>
        <v>0.78649760811236913</v>
      </c>
      <c r="AZ23" s="28">
        <f>IF(('Activity data'!AZ10*EF!$H23)*kgtoGg=0,"NO",('Activity data'!AZ10*EF!$H23)*kgtoGg)</f>
        <v>0.80801592853421422</v>
      </c>
      <c r="BA23" s="28">
        <f>IF(('Activity data'!BA10*EF!$H23)*kgtoGg=0,"NO",('Activity data'!BA10*EF!$H23)*kgtoGg)</f>
        <v>0.83156434331304174</v>
      </c>
      <c r="BB23" s="28">
        <f>IF(('Activity data'!BB10*EF!$H23)*kgtoGg=0,"NO",('Activity data'!BB10*EF!$H23)*kgtoGg)</f>
        <v>0.85662456975883516</v>
      </c>
      <c r="BC23" s="28">
        <f>IF(('Activity data'!BC10*EF!$H23)*kgtoGg=0,"NO",('Activity data'!BC10*EF!$H23)*kgtoGg)</f>
        <v>0.88248323348477375</v>
      </c>
      <c r="BD23" s="28">
        <f>IF(('Activity data'!BD10*EF!$H23)*kgtoGg=0,"NO",('Activity data'!BD10*EF!$H23)*kgtoGg)</f>
        <v>0.90775024560046913</v>
      </c>
      <c r="BE23" s="28">
        <f>IF(('Activity data'!BE10*EF!$H23)*kgtoGg=0,"NO",('Activity data'!BE10*EF!$H23)*kgtoGg)</f>
        <v>0.93374186123093683</v>
      </c>
      <c r="BF23" s="28">
        <f>IF(('Activity data'!BF10*EF!$H23)*kgtoGg=0,"NO",('Activity data'!BF10*EF!$H23)*kgtoGg)</f>
        <v>0.9611288936228527</v>
      </c>
      <c r="BG23" s="28">
        <f>IF(('Activity data'!BG10*EF!$H23)*kgtoGg=0,"NO",('Activity data'!BG10*EF!$H23)*kgtoGg)</f>
        <v>0.9839383587347269</v>
      </c>
      <c r="BH23" s="28">
        <f>IF(('Activity data'!BH10*EF!$H23)*kgtoGg=0,"NO",('Activity data'!BH10*EF!$H23)*kgtoGg)</f>
        <v>1.007013989744113</v>
      </c>
      <c r="BI23" s="28">
        <f>IF(('Activity data'!BI10*EF!$H23)*kgtoGg=0,"NO",('Activity data'!BI10*EF!$H23)*kgtoGg)</f>
        <v>1.0304671102486456</v>
      </c>
      <c r="BJ23" s="28">
        <f>IF(('Activity data'!BJ10*EF!$H23)*kgtoGg=0,"NO",('Activity data'!BJ10*EF!$H23)*kgtoGg)</f>
        <v>1.0543537333112751</v>
      </c>
      <c r="BK23" s="28">
        <f>IF(('Activity data'!BK10*EF!$H23)*kgtoGg=0,"NO",('Activity data'!BK10*EF!$H23)*kgtoGg)</f>
        <v>1.0791556462535639</v>
      </c>
      <c r="BL23" s="28">
        <f>IF(('Activity data'!BL10*EF!$H23)*kgtoGg=0,"NO",('Activity data'!BL10*EF!$H23)*kgtoGg)</f>
        <v>1.1018606857851061</v>
      </c>
      <c r="BM23" s="28">
        <f>IF(('Activity data'!BM10*EF!$H23)*kgtoGg=0,"NO",('Activity data'!BM10*EF!$H23)*kgtoGg)</f>
        <v>1.1249013322919552</v>
      </c>
      <c r="BN23" s="28">
        <f>IF(('Activity data'!BN10*EF!$H23)*kgtoGg=0,"NO",('Activity data'!BN10*EF!$H23)*kgtoGg)</f>
        <v>1.1484456949497217</v>
      </c>
      <c r="BO23" s="28">
        <f>IF(('Activity data'!BO10*EF!$H23)*kgtoGg=0,"NO",('Activity data'!BO10*EF!$H23)*kgtoGg)</f>
        <v>1.1725653020122415</v>
      </c>
      <c r="BP23" s="28">
        <f>IF(('Activity data'!BP10*EF!$H23)*kgtoGg=0,"NO",('Activity data'!BP10*EF!$H23)*kgtoGg)</f>
        <v>1.1978166991684283</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3.6048717567350876E-2</v>
      </c>
      <c r="AE24" s="28">
        <f>IF(('Activity data'!AE11*EF!$H24)*kgtoGg=0,"NO",('Activity data'!AE11*EF!$H24)*kgtoGg)</f>
        <v>3.6068392152927696E-2</v>
      </c>
      <c r="AF24" s="28">
        <f>IF(('Activity data'!AF11*EF!$H24)*kgtoGg=0,"NO",('Activity data'!AF11*EF!$H24)*kgtoGg)</f>
        <v>3.6112881636429048E-2</v>
      </c>
      <c r="AG24" s="28">
        <f>IF(('Activity data'!AG11*EF!$H24)*kgtoGg=0,"NO",('Activity data'!AG11*EF!$H24)*kgtoGg)</f>
        <v>3.6180920737600555E-2</v>
      </c>
      <c r="AH24" s="28">
        <f>IF(('Activity data'!AH11*EF!$H24)*kgtoGg=0,"NO",('Activity data'!AH11*EF!$H24)*kgtoGg)</f>
        <v>3.6271229756739569E-2</v>
      </c>
      <c r="AI24" s="28">
        <f>IF(('Activity data'!AI11*EF!$H24)*kgtoGg=0,"NO",('Activity data'!AI11*EF!$H24)*kgtoGg)</f>
        <v>3.6384615538548111E-2</v>
      </c>
      <c r="AJ24" s="28">
        <f>IF(('Activity data'!AJ11*EF!$H24)*kgtoGg=0,"NO",('Activity data'!AJ11*EF!$H24)*kgtoGg)</f>
        <v>3.6510703861198021E-2</v>
      </c>
      <c r="AK24" s="28">
        <f>IF(('Activity data'!AK11*EF!$H24)*kgtoGg=0,"NO",('Activity data'!AK11*EF!$H24)*kgtoGg)</f>
        <v>3.6649379612634668E-2</v>
      </c>
      <c r="AL24" s="28">
        <f>IF(('Activity data'!AL11*EF!$H24)*kgtoGg=0,"NO",('Activity data'!AL11*EF!$H24)*kgtoGg)</f>
        <v>3.6782234138162048E-2</v>
      </c>
      <c r="AM24" s="28">
        <f>IF(('Activity data'!AM11*EF!$H24)*kgtoGg=0,"NO",('Activity data'!AM11*EF!$H24)*kgtoGg)</f>
        <v>3.6835109206065787E-2</v>
      </c>
      <c r="AN24" s="28">
        <f>IF(('Activity data'!AN11*EF!$H24)*kgtoGg=0,"NO",('Activity data'!AN11*EF!$H24)*kgtoGg)</f>
        <v>3.6897046409588172E-2</v>
      </c>
      <c r="AO24" s="28">
        <f>IF(('Activity data'!AO11*EF!$H24)*kgtoGg=0,"NO",('Activity data'!AO11*EF!$H24)*kgtoGg)</f>
        <v>3.6967813248067277E-2</v>
      </c>
      <c r="AP24" s="28">
        <f>IF(('Activity data'!AP11*EF!$H24)*kgtoGg=0,"NO",('Activity data'!AP11*EF!$H24)*kgtoGg)</f>
        <v>3.7046970468828183E-2</v>
      </c>
      <c r="AQ24" s="28">
        <f>IF(('Activity data'!AQ11*EF!$H24)*kgtoGg=0,"NO",('Activity data'!AQ11*EF!$H24)*kgtoGg)</f>
        <v>3.7133541668517935E-2</v>
      </c>
      <c r="AR24" s="28">
        <f>IF(('Activity data'!AR11*EF!$H24)*kgtoGg=0,"NO",('Activity data'!AR11*EF!$H24)*kgtoGg)</f>
        <v>3.7186930027764534E-2</v>
      </c>
      <c r="AS24" s="28">
        <f>IF(('Activity data'!AS11*EF!$H24)*kgtoGg=0,"NO",('Activity data'!AS11*EF!$H24)*kgtoGg)</f>
        <v>3.7246880574201585E-2</v>
      </c>
      <c r="AT24" s="28">
        <f>IF(('Activity data'!AT11*EF!$H24)*kgtoGg=0,"NO",('Activity data'!AT11*EF!$H24)*kgtoGg)</f>
        <v>3.7313055955133498E-2</v>
      </c>
      <c r="AU24" s="28">
        <f>IF(('Activity data'!AU11*EF!$H24)*kgtoGg=0,"NO",('Activity data'!AU11*EF!$H24)*kgtoGg)</f>
        <v>3.7384919574647311E-2</v>
      </c>
      <c r="AV24" s="28">
        <f>IF(('Activity data'!AV11*EF!$H24)*kgtoGg=0,"NO",('Activity data'!AV11*EF!$H24)*kgtoGg)</f>
        <v>3.7462324448328164E-2</v>
      </c>
      <c r="AW24" s="28">
        <f>IF(('Activity data'!AW11*EF!$H24)*kgtoGg=0,"NO",('Activity data'!AW11*EF!$H24)*kgtoGg)</f>
        <v>3.7512733257816282E-2</v>
      </c>
      <c r="AX24" s="28">
        <f>IF(('Activity data'!AX11*EF!$H24)*kgtoGg=0,"NO",('Activity data'!AX11*EF!$H24)*kgtoGg)</f>
        <v>3.7568119373415622E-2</v>
      </c>
      <c r="AY24" s="28">
        <f>IF(('Activity data'!AY11*EF!$H24)*kgtoGg=0,"NO",('Activity data'!AY11*EF!$H24)*kgtoGg)</f>
        <v>3.7628212317492339E-2</v>
      </c>
      <c r="AZ24" s="28">
        <f>IF(('Activity data'!AZ11*EF!$H24)*kgtoGg=0,"NO",('Activity data'!AZ11*EF!$H24)*kgtoGg)</f>
        <v>3.7692762387216458E-2</v>
      </c>
      <c r="BA24" s="28">
        <f>IF(('Activity data'!BA11*EF!$H24)*kgtoGg=0,"NO",('Activity data'!BA11*EF!$H24)*kgtoGg)</f>
        <v>3.7762161941274131E-2</v>
      </c>
      <c r="BB24" s="28">
        <f>IF(('Activity data'!BB11*EF!$H24)*kgtoGg=0,"NO",('Activity data'!BB11*EF!$H24)*kgtoGg)</f>
        <v>3.7804867717819456E-2</v>
      </c>
      <c r="BC24" s="28">
        <f>IF(('Activity data'!BC11*EF!$H24)*kgtoGg=0,"NO",('Activity data'!BC11*EF!$H24)*kgtoGg)</f>
        <v>3.7851557518584295E-2</v>
      </c>
      <c r="BD24" s="28">
        <f>IF(('Activity data'!BD11*EF!$H24)*kgtoGg=0,"NO",('Activity data'!BD11*EF!$H24)*kgtoGg)</f>
        <v>3.7901727114858383E-2</v>
      </c>
      <c r="BE24" s="28">
        <f>IF(('Activity data'!BE11*EF!$H24)*kgtoGg=0,"NO",('Activity data'!BE11*EF!$H24)*kgtoGg)</f>
        <v>3.7955596146747726E-2</v>
      </c>
      <c r="BF24" s="28">
        <f>IF(('Activity data'!BF11*EF!$H24)*kgtoGg=0,"NO",('Activity data'!BF11*EF!$H24)*kgtoGg)</f>
        <v>3.8013224328696589E-2</v>
      </c>
      <c r="BG24" s="28">
        <f>IF(('Activity data'!BG11*EF!$H24)*kgtoGg=0,"NO",('Activity data'!BG11*EF!$H24)*kgtoGg)</f>
        <v>3.8045124121058579E-2</v>
      </c>
      <c r="BH24" s="28">
        <f>IF(('Activity data'!BH11*EF!$H24)*kgtoGg=0,"NO",('Activity data'!BH11*EF!$H24)*kgtoGg)</f>
        <v>3.8080155922137912E-2</v>
      </c>
      <c r="BI24" s="28">
        <f>IF(('Activity data'!BI11*EF!$H24)*kgtoGg=0,"NO",('Activity data'!BI11*EF!$H24)*kgtoGg)</f>
        <v>3.811825201816936E-2</v>
      </c>
      <c r="BJ24" s="28">
        <f>IF(('Activity data'!BJ11*EF!$H24)*kgtoGg=0,"NO",('Activity data'!BJ11*EF!$H24)*kgtoGg)</f>
        <v>3.815933770895235E-2</v>
      </c>
      <c r="BK24" s="28">
        <f>IF(('Activity data'!BK11*EF!$H24)*kgtoGg=0,"NO",('Activity data'!BK11*EF!$H24)*kgtoGg)</f>
        <v>3.8203460789144356E-2</v>
      </c>
      <c r="BL24" s="28">
        <f>IF(('Activity data'!BL11*EF!$H24)*kgtoGg=0,"NO",('Activity data'!BL11*EF!$H24)*kgtoGg)</f>
        <v>3.8220334349393134E-2</v>
      </c>
      <c r="BM24" s="28">
        <f>IF(('Activity data'!BM11*EF!$H24)*kgtoGg=0,"NO",('Activity data'!BM11*EF!$H24)*kgtoGg)</f>
        <v>3.8239794687195315E-2</v>
      </c>
      <c r="BN24" s="28">
        <f>IF(('Activity data'!BN11*EF!$H24)*kgtoGg=0,"NO",('Activity data'!BN11*EF!$H24)*kgtoGg)</f>
        <v>3.8261816323651235E-2</v>
      </c>
      <c r="BO24" s="28">
        <f>IF(('Activity data'!BO11*EF!$H24)*kgtoGg=0,"NO",('Activity data'!BO11*EF!$H24)*kgtoGg)</f>
        <v>3.8286353183349518E-2</v>
      </c>
      <c r="BP24" s="28">
        <f>IF(('Activity data'!BP11*EF!$H24)*kgtoGg=0,"NO",('Activity data'!BP11*EF!$H24)*kgtoGg)</f>
        <v>3.8313500360998932E-2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4.116935373397382E-3</v>
      </c>
      <c r="AE25" s="28">
        <f>IF(('Activity data'!AE12*EF!$H25)*kgtoGg=0,"NO",('Activity data'!AE12*EF!$H25)*kgtoGg)</f>
        <v>4.1191823048497105E-3</v>
      </c>
      <c r="AF25" s="28">
        <f>IF(('Activity data'!AF12*EF!$H25)*kgtoGg=0,"NO",('Activity data'!AF12*EF!$H25)*kgtoGg)</f>
        <v>4.1242632159259138E-3</v>
      </c>
      <c r="AG25" s="28">
        <f>IF(('Activity data'!AG12*EF!$H25)*kgtoGg=0,"NO",('Activity data'!AG12*EF!$H25)*kgtoGg)</f>
        <v>4.1320336055899508E-3</v>
      </c>
      <c r="AH25" s="28">
        <f>IF(('Activity data'!AH12*EF!$H25)*kgtoGg=0,"NO",('Activity data'!AH12*EF!$H25)*kgtoGg)</f>
        <v>4.142347326036056E-3</v>
      </c>
      <c r="AI25" s="28">
        <f>IF(('Activity data'!AI12*EF!$H25)*kgtoGg=0,"NO",('Activity data'!AI12*EF!$H25)*kgtoGg)</f>
        <v>4.1552965227750448E-3</v>
      </c>
      <c r="AJ25" s="28">
        <f>IF(('Activity data'!AJ12*EF!$H25)*kgtoGg=0,"NO",('Activity data'!AJ12*EF!$H25)*kgtoGg)</f>
        <v>4.1696964102251304E-3</v>
      </c>
      <c r="AK25" s="28">
        <f>IF(('Activity data'!AK12*EF!$H25)*kgtoGg=0,"NO",('Activity data'!AK12*EF!$H25)*kgtoGg)</f>
        <v>4.1855338420409872E-3</v>
      </c>
      <c r="AL25" s="28">
        <f>IF(('Activity data'!AL12*EF!$H25)*kgtoGg=0,"NO",('Activity data'!AL12*EF!$H25)*kgtoGg)</f>
        <v>4.2007064621109721E-3</v>
      </c>
      <c r="AM25" s="28">
        <f>IF(('Activity data'!AM12*EF!$H25)*kgtoGg=0,"NO",('Activity data'!AM12*EF!$H25)*kgtoGg)</f>
        <v>4.2067450468960465E-3</v>
      </c>
      <c r="AN25" s="28">
        <f>IF(('Activity data'!AN12*EF!$H25)*kgtoGg=0,"NO",('Activity data'!AN12*EF!$H25)*kgtoGg)</f>
        <v>4.2138185707636909E-3</v>
      </c>
      <c r="AO25" s="28">
        <f>IF(('Activity data'!AO12*EF!$H25)*kgtoGg=0,"NO",('Activity data'!AO12*EF!$H25)*kgtoGg)</f>
        <v>4.2219004810300905E-3</v>
      </c>
      <c r="AP25" s="28">
        <f>IF(('Activity data'!AP12*EF!$H25)*kgtoGg=0,"NO",('Activity data'!AP12*EF!$H25)*kgtoGg)</f>
        <v>4.230940612946061E-3</v>
      </c>
      <c r="AQ25" s="28">
        <f>IF(('Activity data'!AQ12*EF!$H25)*kgtoGg=0,"NO",('Activity data'!AQ12*EF!$H25)*kgtoGg)</f>
        <v>4.2408274565946405E-3</v>
      </c>
      <c r="AR25" s="28">
        <f>IF(('Activity data'!AR12*EF!$H25)*kgtoGg=0,"NO",('Activity data'!AR12*EF!$H25)*kgtoGg)</f>
        <v>4.2469246616976888E-3</v>
      </c>
      <c r="AS25" s="28">
        <f>IF(('Activity data'!AS12*EF!$H25)*kgtoGg=0,"NO",('Activity data'!AS12*EF!$H25)*kgtoGg)</f>
        <v>4.2537712998567314E-3</v>
      </c>
      <c r="AT25" s="28">
        <f>IF(('Activity data'!AT12*EF!$H25)*kgtoGg=0,"NO",('Activity data'!AT12*EF!$H25)*kgtoGg)</f>
        <v>4.2613288437859335E-3</v>
      </c>
      <c r="AU25" s="28">
        <f>IF(('Activity data'!AU12*EF!$H25)*kgtoGg=0,"NO",('Activity data'!AU12*EF!$H25)*kgtoGg)</f>
        <v>4.2695360116743334E-3</v>
      </c>
      <c r="AV25" s="28">
        <f>IF(('Activity data'!AV12*EF!$H25)*kgtoGg=0,"NO",('Activity data'!AV12*EF!$H25)*kgtoGg)</f>
        <v>4.2783760172011515E-3</v>
      </c>
      <c r="AW25" s="28">
        <f>IF(('Activity data'!AW12*EF!$H25)*kgtoGg=0,"NO",('Activity data'!AW12*EF!$H25)*kgtoGg)</f>
        <v>4.2841329435196734E-3</v>
      </c>
      <c r="AX25" s="28">
        <f>IF(('Activity data'!AX12*EF!$H25)*kgtoGg=0,"NO",('Activity data'!AX12*EF!$H25)*kgtoGg)</f>
        <v>4.2904583019205645E-3</v>
      </c>
      <c r="AY25" s="28">
        <f>IF(('Activity data'!AY12*EF!$H25)*kgtoGg=0,"NO",('Activity data'!AY12*EF!$H25)*kgtoGg)</f>
        <v>4.2973212025688001E-3</v>
      </c>
      <c r="AZ25" s="28">
        <f>IF(('Activity data'!AZ12*EF!$H25)*kgtoGg=0,"NO",('Activity data'!AZ12*EF!$H25)*kgtoGg)</f>
        <v>4.3046931282109827E-3</v>
      </c>
      <c r="BA25" s="28">
        <f>IF(('Activity data'!BA12*EF!$H25)*kgtoGg=0,"NO",('Activity data'!BA12*EF!$H25)*kgtoGg)</f>
        <v>4.3126188880792549E-3</v>
      </c>
      <c r="BB25" s="28">
        <f>IF(('Activity data'!BB12*EF!$H25)*kgtoGg=0,"NO",('Activity data'!BB12*EF!$H25)*kgtoGg)</f>
        <v>4.317496091318992E-3</v>
      </c>
      <c r="BC25" s="28">
        <f>IF(('Activity data'!BC12*EF!$H25)*kgtoGg=0,"NO",('Activity data'!BC12*EF!$H25)*kgtoGg)</f>
        <v>4.3228282891145586E-3</v>
      </c>
      <c r="BD25" s="28">
        <f>IF(('Activity data'!BD12*EF!$H25)*kgtoGg=0,"NO",('Activity data'!BD12*EF!$H25)*kgtoGg)</f>
        <v>4.3285578961438226E-3</v>
      </c>
      <c r="BE25" s="28">
        <f>IF(('Activity data'!BE12*EF!$H25)*kgtoGg=0,"NO",('Activity data'!BE12*EF!$H25)*kgtoGg)</f>
        <v>4.334709996353811E-3</v>
      </c>
      <c r="BF25" s="28">
        <f>IF(('Activity data'!BF12*EF!$H25)*kgtoGg=0,"NO",('Activity data'!BF12*EF!$H25)*kgtoGg)</f>
        <v>4.3412914094186896E-3</v>
      </c>
      <c r="BG25" s="28">
        <f>IF(('Activity data'!BG12*EF!$H25)*kgtoGg=0,"NO",('Activity data'!BG12*EF!$H25)*kgtoGg)</f>
        <v>4.3449345177576674E-3</v>
      </c>
      <c r="BH25" s="28">
        <f>IF(('Activity data'!BH12*EF!$H25)*kgtoGg=0,"NO",('Activity data'!BH12*EF!$H25)*kgtoGg)</f>
        <v>4.3489353164209744E-3</v>
      </c>
      <c r="BI25" s="28">
        <f>IF(('Activity data'!BI12*EF!$H25)*kgtoGg=0,"NO",('Activity data'!BI12*EF!$H25)*kgtoGg)</f>
        <v>4.3532860721738568E-3</v>
      </c>
      <c r="BJ25" s="28">
        <f>IF(('Activity data'!BJ12*EF!$H25)*kgtoGg=0,"NO",('Activity data'!BJ12*EF!$H25)*kgtoGg)</f>
        <v>4.3579782538973513E-3</v>
      </c>
      <c r="BK25" s="28">
        <f>IF(('Activity data'!BK12*EF!$H25)*kgtoGg=0,"NO",('Activity data'!BK12*EF!$H25)*kgtoGg)</f>
        <v>4.3630173199691574E-3</v>
      </c>
      <c r="BL25" s="28">
        <f>IF(('Activity data'!BL12*EF!$H25)*kgtoGg=0,"NO",('Activity data'!BL12*EF!$H25)*kgtoGg)</f>
        <v>4.3649443609778578E-3</v>
      </c>
      <c r="BM25" s="28">
        <f>IF(('Activity data'!BM12*EF!$H25)*kgtoGg=0,"NO",('Activity data'!BM12*EF!$H25)*kgtoGg)</f>
        <v>4.3671668243131035E-3</v>
      </c>
      <c r="BN25" s="28">
        <f>IF(('Activity data'!BN12*EF!$H25)*kgtoGg=0,"NO",('Activity data'!BN12*EF!$H25)*kgtoGg)</f>
        <v>4.3696818001631062E-3</v>
      </c>
      <c r="BO25" s="28">
        <f>IF(('Activity data'!BO12*EF!$H25)*kgtoGg=0,"NO",('Activity data'!BO12*EF!$H25)*kgtoGg)</f>
        <v>4.3724840264962681E-3</v>
      </c>
      <c r="BP25" s="28">
        <f>IF(('Activity data'!BP12*EF!$H25)*kgtoGg=0,"NO",('Activity data'!BP12*EF!$H25)*kgtoGg)</f>
        <v>4.3755843635816024E-3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1.5785529376690578E-2</v>
      </c>
      <c r="AE26" s="28">
        <f>IF(('Activity data'!AE13*EF!$H26)*kgtoGg=0,"NO",('Activity data'!AE13*EF!$H26)*kgtoGg)</f>
        <v>1.5826713774017523E-2</v>
      </c>
      <c r="AF26" s="28">
        <f>IF(('Activity data'!AF13*EF!$H26)*kgtoGg=0,"NO",('Activity data'!AF13*EF!$H26)*kgtoGg)</f>
        <v>1.5881882205323387E-2</v>
      </c>
      <c r="AG26" s="28">
        <f>IF(('Activity data'!AG13*EF!$H26)*kgtoGg=0,"NO",('Activity data'!AG13*EF!$H26)*kgtoGg)</f>
        <v>1.5950403980978474E-2</v>
      </c>
      <c r="AH26" s="28">
        <f>IF(('Activity data'!AH13*EF!$H26)*kgtoGg=0,"NO",('Activity data'!AH13*EF!$H26)*kgtoGg)</f>
        <v>1.603159251917809E-2</v>
      </c>
      <c r="AI26" s="28">
        <f>IF(('Activity data'!AI13*EF!$H26)*kgtoGg=0,"NO",('Activity data'!AI13*EF!$H26)*kgtoGg)</f>
        <v>1.6126155511117228E-2</v>
      </c>
      <c r="AJ26" s="28">
        <f>IF(('Activity data'!AJ13*EF!$H26)*kgtoGg=0,"NO",('Activity data'!AJ13*EF!$H26)*kgtoGg)</f>
        <v>1.6227127072008705E-2</v>
      </c>
      <c r="AK26" s="28">
        <f>IF(('Activity data'!AK13*EF!$H26)*kgtoGg=0,"NO",('Activity data'!AK13*EF!$H26)*kgtoGg)</f>
        <v>1.6334575065012766E-2</v>
      </c>
      <c r="AL26" s="28">
        <f>IF(('Activity data'!AL13*EF!$H26)*kgtoGg=0,"NO",('Activity data'!AL13*EF!$H26)*kgtoGg)</f>
        <v>1.6436123078152971E-2</v>
      </c>
      <c r="AM26" s="28">
        <f>IF(('Activity data'!AM13*EF!$H26)*kgtoGg=0,"NO",('Activity data'!AM13*EF!$H26)*kgtoGg)</f>
        <v>1.6481753830040545E-2</v>
      </c>
      <c r="AN26" s="28">
        <f>IF(('Activity data'!AN13*EF!$H26)*kgtoGg=0,"NO",('Activity data'!AN13*EF!$H26)*kgtoGg)</f>
        <v>1.6532162512025699E-2</v>
      </c>
      <c r="AO26" s="28">
        <f>IF(('Activity data'!AO13*EF!$H26)*kgtoGg=0,"NO",('Activity data'!AO13*EF!$H26)*kgtoGg)</f>
        <v>1.6587262540708112E-2</v>
      </c>
      <c r="AP26" s="28">
        <f>IF(('Activity data'!AP13*EF!$H26)*kgtoGg=0,"NO",('Activity data'!AP13*EF!$H26)*kgtoGg)</f>
        <v>1.6646818381840563E-2</v>
      </c>
      <c r="AQ26" s="28">
        <f>IF(('Activity data'!AQ13*EF!$H26)*kgtoGg=0,"NO",('Activity data'!AQ13*EF!$H26)*kgtoGg)</f>
        <v>1.6710227385083463E-2</v>
      </c>
      <c r="AR26" s="28">
        <f>IF(('Activity data'!AR13*EF!$H26)*kgtoGg=0,"NO",('Activity data'!AR13*EF!$H26)*kgtoGg)</f>
        <v>1.6750377860070016E-2</v>
      </c>
      <c r="AS26" s="28">
        <f>IF(('Activity data'!AS13*EF!$H26)*kgtoGg=0,"NO",('Activity data'!AS13*EF!$H26)*kgtoGg)</f>
        <v>1.6794024195017049E-2</v>
      </c>
      <c r="AT26" s="28">
        <f>IF(('Activity data'!AT13*EF!$H26)*kgtoGg=0,"NO",('Activity data'!AT13*EF!$H26)*kgtoGg)</f>
        <v>1.6840976090986528E-2</v>
      </c>
      <c r="AU26" s="28">
        <f>IF(('Activity data'!AU13*EF!$H26)*kgtoGg=0,"NO",('Activity data'!AU13*EF!$H26)*kgtoGg)</f>
        <v>1.6890907595562783E-2</v>
      </c>
      <c r="AV26" s="28">
        <f>IF(('Activity data'!AV13*EF!$H26)*kgtoGg=0,"NO",('Activity data'!AV13*EF!$H26)*kgtoGg)</f>
        <v>1.694374964730316E-2</v>
      </c>
      <c r="AW26" s="28">
        <f>IF(('Activity data'!AW13*EF!$H26)*kgtoGg=0,"NO",('Activity data'!AW13*EF!$H26)*kgtoGg)</f>
        <v>1.6977992889345411E-2</v>
      </c>
      <c r="AX26" s="28">
        <f>IF(('Activity data'!AX13*EF!$H26)*kgtoGg=0,"NO",('Activity data'!AX13*EF!$H26)*kgtoGg)</f>
        <v>1.7014908371288957E-2</v>
      </c>
      <c r="AY26" s="28">
        <f>IF(('Activity data'!AY13*EF!$H26)*kgtoGg=0,"NO",('Activity data'!AY13*EF!$H26)*kgtoGg)</f>
        <v>1.7054335918972475E-2</v>
      </c>
      <c r="AZ26" s="28">
        <f>IF(('Activity data'!AZ13*EF!$H26)*kgtoGg=0,"NO",('Activity data'!AZ13*EF!$H26)*kgtoGg)</f>
        <v>1.709612782602386E-2</v>
      </c>
      <c r="BA26" s="28">
        <f>IF(('Activity data'!BA13*EF!$H26)*kgtoGg=0,"NO",('Activity data'!BA13*EF!$H26)*kgtoGg)</f>
        <v>1.7140556912651331E-2</v>
      </c>
      <c r="BB26" s="28">
        <f>IF(('Activity data'!BB13*EF!$H26)*kgtoGg=0,"NO",('Activity data'!BB13*EF!$H26)*kgtoGg)</f>
        <v>1.7166962819858966E-2</v>
      </c>
      <c r="BC26" s="28">
        <f>IF(('Activity data'!BC13*EF!$H26)*kgtoGg=0,"NO",('Activity data'!BC13*EF!$H26)*kgtoGg)</f>
        <v>1.7195538682917851E-2</v>
      </c>
      <c r="BD26" s="28">
        <f>IF(('Activity data'!BD13*EF!$H26)*kgtoGg=0,"NO",('Activity data'!BD13*EF!$H26)*kgtoGg)</f>
        <v>1.7225964712816313E-2</v>
      </c>
      <c r="BE26" s="28">
        <f>IF(('Activity data'!BE13*EF!$H26)*kgtoGg=0,"NO",('Activity data'!BE13*EF!$H26)*kgtoGg)</f>
        <v>1.7258393885878621E-2</v>
      </c>
      <c r="BF26" s="28">
        <f>IF(('Activity data'!BF13*EF!$H26)*kgtoGg=0,"NO",('Activity data'!BF13*EF!$H26)*kgtoGg)</f>
        <v>1.7292872808828436E-2</v>
      </c>
      <c r="BG26" s="28">
        <f>IF(('Activity data'!BG13*EF!$H26)*kgtoGg=0,"NO",('Activity data'!BG13*EF!$H26)*kgtoGg)</f>
        <v>1.731025810362756E-2</v>
      </c>
      <c r="BH26" s="28">
        <f>IF(('Activity data'!BH13*EF!$H26)*kgtoGg=0,"NO",('Activity data'!BH13*EF!$H26)*kgtoGg)</f>
        <v>1.7329365090846333E-2</v>
      </c>
      <c r="BI26" s="28">
        <f>IF(('Activity data'!BI13*EF!$H26)*kgtoGg=0,"NO",('Activity data'!BI13*EF!$H26)*kgtoGg)</f>
        <v>1.7350155037890443E-2</v>
      </c>
      <c r="BJ26" s="28">
        <f>IF(('Activity data'!BJ13*EF!$H26)*kgtoGg=0,"NO",('Activity data'!BJ13*EF!$H26)*kgtoGg)</f>
        <v>1.7372584195024111E-2</v>
      </c>
      <c r="BK26" s="28">
        <f>IF(('Activity data'!BK13*EF!$H26)*kgtoGg=0,"NO",('Activity data'!BK13*EF!$H26)*kgtoGg)</f>
        <v>1.739668741778664E-2</v>
      </c>
      <c r="BL26" s="28">
        <f>IF(('Activity data'!BL13*EF!$H26)*kgtoGg=0,"NO",('Activity data'!BL13*EF!$H26)*kgtoGg)</f>
        <v>1.7402965324825107E-2</v>
      </c>
      <c r="BM26" s="28">
        <f>IF(('Activity data'!BM13*EF!$H26)*kgtoGg=0,"NO",('Activity data'!BM13*EF!$H26)*kgtoGg)</f>
        <v>1.7410697186126398E-2</v>
      </c>
      <c r="BN26" s="28">
        <f>IF(('Activity data'!BN13*EF!$H26)*kgtoGg=0,"NO",('Activity data'!BN13*EF!$H26)*kgtoGg)</f>
        <v>1.7419868856555776E-2</v>
      </c>
      <c r="BO26" s="28">
        <f>IF(('Activity data'!BO13*EF!$H26)*kgtoGg=0,"NO",('Activity data'!BO13*EF!$H26)*kgtoGg)</f>
        <v>1.7430452632814977E-2</v>
      </c>
      <c r="BP26" s="28">
        <f>IF(('Activity data'!BP13*EF!$H26)*kgtoGg=0,"NO",('Activity data'!BP13*EF!$H26)*kgtoGg)</f>
        <v>1.7442510896503789E-2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2.6585240705468593E-2</v>
      </c>
      <c r="AE27" s="28">
        <f>IF(('Activity data'!AE14*EF!$H27)*kgtoGg=0,"NO",('Activity data'!AE14*EF!$H27)*kgtoGg)</f>
        <v>2.6654601516254147E-2</v>
      </c>
      <c r="AF27" s="28">
        <f>IF(('Activity data'!AF14*EF!$H27)*kgtoGg=0,"NO",('Activity data'!AF14*EF!$H27)*kgtoGg)</f>
        <v>2.6747513574545665E-2</v>
      </c>
      <c r="AG27" s="28">
        <f>IF(('Activity data'!AG14*EF!$H27)*kgtoGg=0,"NO",('Activity data'!AG14*EF!$H27)*kgtoGg)</f>
        <v>2.6862914702748968E-2</v>
      </c>
      <c r="AH27" s="28">
        <f>IF(('Activity data'!AH14*EF!$H27)*kgtoGg=0,"NO",('Activity data'!AH14*EF!$H27)*kgtoGg)</f>
        <v>2.699964859231679E-2</v>
      </c>
      <c r="AI27" s="28">
        <f>IF(('Activity data'!AI14*EF!$H27)*kgtoGg=0,"NO",('Activity data'!AI14*EF!$H27)*kgtoGg)</f>
        <v>2.7158907103231444E-2</v>
      </c>
      <c r="AJ27" s="28">
        <f>IF(('Activity data'!AJ14*EF!$H27)*kgtoGg=0,"NO",('Activity data'!AJ14*EF!$H27)*kgtoGg)</f>
        <v>2.7328958622356968E-2</v>
      </c>
      <c r="AK27" s="28">
        <f>IF(('Activity data'!AK14*EF!$H27)*kgtoGg=0,"NO",('Activity data'!AK14*EF!$H27)*kgtoGg)</f>
        <v>2.7509917441612689E-2</v>
      </c>
      <c r="AL27" s="28">
        <f>IF(('Activity data'!AL14*EF!$H27)*kgtoGg=0,"NO",('Activity data'!AL14*EF!$H27)*kgtoGg)</f>
        <v>2.7680939794304943E-2</v>
      </c>
      <c r="AM27" s="28">
        <f>IF(('Activity data'!AM14*EF!$H27)*kgtoGg=0,"NO",('Activity data'!AM14*EF!$H27)*kgtoGg)</f>
        <v>2.7757788944786657E-2</v>
      </c>
      <c r="AN27" s="28">
        <f>IF(('Activity data'!AN14*EF!$H27)*kgtoGg=0,"NO",('Activity data'!AN14*EF!$H27)*kgtoGg)</f>
        <v>2.7842684858774794E-2</v>
      </c>
      <c r="AO27" s="28">
        <f>IF(('Activity data'!AO14*EF!$H27)*kgtoGg=0,"NO",('Activity data'!AO14*EF!$H27)*kgtoGg)</f>
        <v>2.7935481716608604E-2</v>
      </c>
      <c r="AP27" s="28">
        <f>IF(('Activity data'!AP14*EF!$H27)*kgtoGg=0,"NO",('Activity data'!AP14*EF!$H27)*kgtoGg)</f>
        <v>2.8035782842667813E-2</v>
      </c>
      <c r="AQ27" s="28">
        <f>IF(('Activity data'!AQ14*EF!$H27)*kgtoGg=0,"NO",('Activity data'!AQ14*EF!$H27)*kgtoGg)</f>
        <v>2.8142573281802249E-2</v>
      </c>
      <c r="AR27" s="28">
        <f>IF(('Activity data'!AR14*EF!$H27)*kgtoGg=0,"NO",('Activity data'!AR14*EF!$H27)*kgtoGg)</f>
        <v>2.8210192809566242E-2</v>
      </c>
      <c r="AS27" s="28">
        <f>IF(('Activity data'!AS14*EF!$H27)*kgtoGg=0,"NO",('Activity data'!AS14*EF!$H27)*kgtoGg)</f>
        <v>2.8283699899052377E-2</v>
      </c>
      <c r="AT27" s="28">
        <f>IF(('Activity data'!AT14*EF!$H27)*kgtoGg=0,"NO",('Activity data'!AT14*EF!$H27)*kgtoGg)</f>
        <v>2.8362774057805001E-2</v>
      </c>
      <c r="AU27" s="28">
        <f>IF(('Activity data'!AU14*EF!$H27)*kgtoGg=0,"NO",('Activity data'!AU14*EF!$H27)*kgtoGg)</f>
        <v>2.84468663322083E-2</v>
      </c>
      <c r="AV27" s="28">
        <f>IF(('Activity data'!AV14*EF!$H27)*kgtoGg=0,"NO",('Activity data'!AV14*EF!$H27)*kgtoGg)</f>
        <v>2.8535860412252468E-2</v>
      </c>
      <c r="AW27" s="28">
        <f>IF(('Activity data'!AW14*EF!$H27)*kgtoGg=0,"NO",('Activity data'!AW14*EF!$H27)*kgtoGg)</f>
        <v>2.8593531258158542E-2</v>
      </c>
      <c r="AX27" s="28">
        <f>IF(('Activity data'!AX14*EF!$H27)*kgtoGg=0,"NO",('Activity data'!AX14*EF!$H27)*kgtoGg)</f>
        <v>2.8655702563903703E-2</v>
      </c>
      <c r="AY27" s="28">
        <f>IF(('Activity data'!AY14*EF!$H27)*kgtoGg=0,"NO",('Activity data'!AY14*EF!$H27)*kgtoGg)</f>
        <v>2.8722104571754042E-2</v>
      </c>
      <c r="AZ27" s="28">
        <f>IF(('Activity data'!AZ14*EF!$H27)*kgtoGg=0,"NO",('Activity data'!AZ14*EF!$H27)*kgtoGg)</f>
        <v>2.8792488521635521E-2</v>
      </c>
      <c r="BA27" s="28">
        <f>IF(('Activity data'!BA14*EF!$H27)*kgtoGg=0,"NO",('Activity data'!BA14*EF!$H27)*kgtoGg)</f>
        <v>2.8867313884417434E-2</v>
      </c>
      <c r="BB27" s="28">
        <f>IF(('Activity data'!BB14*EF!$H27)*kgtoGg=0,"NO",('Activity data'!BB14*EF!$H27)*kgtoGg)</f>
        <v>2.8911785462304315E-2</v>
      </c>
      <c r="BC27" s="28">
        <f>IF(('Activity data'!BC14*EF!$H27)*kgtoGg=0,"NO",('Activity data'!BC14*EF!$H27)*kgtoGg)</f>
        <v>2.8959911577029918E-2</v>
      </c>
      <c r="BD27" s="28">
        <f>IF(('Activity data'!BD14*EF!$H27)*kgtoGg=0,"NO",('Activity data'!BD14*EF!$H27)*kgtoGg)</f>
        <v>2.9011153655091413E-2</v>
      </c>
      <c r="BE27" s="28">
        <f>IF(('Activity data'!BE14*EF!$H27)*kgtoGg=0,"NO",('Activity data'!BE14*EF!$H27)*kgtoGg)</f>
        <v>2.9065769331966581E-2</v>
      </c>
      <c r="BF27" s="28">
        <f>IF(('Activity data'!BF14*EF!$H27)*kgtoGg=0,"NO",('Activity data'!BF14*EF!$H27)*kgtoGg)</f>
        <v>2.9123837100491313E-2</v>
      </c>
      <c r="BG27" s="28">
        <f>IF(('Activity data'!BG14*EF!$H27)*kgtoGg=0,"NO",('Activity data'!BG14*EF!$H27)*kgtoGg)</f>
        <v>2.9153116590329198E-2</v>
      </c>
      <c r="BH27" s="28">
        <f>IF(('Activity data'!BH14*EF!$H27)*kgtoGg=0,"NO",('Activity data'!BH14*EF!$H27)*kgtoGg)</f>
        <v>2.9185295672971644E-2</v>
      </c>
      <c r="BI27" s="28">
        <f>IF(('Activity data'!BI14*EF!$H27)*kgtoGg=0,"NO",('Activity data'!BI14*EF!$H27)*kgtoGg)</f>
        <v>2.9220309116818371E-2</v>
      </c>
      <c r="BJ27" s="28">
        <f>IF(('Activity data'!BJ14*EF!$H27)*kgtoGg=0,"NO",('Activity data'!BJ14*EF!$H27)*kgtoGg)</f>
        <v>2.9258083240637105E-2</v>
      </c>
      <c r="BK27" s="28">
        <f>IF(('Activity data'!BK14*EF!$H27)*kgtoGg=0,"NO",('Activity data'!BK14*EF!$H27)*kgtoGg)</f>
        <v>2.9298676746475783E-2</v>
      </c>
      <c r="BL27" s="28">
        <f>IF(('Activity data'!BL14*EF!$H27)*kgtoGg=0,"NO",('Activity data'!BL14*EF!$H27)*kgtoGg)</f>
        <v>2.9309249700081679E-2</v>
      </c>
      <c r="BM27" s="28">
        <f>IF(('Activity data'!BM14*EF!$H27)*kgtoGg=0,"NO",('Activity data'!BM14*EF!$H27)*kgtoGg)</f>
        <v>2.932227133457305E-2</v>
      </c>
      <c r="BN27" s="28">
        <f>IF(('Activity data'!BN14*EF!$H27)*kgtoGg=0,"NO",('Activity data'!BN14*EF!$H27)*kgtoGg)</f>
        <v>2.9337717827384129E-2</v>
      </c>
      <c r="BO27" s="28">
        <f>IF(('Activity data'!BO14*EF!$H27)*kgtoGg=0,"NO",('Activity data'!BO14*EF!$H27)*kgtoGg)</f>
        <v>2.9355542521932499E-2</v>
      </c>
      <c r="BP27" s="28">
        <f>IF(('Activity data'!BP14*EF!$H27)*kgtoGg=0,"NO",('Activity data'!BP14*EF!$H27)*kgtoGg)</f>
        <v>2.9375850478353043E-2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4.1348113494291024E-3</v>
      </c>
      <c r="AE28" s="28">
        <f>IF(('Activity data'!AE15*EF!$H28)*kgtoGg=0,"NO",('Activity data'!AE15*EF!$H28)*kgtoGg)</f>
        <v>4.1665018763101178E-3</v>
      </c>
      <c r="AF28" s="28">
        <f>IF(('Activity data'!AF15*EF!$H28)*kgtoGg=0,"NO",('Activity data'!AF15*EF!$H28)*kgtoGg)</f>
        <v>4.18044905080899E-3</v>
      </c>
      <c r="AG28" s="28">
        <f>IF(('Activity data'!AG15*EF!$H28)*kgtoGg=0,"NO",('Activity data'!AG15*EF!$H28)*kgtoGg)</f>
        <v>4.1808804258216623E-3</v>
      </c>
      <c r="AH28" s="28">
        <f>IF(('Activity data'!AH15*EF!$H28)*kgtoGg=0,"NO",('Activity data'!AH15*EF!$H28)*kgtoGg)</f>
        <v>4.1671785019535591E-3</v>
      </c>
      <c r="AI28" s="28">
        <f>IF(('Activity data'!AI15*EF!$H28)*kgtoGg=0,"NO",('Activity data'!AI15*EF!$H28)*kgtoGg)</f>
        <v>4.1639627377228709E-3</v>
      </c>
      <c r="AJ28" s="28">
        <f>IF(('Activity data'!AJ15*EF!$H28)*kgtoGg=0,"NO",('Activity data'!AJ15*EF!$H28)*kgtoGg)</f>
        <v>4.1625228230303896E-3</v>
      </c>
      <c r="AK28" s="28">
        <f>IF(('Activity data'!AK15*EF!$H28)*kgtoGg=0,"NO",('Activity data'!AK15*EF!$H28)*kgtoGg)</f>
        <v>4.1585683042396149E-3</v>
      </c>
      <c r="AL28" s="28">
        <f>IF(('Activity data'!AL15*EF!$H28)*kgtoGg=0,"NO",('Activity data'!AL15*EF!$H28)*kgtoGg)</f>
        <v>3.9146349350841683E-3</v>
      </c>
      <c r="AM28" s="28">
        <f>IF(('Activity data'!AM15*EF!$H28)*kgtoGg=0,"NO",('Activity data'!AM15*EF!$H28)*kgtoGg)</f>
        <v>3.9504472465010767E-3</v>
      </c>
      <c r="AN28" s="28">
        <f>IF(('Activity data'!AN15*EF!$H28)*kgtoGg=0,"NO",('Activity data'!AN15*EF!$H28)*kgtoGg)</f>
        <v>3.9849053766003659E-3</v>
      </c>
      <c r="AO28" s="28">
        <f>IF(('Activity data'!AO15*EF!$H28)*kgtoGg=0,"NO",('Activity data'!AO15*EF!$H28)*kgtoGg)</f>
        <v>4.0222175473368718E-3</v>
      </c>
      <c r="AP28" s="28">
        <f>IF(('Activity data'!AP15*EF!$H28)*kgtoGg=0,"NO",('Activity data'!AP15*EF!$H28)*kgtoGg)</f>
        <v>4.0629067354887921E-3</v>
      </c>
      <c r="AQ28" s="28">
        <f>IF(('Activity data'!AQ15*EF!$H28)*kgtoGg=0,"NO",('Activity data'!AQ15*EF!$H28)*kgtoGg)</f>
        <v>4.0997252139894384E-3</v>
      </c>
      <c r="AR28" s="28">
        <f>IF(('Activity data'!AR15*EF!$H28)*kgtoGg=0,"NO",('Activity data'!AR15*EF!$H28)*kgtoGg)</f>
        <v>4.1473912030962371E-3</v>
      </c>
      <c r="AS28" s="28">
        <f>IF(('Activity data'!AS15*EF!$H28)*kgtoGg=0,"NO",('Activity data'!AS15*EF!$H28)*kgtoGg)</f>
        <v>4.1954200353571478E-3</v>
      </c>
      <c r="AT28" s="28">
        <f>IF(('Activity data'!AT15*EF!$H28)*kgtoGg=0,"NO",('Activity data'!AT15*EF!$H28)*kgtoGg)</f>
        <v>4.2435879173045371E-3</v>
      </c>
      <c r="AU28" s="28">
        <f>IF(('Activity data'!AU15*EF!$H28)*kgtoGg=0,"NO",('Activity data'!AU15*EF!$H28)*kgtoGg)</f>
        <v>4.2887024637085665E-3</v>
      </c>
      <c r="AV28" s="28">
        <f>IF(('Activity data'!AV15*EF!$H28)*kgtoGg=0,"NO",('Activity data'!AV15*EF!$H28)*kgtoGg)</f>
        <v>4.33223643698345E-3</v>
      </c>
      <c r="AW28" s="28">
        <f>IF(('Activity data'!AW15*EF!$H28)*kgtoGg=0,"NO",('Activity data'!AW15*EF!$H28)*kgtoGg)</f>
        <v>4.3878157569444713E-3</v>
      </c>
      <c r="AX28" s="28">
        <f>IF(('Activity data'!AX15*EF!$H28)*kgtoGg=0,"NO",('Activity data'!AX15*EF!$H28)*kgtoGg)</f>
        <v>4.4443219597978057E-3</v>
      </c>
      <c r="AY28" s="28">
        <f>IF(('Activity data'!AY15*EF!$H28)*kgtoGg=0,"NO",('Activity data'!AY15*EF!$H28)*kgtoGg)</f>
        <v>4.5009116621997497E-3</v>
      </c>
      <c r="AZ28" s="28">
        <f>IF(('Activity data'!AZ15*EF!$H28)*kgtoGg=0,"NO",('Activity data'!AZ15*EF!$H28)*kgtoGg)</f>
        <v>4.5567885274520412E-3</v>
      </c>
      <c r="BA28" s="28">
        <f>IF(('Activity data'!BA15*EF!$H28)*kgtoGg=0,"NO",('Activity data'!BA15*EF!$H28)*kgtoGg)</f>
        <v>4.6189848445608341E-3</v>
      </c>
      <c r="BB28" s="28">
        <f>IF(('Activity data'!BB15*EF!$H28)*kgtoGg=0,"NO",('Activity data'!BB15*EF!$H28)*kgtoGg)</f>
        <v>4.6893924656659855E-3</v>
      </c>
      <c r="BC28" s="28">
        <f>IF(('Activity data'!BC15*EF!$H28)*kgtoGg=0,"NO",('Activity data'!BC15*EF!$H28)*kgtoGg)</f>
        <v>4.7621518206726783E-3</v>
      </c>
      <c r="BD28" s="28">
        <f>IF(('Activity data'!BD15*EF!$H28)*kgtoGg=0,"NO",('Activity data'!BD15*EF!$H28)*kgtoGg)</f>
        <v>4.8327380922412134E-3</v>
      </c>
      <c r="BE28" s="28">
        <f>IF(('Activity data'!BE15*EF!$H28)*kgtoGg=0,"NO",('Activity data'!BE15*EF!$H28)*kgtoGg)</f>
        <v>4.9054714728888581E-3</v>
      </c>
      <c r="BF28" s="28">
        <f>IF(('Activity data'!BF15*EF!$H28)*kgtoGg=0,"NO",('Activity data'!BF15*EF!$H28)*kgtoGg)</f>
        <v>4.9825277808431667E-3</v>
      </c>
      <c r="BG28" s="28">
        <f>IF(('Activity data'!BG15*EF!$H28)*kgtoGg=0,"NO",('Activity data'!BG15*EF!$H28)*kgtoGg)</f>
        <v>5.0642667504787265E-3</v>
      </c>
      <c r="BH28" s="28">
        <f>IF(('Activity data'!BH15*EF!$H28)*kgtoGg=0,"NO",('Activity data'!BH15*EF!$H28)*kgtoGg)</f>
        <v>5.1476190142969542E-3</v>
      </c>
      <c r="BI28" s="28">
        <f>IF(('Activity data'!BI15*EF!$H28)*kgtoGg=0,"NO",('Activity data'!BI15*EF!$H28)*kgtoGg)</f>
        <v>5.2329845421223951E-3</v>
      </c>
      <c r="BJ28" s="28">
        <f>IF(('Activity data'!BJ15*EF!$H28)*kgtoGg=0,"NO",('Activity data'!BJ15*EF!$H28)*kgtoGg)</f>
        <v>5.3205883671028353E-3</v>
      </c>
      <c r="BK28" s="28">
        <f>IF(('Activity data'!BK15*EF!$H28)*kgtoGg=0,"NO",('Activity data'!BK15*EF!$H28)*kgtoGg)</f>
        <v>5.4120585070892707E-3</v>
      </c>
      <c r="BL28" s="28">
        <f>IF(('Activity data'!BL15*EF!$H28)*kgtoGg=0,"NO",('Activity data'!BL15*EF!$H28)*kgtoGg)</f>
        <v>5.5017685754341697E-3</v>
      </c>
      <c r="BM28" s="28">
        <f>IF(('Activity data'!BM15*EF!$H28)*kgtoGg=0,"NO",('Activity data'!BM15*EF!$H28)*kgtoGg)</f>
        <v>5.593685477513443E-3</v>
      </c>
      <c r="BN28" s="28">
        <f>IF(('Activity data'!BN15*EF!$H28)*kgtoGg=0,"NO",('Activity data'!BN15*EF!$H28)*kgtoGg)</f>
        <v>5.6884221393238184E-3</v>
      </c>
      <c r="BO28" s="28">
        <f>IF(('Activity data'!BO15*EF!$H28)*kgtoGg=0,"NO",('Activity data'!BO15*EF!$H28)*kgtoGg)</f>
        <v>5.7862812075728694E-3</v>
      </c>
      <c r="BP28" s="28">
        <f>IF(('Activity data'!BP15*EF!$H28)*kgtoGg=0,"NO",('Activity data'!BP15*EF!$H28)*kgtoGg)</f>
        <v>5.8892037519298335E-3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23.294462456438541</v>
      </c>
      <c r="AE30" s="28">
        <f>IF(('Activity data'!AE17*EF!$H30)*kgtoGg=0,"NO",('Activity data'!AE17*EF!$H30)*kgtoGg)</f>
        <v>23.292243632089768</v>
      </c>
      <c r="AF30" s="28">
        <f>IF(('Activity data'!AF17*EF!$H30)*kgtoGg=0,"NO",('Activity data'!AF17*EF!$H30)*kgtoGg)</f>
        <v>23.129783977088618</v>
      </c>
      <c r="AG30" s="28">
        <f>IF(('Activity data'!AG17*EF!$H30)*kgtoGg=0,"NO",('Activity data'!AG17*EF!$H30)*kgtoGg)</f>
        <v>22.85490864762917</v>
      </c>
      <c r="AH30" s="28">
        <f>IF(('Activity data'!AH17*EF!$H30)*kgtoGg=0,"NO",('Activity data'!AH17*EF!$H30)*kgtoGg)</f>
        <v>22.463072937077897</v>
      </c>
      <c r="AI30" s="28">
        <f>IF(('Activity data'!AI17*EF!$H30)*kgtoGg=0,"NO",('Activity data'!AI17*EF!$H30)*kgtoGg)</f>
        <v>22.205922374921673</v>
      </c>
      <c r="AJ30" s="28">
        <f>IF(('Activity data'!AJ17*EF!$H30)*kgtoGg=0,"NO",('Activity data'!AJ17*EF!$H30)*kgtoGg)</f>
        <v>21.982609642352323</v>
      </c>
      <c r="AK30" s="28">
        <f>IF(('Activity data'!AK17*EF!$H30)*kgtoGg=0,"NO",('Activity data'!AK17*EF!$H30)*kgtoGg)</f>
        <v>21.749012170033801</v>
      </c>
      <c r="AL30" s="28">
        <f>IF(('Activity data'!AL17*EF!$H30)*kgtoGg=0,"NO",('Activity data'!AL17*EF!$H30)*kgtoGg)</f>
        <v>19.148258968731007</v>
      </c>
      <c r="AM30" s="28">
        <f>IF(('Activity data'!AM17*EF!$H30)*kgtoGg=0,"NO",('Activity data'!AM17*EF!$H30)*kgtoGg)</f>
        <v>19.265683315370524</v>
      </c>
      <c r="AN30" s="28">
        <f>IF(('Activity data'!AN17*EF!$H30)*kgtoGg=0,"NO",('Activity data'!AN17*EF!$H30)*kgtoGg)</f>
        <v>19.373210662852628</v>
      </c>
      <c r="AO30" s="28">
        <f>IF(('Activity data'!AO17*EF!$H30)*kgtoGg=0,"NO",('Activity data'!AO17*EF!$H30)*kgtoGg)</f>
        <v>19.511184192063975</v>
      </c>
      <c r="AP30" s="28">
        <f>IF(('Activity data'!AP17*EF!$H30)*kgtoGg=0,"NO",('Activity data'!AP17*EF!$H30)*kgtoGg)</f>
        <v>19.683298256388415</v>
      </c>
      <c r="AQ30" s="28">
        <f>IF(('Activity data'!AQ17*EF!$H30)*kgtoGg=0,"NO",('Activity data'!AQ17*EF!$H30)*kgtoGg)</f>
        <v>19.82012329057709</v>
      </c>
      <c r="AR30" s="28">
        <f>IF(('Activity data'!AR17*EF!$H30)*kgtoGg=0,"NO",('Activity data'!AR17*EF!$H30)*kgtoGg)</f>
        <v>20.028048975763657</v>
      </c>
      <c r="AS30" s="28">
        <f>IF(('Activity data'!AS17*EF!$H30)*kgtoGg=0,"NO",('Activity data'!AS17*EF!$H30)*kgtoGg)</f>
        <v>20.237848646324164</v>
      </c>
      <c r="AT30" s="28">
        <f>IF(('Activity data'!AT17*EF!$H30)*kgtoGg=0,"NO",('Activity data'!AT17*EF!$H30)*kgtoGg)</f>
        <v>20.447235072663162</v>
      </c>
      <c r="AU30" s="28">
        <f>IF(('Activity data'!AU17*EF!$H30)*kgtoGg=0,"NO",('Activity data'!AU17*EF!$H30)*kgtoGg)</f>
        <v>20.627324748369087</v>
      </c>
      <c r="AV30" s="28">
        <f>IF(('Activity data'!AV17*EF!$H30)*kgtoGg=0,"NO",('Activity data'!AV17*EF!$H30)*kgtoGg)</f>
        <v>20.791960253693087</v>
      </c>
      <c r="AW30" s="28">
        <f>IF(('Activity data'!AW17*EF!$H30)*kgtoGg=0,"NO",('Activity data'!AW17*EF!$H30)*kgtoGg)</f>
        <v>21.035307170387842</v>
      </c>
      <c r="AX30" s="28">
        <f>IF(('Activity data'!AX17*EF!$H30)*kgtoGg=0,"NO",('Activity data'!AX17*EF!$H30)*kgtoGg)</f>
        <v>21.282518852731602</v>
      </c>
      <c r="AY30" s="28">
        <f>IF(('Activity data'!AY17*EF!$H30)*kgtoGg=0,"NO",('Activity data'!AY17*EF!$H30)*kgtoGg)</f>
        <v>21.526040398885414</v>
      </c>
      <c r="AZ30" s="28">
        <f>IF(('Activity data'!AZ17*EF!$H30)*kgtoGg=0,"NO",('Activity data'!AZ17*EF!$H30)*kgtoGg)</f>
        <v>21.759046819262224</v>
      </c>
      <c r="BA30" s="28">
        <f>IF(('Activity data'!BA17*EF!$H30)*kgtoGg=0,"NO",('Activity data'!BA17*EF!$H30)*kgtoGg)</f>
        <v>22.040906805130057</v>
      </c>
      <c r="BB30" s="28">
        <f>IF(('Activity data'!BB17*EF!$H30)*kgtoGg=0,"NO",('Activity data'!BB17*EF!$H30)*kgtoGg)</f>
        <v>22.359716656463096</v>
      </c>
      <c r="BC30" s="28">
        <f>IF(('Activity data'!BC17*EF!$H30)*kgtoGg=0,"NO",('Activity data'!BC17*EF!$H30)*kgtoGg)</f>
        <v>22.690096903262805</v>
      </c>
      <c r="BD30" s="28">
        <f>IF(('Activity data'!BD17*EF!$H30)*kgtoGg=0,"NO",('Activity data'!BD17*EF!$H30)*kgtoGg)</f>
        <v>22.994678856371848</v>
      </c>
      <c r="BE30" s="28">
        <f>IF(('Activity data'!BE17*EF!$H30)*kgtoGg=0,"NO",('Activity data'!BE17*EF!$H30)*kgtoGg)</f>
        <v>23.308848869989426</v>
      </c>
      <c r="BF30" s="28">
        <f>IF(('Activity data'!BF17*EF!$H30)*kgtoGg=0,"NO",('Activity data'!BF17*EF!$H30)*kgtoGg)</f>
        <v>23.649349382592046</v>
      </c>
      <c r="BG30" s="28">
        <f>IF(('Activity data'!BG17*EF!$H30)*kgtoGg=0,"NO",('Activity data'!BG17*EF!$H30)*kgtoGg)</f>
        <v>23.992257169433859</v>
      </c>
      <c r="BH30" s="28">
        <f>IF(('Activity data'!BH17*EF!$H30)*kgtoGg=0,"NO",('Activity data'!BH17*EF!$H30)*kgtoGg)</f>
        <v>24.337394777825551</v>
      </c>
      <c r="BI30" s="28">
        <f>IF(('Activity data'!BI17*EF!$H30)*kgtoGg=0,"NO",('Activity data'!BI17*EF!$H30)*kgtoGg)</f>
        <v>24.6874777971105</v>
      </c>
      <c r="BJ30" s="28">
        <f>IF(('Activity data'!BJ17*EF!$H30)*kgtoGg=0,"NO",('Activity data'!BJ17*EF!$H30)*kgtoGg)</f>
        <v>25.043755092017683</v>
      </c>
      <c r="BK30" s="28">
        <f>IF(('Activity data'!BK17*EF!$H30)*kgtoGg=0,"NO",('Activity data'!BK17*EF!$H30)*kgtoGg)</f>
        <v>25.417874268205932</v>
      </c>
      <c r="BL30" s="28">
        <f>IF(('Activity data'!BL17*EF!$H30)*kgtoGg=0,"NO",('Activity data'!BL17*EF!$H30)*kgtoGg)</f>
        <v>25.739833625234347</v>
      </c>
      <c r="BM30" s="28">
        <f>IF(('Activity data'!BM17*EF!$H30)*kgtoGg=0,"NO",('Activity data'!BM17*EF!$H30)*kgtoGg)</f>
        <v>26.06591326781318</v>
      </c>
      <c r="BN30" s="28">
        <f>IF(('Activity data'!BN17*EF!$H30)*kgtoGg=0,"NO",('Activity data'!BN17*EF!$H30)*kgtoGg)</f>
        <v>26.400014155101911</v>
      </c>
      <c r="BO30" s="28">
        <f>IF(('Activity data'!BO17*EF!$H30)*kgtoGg=0,"NO",('Activity data'!BO17*EF!$H30)*kgtoGg)</f>
        <v>26.743618219717622</v>
      </c>
      <c r="BP30" s="28">
        <f>IF(('Activity data'!BP17*EF!$H30)*kgtoGg=0,"NO",('Activity data'!BP17*EF!$H30)*kgtoGg)</f>
        <v>27.109556628657312</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7.7983598675390162E-2</v>
      </c>
      <c r="AE31" s="28">
        <f>IF(('Activity data'!AE18*EF!$H31)*kgtoGg=0,"NO",('Activity data'!AE18*EF!$H31)*kgtoGg)</f>
        <v>7.7976170647897816E-2</v>
      </c>
      <c r="AF31" s="28">
        <f>IF(('Activity data'!AF18*EF!$H31)*kgtoGg=0,"NO",('Activity data'!AF18*EF!$H31)*kgtoGg)</f>
        <v>7.7432299392648049E-2</v>
      </c>
      <c r="AG31" s="28">
        <f>IF(('Activity data'!AG18*EF!$H31)*kgtoGg=0,"NO",('Activity data'!AG18*EF!$H31)*kgtoGg)</f>
        <v>7.651209067701803E-2</v>
      </c>
      <c r="AH31" s="28">
        <f>IF(('Activity data'!AH18*EF!$H31)*kgtoGg=0,"NO",('Activity data'!AH18*EF!$H31)*kgtoGg)</f>
        <v>7.5200330044830899E-2</v>
      </c>
      <c r="AI31" s="28">
        <f>IF(('Activity data'!AI18*EF!$H31)*kgtoGg=0,"NO",('Activity data'!AI18*EF!$H31)*kgtoGg)</f>
        <v>7.433945908565584E-2</v>
      </c>
      <c r="AJ31" s="28">
        <f>IF(('Activity data'!AJ18*EF!$H31)*kgtoGg=0,"NO",('Activity data'!AJ18*EF!$H31)*kgtoGg)</f>
        <v>7.3591868084216805E-2</v>
      </c>
      <c r="AK31" s="28">
        <f>IF(('Activity data'!AK18*EF!$H31)*kgtoGg=0,"NO",('Activity data'!AK18*EF!$H31)*kgtoGg)</f>
        <v>7.2809846538669676E-2</v>
      </c>
      <c r="AL31" s="28">
        <f>IF(('Activity data'!AL18*EF!$H31)*kgtoGg=0,"NO",('Activity data'!AL18*EF!$H31)*kgtoGg)</f>
        <v>6.410322391179403E-2</v>
      </c>
      <c r="AM31" s="28">
        <f>IF(('Activity data'!AM18*EF!$H31)*kgtoGg=0,"NO",('Activity data'!AM18*EF!$H31)*kgtoGg)</f>
        <v>6.449632906028932E-2</v>
      </c>
      <c r="AN31" s="28">
        <f>IF(('Activity data'!AN18*EF!$H31)*kgtoGg=0,"NO",('Activity data'!AN18*EF!$H31)*kgtoGg)</f>
        <v>6.4856301715951761E-2</v>
      </c>
      <c r="AO31" s="28">
        <f>IF(('Activity data'!AO18*EF!$H31)*kgtoGg=0,"NO",('Activity data'!AO18*EF!$H31)*kgtoGg)</f>
        <v>6.5318200004009092E-2</v>
      </c>
      <c r="AP31" s="28">
        <f>IF(('Activity data'!AP18*EF!$H31)*kgtoGg=0,"NO",('Activity data'!AP18*EF!$H31)*kgtoGg)</f>
        <v>6.5894391626536014E-2</v>
      </c>
      <c r="AQ31" s="28">
        <f>IF(('Activity data'!AQ18*EF!$H31)*kgtoGg=0,"NO",('Activity data'!AQ18*EF!$H31)*kgtoGg)</f>
        <v>6.6352445061976725E-2</v>
      </c>
      <c r="AR31" s="28">
        <f>IF(('Activity data'!AR18*EF!$H31)*kgtoGg=0,"NO",('Activity data'!AR18*EF!$H31)*kgtoGg)</f>
        <v>6.7048524364867565E-2</v>
      </c>
      <c r="AS31" s="28">
        <f>IF(('Activity data'!AS18*EF!$H31)*kgtoGg=0,"NO",('Activity data'!AS18*EF!$H31)*kgtoGg)</f>
        <v>6.7750877267056864E-2</v>
      </c>
      <c r="AT31" s="28">
        <f>IF(('Activity data'!AT18*EF!$H31)*kgtoGg=0,"NO",('Activity data'!AT18*EF!$H31)*kgtoGg)</f>
        <v>6.8451846738673994E-2</v>
      </c>
      <c r="AU31" s="28">
        <f>IF(('Activity data'!AU18*EF!$H31)*kgtoGg=0,"NO",('Activity data'!AU18*EF!$H31)*kgtoGg)</f>
        <v>6.905473856423533E-2</v>
      </c>
      <c r="AV31" s="28">
        <f>IF(('Activity data'!AV18*EF!$H31)*kgtoGg=0,"NO",('Activity data'!AV18*EF!$H31)*kgtoGg)</f>
        <v>6.9605893981490238E-2</v>
      </c>
      <c r="AW31" s="28">
        <f>IF(('Activity data'!AW18*EF!$H31)*kgtoGg=0,"NO",('Activity data'!AW18*EF!$H31)*kgtoGg)</f>
        <v>7.042055404612596E-2</v>
      </c>
      <c r="AX31" s="28">
        <f>IF(('Activity data'!AX18*EF!$H31)*kgtoGg=0,"NO",('Activity data'!AX18*EF!$H31)*kgtoGg)</f>
        <v>7.1248152307292784E-2</v>
      </c>
      <c r="AY31" s="28">
        <f>IF(('Activity data'!AY18*EF!$H31)*kgtoGg=0,"NO",('Activity data'!AY18*EF!$H31)*kgtoGg)</f>
        <v>7.2063396984416467E-2</v>
      </c>
      <c r="AZ31" s="28">
        <f>IF(('Activity data'!AZ18*EF!$H31)*kgtoGg=0,"NO",('Activity data'!AZ18*EF!$H31)*kgtoGg)</f>
        <v>7.2843439846939445E-2</v>
      </c>
      <c r="BA31" s="28">
        <f>IF(('Activity data'!BA18*EF!$H31)*kgtoGg=0,"NO",('Activity data'!BA18*EF!$H31)*kgtoGg)</f>
        <v>7.3787031314725943E-2</v>
      </c>
      <c r="BB31" s="28">
        <f>IF(('Activity data'!BB18*EF!$H31)*kgtoGg=0,"NO",('Activity data'!BB18*EF!$H31)*kgtoGg)</f>
        <v>7.4854320999843571E-2</v>
      </c>
      <c r="BC31" s="28">
        <f>IF(('Activity data'!BC18*EF!$H31)*kgtoGg=0,"NO",('Activity data'!BC18*EF!$H31)*kgtoGg)</f>
        <v>7.5960345258822934E-2</v>
      </c>
      <c r="BD31" s="28">
        <f>IF(('Activity data'!BD18*EF!$H31)*kgtoGg=0,"NO",('Activity data'!BD18*EF!$H31)*kgtoGg)</f>
        <v>7.6980003765192831E-2</v>
      </c>
      <c r="BE31" s="28">
        <f>IF(('Activity data'!BE18*EF!$H31)*kgtoGg=0,"NO",('Activity data'!BE18*EF!$H31)*kgtoGg)</f>
        <v>7.8031760520842861E-2</v>
      </c>
      <c r="BF31" s="28">
        <f>IF(('Activity data'!BF18*EF!$H31)*kgtoGg=0,"NO",('Activity data'!BF18*EF!$H31)*kgtoGg)</f>
        <v>7.9171664709369358E-2</v>
      </c>
      <c r="BG31" s="28">
        <f>IF(('Activity data'!BG18*EF!$H31)*kgtoGg=0,"NO",('Activity data'!BG18*EF!$H31)*kgtoGg)</f>
        <v>8.0319627804965377E-2</v>
      </c>
      <c r="BH31" s="28">
        <f>IF(('Activity data'!BH18*EF!$H31)*kgtoGg=0,"NO",('Activity data'!BH18*EF!$H31)*kgtoGg)</f>
        <v>8.1475055743726946E-2</v>
      </c>
      <c r="BI31" s="28">
        <f>IF(('Activity data'!BI18*EF!$H31)*kgtoGg=0,"NO",('Activity data'!BI18*EF!$H31)*kgtoGg)</f>
        <v>8.2647039588816279E-2</v>
      </c>
      <c r="BJ31" s="28">
        <f>IF(('Activity data'!BJ18*EF!$H31)*kgtoGg=0,"NO",('Activity data'!BJ18*EF!$H31)*kgtoGg)</f>
        <v>8.3839760203647043E-2</v>
      </c>
      <c r="BK31" s="28">
        <f>IF(('Activity data'!BK18*EF!$H31)*kgtoGg=0,"NO",('Activity data'!BK18*EF!$H31)*kgtoGg)</f>
        <v>8.5092210641049937E-2</v>
      </c>
      <c r="BL31" s="28">
        <f>IF(('Activity data'!BL18*EF!$H31)*kgtoGg=0,"NO",('Activity data'!BL18*EF!$H31)*kgtoGg)</f>
        <v>8.6170044024638098E-2</v>
      </c>
      <c r="BM31" s="28">
        <f>IF(('Activity data'!BM18*EF!$H31)*kgtoGg=0,"NO",('Activity data'!BM18*EF!$H31)*kgtoGg)</f>
        <v>8.7261671016702638E-2</v>
      </c>
      <c r="BN31" s="28">
        <f>IF(('Activity data'!BN18*EF!$H31)*kgtoGg=0,"NO",('Activity data'!BN18*EF!$H31)*kgtoGg)</f>
        <v>8.8380150979918748E-2</v>
      </c>
      <c r="BO31" s="28">
        <f>IF(('Activity data'!BO18*EF!$H31)*kgtoGg=0,"NO",('Activity data'!BO18*EF!$H31)*kgtoGg)</f>
        <v>8.9530445026339986E-2</v>
      </c>
      <c r="BP31" s="28">
        <f>IF(('Activity data'!BP18*EF!$H31)*kgtoGg=0,"NO",('Activity data'!BP18*EF!$H31)*kgtoGg)</f>
        <v>9.0755508454012104E-2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0.55609399761531142</v>
      </c>
      <c r="AE32" s="28">
        <f>IF(('Activity data'!AE19*EF!$H32)*kgtoGg=0,"NO",('Activity data'!AE19*EF!$H32)*kgtoGg)</f>
        <v>0.56908121685814428</v>
      </c>
      <c r="AF32" s="28">
        <f>IF(('Activity data'!AF19*EF!$H32)*kgtoGg=0,"NO",('Activity data'!AF19*EF!$H32)*kgtoGg)</f>
        <v>0.57993148172023057</v>
      </c>
      <c r="AG32" s="28">
        <f>IF(('Activity data'!AG19*EF!$H32)*kgtoGg=0,"NO",('Activity data'!AG19*EF!$H32)*kgtoGg)</f>
        <v>0.58917009758951788</v>
      </c>
      <c r="AH32" s="28">
        <f>IF(('Activity data'!AH19*EF!$H32)*kgtoGg=0,"NO",('Activity data'!AH19*EF!$H32)*kgtoGg)</f>
        <v>0.59662496992981506</v>
      </c>
      <c r="AI32" s="28">
        <f>IF(('Activity data'!AI19*EF!$H32)*kgtoGg=0,"NO",('Activity data'!AI19*EF!$H32)*kgtoGg)</f>
        <v>0.60597194599979254</v>
      </c>
      <c r="AJ32" s="28">
        <f>IF(('Activity data'!AJ19*EF!$H32)*kgtoGg=0,"NO",('Activity data'!AJ19*EF!$H32)*kgtoGg)</f>
        <v>0.6157097682779743</v>
      </c>
      <c r="AK32" s="28">
        <f>IF(('Activity data'!AK19*EF!$H32)*kgtoGg=0,"NO",('Activity data'!AK19*EF!$H32)*kgtoGg)</f>
        <v>0.62520360134908526</v>
      </c>
      <c r="AL32" s="28">
        <f>IF(('Activity data'!AL19*EF!$H32)*kgtoGg=0,"NO",('Activity data'!AL19*EF!$H32)*kgtoGg)</f>
        <v>0.59631898889925605</v>
      </c>
      <c r="AM32" s="28">
        <f>IF(('Activity data'!AM19*EF!$H32)*kgtoGg=0,"NO",('Activity data'!AM19*EF!$H32)*kgtoGg)</f>
        <v>0.60911835180561458</v>
      </c>
      <c r="AN32" s="28">
        <f>IF(('Activity data'!AN19*EF!$H32)*kgtoGg=0,"NO",('Activity data'!AN19*EF!$H32)*kgtoGg)</f>
        <v>0.62190943616510175</v>
      </c>
      <c r="AO32" s="28">
        <f>IF(('Activity data'!AO19*EF!$H32)*kgtoGg=0,"NO",('Activity data'!AO19*EF!$H32)*kgtoGg)</f>
        <v>0.63538697108507491</v>
      </c>
      <c r="AP32" s="28">
        <f>IF(('Activity data'!AP19*EF!$H32)*kgtoGg=0,"NO",('Activity data'!AP19*EF!$H32)*kgtoGg)</f>
        <v>0.64965848590748421</v>
      </c>
      <c r="AQ32" s="28">
        <f>IF(('Activity data'!AQ19*EF!$H32)*kgtoGg=0,"NO",('Activity data'!AQ19*EF!$H32)*kgtoGg)</f>
        <v>0.66351497670288095</v>
      </c>
      <c r="AR32" s="28">
        <f>IF(('Activity data'!AR19*EF!$H32)*kgtoGg=0,"NO",('Activity data'!AR19*EF!$H32)*kgtoGg)</f>
        <v>0.67833362024994148</v>
      </c>
      <c r="AS32" s="28">
        <f>IF(('Activity data'!AS19*EF!$H32)*kgtoGg=0,"NO",('Activity data'!AS19*EF!$H32)*kgtoGg)</f>
        <v>0.69344165109748668</v>
      </c>
      <c r="AT32" s="28">
        <f>IF(('Activity data'!AT19*EF!$H32)*kgtoGg=0,"NO",('Activity data'!AT19*EF!$H32)*kgtoGg)</f>
        <v>0.70880478828414561</v>
      </c>
      <c r="AU32" s="28">
        <f>IF(('Activity data'!AU19*EF!$H32)*kgtoGg=0,"NO",('Activity data'!AU19*EF!$H32)*kgtoGg)</f>
        <v>0.72386240123752132</v>
      </c>
      <c r="AV32" s="28">
        <f>IF(('Activity data'!AV19*EF!$H32)*kgtoGg=0,"NO",('Activity data'!AV19*EF!$H32)*kgtoGg)</f>
        <v>0.73886461461048236</v>
      </c>
      <c r="AW32" s="28">
        <f>IF(('Activity data'!AW19*EF!$H32)*kgtoGg=0,"NO",('Activity data'!AW19*EF!$H32)*kgtoGg)</f>
        <v>0.75526900169874822</v>
      </c>
      <c r="AX32" s="28">
        <f>IF(('Activity data'!AX19*EF!$H32)*kgtoGg=0,"NO",('Activity data'!AX19*EF!$H32)*kgtoGg)</f>
        <v>0.77206723635609709</v>
      </c>
      <c r="AY32" s="28">
        <f>IF(('Activity data'!AY19*EF!$H32)*kgtoGg=0,"NO",('Activity data'!AY19*EF!$H32)*kgtoGg)</f>
        <v>0.78911181281385645</v>
      </c>
      <c r="AZ32" s="28">
        <f>IF(('Activity data'!AZ19*EF!$H32)*kgtoGg=0,"NO",('Activity data'!AZ19*EF!$H32)*kgtoGg)</f>
        <v>0.80625873318048513</v>
      </c>
      <c r="BA32" s="28">
        <f>IF(('Activity data'!BA19*EF!$H32)*kgtoGg=0,"NO",('Activity data'!BA19*EF!$H32)*kgtoGg)</f>
        <v>0.82481765166106202</v>
      </c>
      <c r="BB32" s="28">
        <f>IF(('Activity data'!BB19*EF!$H32)*kgtoGg=0,"NO",('Activity data'!BB19*EF!$H32)*kgtoGg)</f>
        <v>0.84414988012604819</v>
      </c>
      <c r="BC32" s="28">
        <f>IF(('Activity data'!BC19*EF!$H32)*kgtoGg=0,"NO",('Activity data'!BC19*EF!$H32)*kgtoGg)</f>
        <v>0.86416521939821256</v>
      </c>
      <c r="BD32" s="28">
        <f>IF(('Activity data'!BD19*EF!$H32)*kgtoGg=0,"NO",('Activity data'!BD19*EF!$H32)*kgtoGg)</f>
        <v>0.88401414292687575</v>
      </c>
      <c r="BE32" s="28">
        <f>IF(('Activity data'!BE19*EF!$H32)*kgtoGg=0,"NO",('Activity data'!BE19*EF!$H32)*kgtoGg)</f>
        <v>0.90451893020824514</v>
      </c>
      <c r="BF32" s="28">
        <f>IF(('Activity data'!BF19*EF!$H32)*kgtoGg=0,"NO",('Activity data'!BF19*EF!$H32)*kgtoGg)</f>
        <v>0.92611165610569057</v>
      </c>
      <c r="BG32" s="28">
        <f>IF(('Activity data'!BG19*EF!$H32)*kgtoGg=0,"NO",('Activity data'!BG19*EF!$H32)*kgtoGg)</f>
        <v>0.94782785803354841</v>
      </c>
      <c r="BH32" s="28">
        <f>IF(('Activity data'!BH19*EF!$H32)*kgtoGg=0,"NO",('Activity data'!BH19*EF!$H32)*kgtoGg)</f>
        <v>0.97009359205628465</v>
      </c>
      <c r="BI32" s="28">
        <f>IF(('Activity data'!BI19*EF!$H32)*kgtoGg=0,"NO",('Activity data'!BI19*EF!$H32)*kgtoGg)</f>
        <v>0.99299557173189534</v>
      </c>
      <c r="BJ32" s="28">
        <f>IF(('Activity data'!BJ19*EF!$H32)*kgtoGg=0,"NO",('Activity data'!BJ19*EF!$H32)*kgtoGg)</f>
        <v>1.0165879030414775</v>
      </c>
      <c r="BK32" s="28">
        <f>IF(('Activity data'!BK19*EF!$H32)*kgtoGg=0,"NO",('Activity data'!BK19*EF!$H32)*kgtoGg)</f>
        <v>1.041205597429854</v>
      </c>
      <c r="BL32" s="28">
        <f>IF(('Activity data'!BL19*EF!$H32)*kgtoGg=0,"NO",('Activity data'!BL19*EF!$H32)*kgtoGg)</f>
        <v>1.0645555276971941</v>
      </c>
      <c r="BM32" s="28">
        <f>IF(('Activity data'!BM19*EF!$H32)*kgtoGg=0,"NO",('Activity data'!BM19*EF!$H32)*kgtoGg)</f>
        <v>1.0885611410013099</v>
      </c>
      <c r="BN32" s="28">
        <f>IF(('Activity data'!BN19*EF!$H32)*kgtoGg=0,"NO",('Activity data'!BN19*EF!$H32)*kgtoGg)</f>
        <v>1.1133548815051872</v>
      </c>
      <c r="BO32" s="28">
        <f>IF(('Activity data'!BO19*EF!$H32)*kgtoGg=0,"NO",('Activity data'!BO19*EF!$H32)*kgtoGg)</f>
        <v>1.1390086821999303</v>
      </c>
      <c r="BP32" s="28">
        <f>IF(('Activity data'!BP19*EF!$H32)*kgtoGg=0,"NO",('Activity data'!BP19*EF!$H32)*kgtoGg)</f>
        <v>1.1659309026384521</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2.2124461175683239</v>
      </c>
      <c r="AE33" s="28">
        <f>IF(('Activity data'!AE20*EF!$H33)*kgtoGg=0,"NO",('Activity data'!AE20*EF!$H33)*kgtoGg)</f>
        <v>2.2589390266899412</v>
      </c>
      <c r="AF33" s="28">
        <f>IF(('Activity data'!AF20*EF!$H33)*kgtoGg=0,"NO",('Activity data'!AF20*EF!$H33)*kgtoGg)</f>
        <v>2.2813505060212167</v>
      </c>
      <c r="AG33" s="28">
        <f>IF(('Activity data'!AG20*EF!$H33)*kgtoGg=0,"NO",('Activity data'!AG20*EF!$H33)*kgtoGg)</f>
        <v>2.2857169187555657</v>
      </c>
      <c r="AH33" s="28">
        <f>IF(('Activity data'!AH20*EF!$H33)*kgtoGg=0,"NO",('Activity data'!AH20*EF!$H33)*kgtoGg)</f>
        <v>2.2707958756525937</v>
      </c>
      <c r="AI33" s="28">
        <f>IF(('Activity data'!AI20*EF!$H33)*kgtoGg=0,"NO",('Activity data'!AI20*EF!$H33)*kgtoGg)</f>
        <v>2.2733002688094333</v>
      </c>
      <c r="AJ33" s="28">
        <f>IF(('Activity data'!AJ20*EF!$H33)*kgtoGg=0,"NO",('Activity data'!AJ20*EF!$H33)*kgtoGg)</f>
        <v>2.2794058747166015</v>
      </c>
      <c r="AK33" s="28">
        <f>IF(('Activity data'!AK20*EF!$H33)*kgtoGg=0,"NO",('Activity data'!AK20*EF!$H33)*kgtoGg)</f>
        <v>2.2826284442912144</v>
      </c>
      <c r="AL33" s="28">
        <f>IF(('Activity data'!AL20*EF!$H33)*kgtoGg=0,"NO",('Activity data'!AL20*EF!$H33)*kgtoGg)</f>
        <v>1.9184886889147148</v>
      </c>
      <c r="AM33" s="28">
        <f>IF(('Activity data'!AM20*EF!$H33)*kgtoGg=0,"NO",('Activity data'!AM20*EF!$H33)*kgtoGg)</f>
        <v>1.9743753069385175</v>
      </c>
      <c r="AN33" s="28">
        <f>IF(('Activity data'!AN20*EF!$H33)*kgtoGg=0,"NO",('Activity data'!AN20*EF!$H33)*kgtoGg)</f>
        <v>2.0290293119078058</v>
      </c>
      <c r="AO33" s="28">
        <f>IF(('Activity data'!AO20*EF!$H33)*kgtoGg=0,"NO",('Activity data'!AO20*EF!$H33)*kgtoGg)</f>
        <v>2.0889408840446286</v>
      </c>
      <c r="AP33" s="28">
        <f>IF(('Activity data'!AP20*EF!$H33)*kgtoGg=0,"NO",('Activity data'!AP20*EF!$H33)*kgtoGg)</f>
        <v>2.1549620402363172</v>
      </c>
      <c r="AQ33" s="28">
        <f>IF(('Activity data'!AQ20*EF!$H33)*kgtoGg=0,"NO",('Activity data'!AQ20*EF!$H33)*kgtoGg)</f>
        <v>2.2158918072966913</v>
      </c>
      <c r="AR33" s="28">
        <f>IF(('Activity data'!AR20*EF!$H33)*kgtoGg=0,"NO",('Activity data'!AR20*EF!$H33)*kgtoGg)</f>
        <v>2.2912242512343459</v>
      </c>
      <c r="AS33" s="28">
        <f>IF(('Activity data'!AS20*EF!$H33)*kgtoGg=0,"NO",('Activity data'!AS20*EF!$H33)*kgtoGg)</f>
        <v>2.3678825819461737</v>
      </c>
      <c r="AT33" s="28">
        <f>IF(('Activity data'!AT20*EF!$H33)*kgtoGg=0,"NO",('Activity data'!AT20*EF!$H33)*kgtoGg)</f>
        <v>2.4455385634226849</v>
      </c>
      <c r="AU33" s="28">
        <f>IF(('Activity data'!AU20*EF!$H33)*kgtoGg=0,"NO",('Activity data'!AU20*EF!$H33)*kgtoGg)</f>
        <v>2.5192153210618695</v>
      </c>
      <c r="AV33" s="28">
        <f>IF(('Activity data'!AV20*EF!$H33)*kgtoGg=0,"NO",('Activity data'!AV20*EF!$H33)*kgtoGg)</f>
        <v>2.5912070907545313</v>
      </c>
      <c r="AW33" s="28">
        <f>IF(('Activity data'!AW20*EF!$H33)*kgtoGg=0,"NO",('Activity data'!AW20*EF!$H33)*kgtoGg)</f>
        <v>2.679744940433149</v>
      </c>
      <c r="AX33" s="28">
        <f>IF(('Activity data'!AX20*EF!$H33)*kgtoGg=0,"NO",('Activity data'!AX20*EF!$H33)*kgtoGg)</f>
        <v>2.7704119401485405</v>
      </c>
      <c r="AY33" s="28">
        <f>IF(('Activity data'!AY20*EF!$H33)*kgtoGg=0,"NO",('Activity data'!AY20*EF!$H33)*kgtoGg)</f>
        <v>2.8619058404753921</v>
      </c>
      <c r="AZ33" s="28">
        <f>IF(('Activity data'!AZ20*EF!$H33)*kgtoGg=0,"NO",('Activity data'!AZ20*EF!$H33)*kgtoGg)</f>
        <v>2.9529903756985916</v>
      </c>
      <c r="BA33" s="28">
        <f>IF(('Activity data'!BA20*EF!$H33)*kgtoGg=0,"NO",('Activity data'!BA20*EF!$H33)*kgtoGg)</f>
        <v>3.0547944096303699</v>
      </c>
      <c r="BB33" s="28">
        <f>IF(('Activity data'!BB20*EF!$H33)*kgtoGg=0,"NO",('Activity data'!BB20*EF!$H33)*kgtoGg)</f>
        <v>3.1668384148038617</v>
      </c>
      <c r="BC33" s="28">
        <f>IF(('Activity data'!BC20*EF!$H33)*kgtoGg=0,"NO",('Activity data'!BC20*EF!$H33)*kgtoGg)</f>
        <v>3.2831891789252623</v>
      </c>
      <c r="BD33" s="28">
        <f>IF(('Activity data'!BD20*EF!$H33)*kgtoGg=0,"NO",('Activity data'!BD20*EF!$H33)*kgtoGg)</f>
        <v>3.3967098554061308</v>
      </c>
      <c r="BE33" s="28">
        <f>IF(('Activity data'!BE20*EF!$H33)*kgtoGg=0,"NO",('Activity data'!BE20*EF!$H33)*kgtoGg)</f>
        <v>3.5142667038122934</v>
      </c>
      <c r="BF33" s="28">
        <f>IF(('Activity data'!BF20*EF!$H33)*kgtoGg=0,"NO",('Activity data'!BF20*EF!$H33)*kgtoGg)</f>
        <v>3.6393496486113595</v>
      </c>
      <c r="BG33" s="28">
        <f>IF(('Activity data'!BG20*EF!$H33)*kgtoGg=0,"NO",('Activity data'!BG20*EF!$H33)*kgtoGg)</f>
        <v>3.768653817917972</v>
      </c>
      <c r="BH33" s="28">
        <f>IF(('Activity data'!BH20*EF!$H33)*kgtoGg=0,"NO",('Activity data'!BH20*EF!$H33)*kgtoGg)</f>
        <v>3.9009716300658357</v>
      </c>
      <c r="BI33" s="28">
        <f>IF(('Activity data'!BI20*EF!$H33)*kgtoGg=0,"NO",('Activity data'!BI20*EF!$H33)*kgtoGg)</f>
        <v>4.0369646856211636</v>
      </c>
      <c r="BJ33" s="28">
        <f>IF(('Activity data'!BJ20*EF!$H33)*kgtoGg=0,"NO",('Activity data'!BJ20*EF!$H33)*kgtoGg)</f>
        <v>4.1770180847551606</v>
      </c>
      <c r="BK33" s="28">
        <f>IF(('Activity data'!BK20*EF!$H33)*kgtoGg=0,"NO",('Activity data'!BK20*EF!$H33)*kgtoGg)</f>
        <v>4.3237515897386549</v>
      </c>
      <c r="BL33" s="28">
        <f>IF(('Activity data'!BL20*EF!$H33)*kgtoGg=0,"NO",('Activity data'!BL20*EF!$H33)*kgtoGg)</f>
        <v>4.463552350936788</v>
      </c>
      <c r="BM33" s="28">
        <f>IF(('Activity data'!BM20*EF!$H33)*kgtoGg=0,"NO",('Activity data'!BM20*EF!$H33)*kgtoGg)</f>
        <v>4.6071228475331205</v>
      </c>
      <c r="BN33" s="28">
        <f>IF(('Activity data'!BN20*EF!$H33)*kgtoGg=0,"NO",('Activity data'!BN20*EF!$H33)*kgtoGg)</f>
        <v>4.7554550278563745</v>
      </c>
      <c r="BO33" s="28">
        <f>IF(('Activity data'!BO20*EF!$H33)*kgtoGg=0,"NO",('Activity data'!BO20*EF!$H33)*kgtoGg)</f>
        <v>4.9090476350933336</v>
      </c>
      <c r="BP33" s="28">
        <f>IF(('Activity data'!BP20*EF!$H33)*kgtoGg=0,"NO",('Activity data'!BP20*EF!$H33)*kgtoGg)</f>
        <v>5.0710044750766947</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2.3170583233971326E-2</v>
      </c>
      <c r="AE34" s="28">
        <f>IF(('Activity data'!AE21*EF!$H34)*kgtoGg=0,"NO",('Activity data'!AE21*EF!$H34)*kgtoGg)</f>
        <v>2.3711717369089363E-2</v>
      </c>
      <c r="AF34" s="28">
        <f>IF(('Activity data'!AF21*EF!$H34)*kgtoGg=0,"NO",('Activity data'!AF21*EF!$H34)*kgtoGg)</f>
        <v>2.416381173834296E-2</v>
      </c>
      <c r="AG34" s="28">
        <f>IF(('Activity data'!AG21*EF!$H34)*kgtoGg=0,"NO",('Activity data'!AG21*EF!$H34)*kgtoGg)</f>
        <v>2.4548754066229937E-2</v>
      </c>
      <c r="AH34" s="28">
        <f>IF(('Activity data'!AH21*EF!$H34)*kgtoGg=0,"NO",('Activity data'!AH21*EF!$H34)*kgtoGg)</f>
        <v>2.4859373747075645E-2</v>
      </c>
      <c r="AI34" s="28">
        <f>IF(('Activity data'!AI21*EF!$H34)*kgtoGg=0,"NO",('Activity data'!AI21*EF!$H34)*kgtoGg)</f>
        <v>2.5248831083324711E-2</v>
      </c>
      <c r="AJ34" s="28">
        <f>IF(('Activity data'!AJ21*EF!$H34)*kgtoGg=0,"NO",('Activity data'!AJ21*EF!$H34)*kgtoGg)</f>
        <v>2.5654573678248953E-2</v>
      </c>
      <c r="AK34" s="28">
        <f>IF(('Activity data'!AK21*EF!$H34)*kgtoGg=0,"NO",('Activity data'!AK21*EF!$H34)*kgtoGg)</f>
        <v>2.6050150056211908E-2</v>
      </c>
      <c r="AL34" s="28">
        <f>IF(('Activity data'!AL21*EF!$H34)*kgtoGg=0,"NO",('Activity data'!AL21*EF!$H34)*kgtoGg)</f>
        <v>2.4846624537469022E-2</v>
      </c>
      <c r="AM34" s="28">
        <f>IF(('Activity data'!AM21*EF!$H34)*kgtoGg=0,"NO",('Activity data'!AM21*EF!$H34)*kgtoGg)</f>
        <v>2.537993132523397E-2</v>
      </c>
      <c r="AN34" s="28">
        <f>IF(('Activity data'!AN21*EF!$H34)*kgtoGg=0,"NO",('Activity data'!AN21*EF!$H34)*kgtoGg)</f>
        <v>2.5912893173545934E-2</v>
      </c>
      <c r="AO34" s="28">
        <f>IF(('Activity data'!AO21*EF!$H34)*kgtoGg=0,"NO",('Activity data'!AO21*EF!$H34)*kgtoGg)</f>
        <v>2.6474457128544814E-2</v>
      </c>
      <c r="AP34" s="28">
        <f>IF(('Activity data'!AP21*EF!$H34)*kgtoGg=0,"NO",('Activity data'!AP21*EF!$H34)*kgtoGg)</f>
        <v>2.7069103579478535E-2</v>
      </c>
      <c r="AQ34" s="28">
        <f>IF(('Activity data'!AQ21*EF!$H34)*kgtoGg=0,"NO",('Activity data'!AQ21*EF!$H34)*kgtoGg)</f>
        <v>2.7646457362620065E-2</v>
      </c>
      <c r="AR34" s="28">
        <f>IF(('Activity data'!AR21*EF!$H34)*kgtoGg=0,"NO",('Activity data'!AR21*EF!$H34)*kgtoGg)</f>
        <v>2.826390084374758E-2</v>
      </c>
      <c r="AS34" s="28">
        <f>IF(('Activity data'!AS21*EF!$H34)*kgtoGg=0,"NO",('Activity data'!AS21*EF!$H34)*kgtoGg)</f>
        <v>2.8893402129061972E-2</v>
      </c>
      <c r="AT34" s="28">
        <f>IF(('Activity data'!AT21*EF!$H34)*kgtoGg=0,"NO",('Activity data'!AT21*EF!$H34)*kgtoGg)</f>
        <v>2.9533532845172756E-2</v>
      </c>
      <c r="AU34" s="28">
        <f>IF(('Activity data'!AU21*EF!$H34)*kgtoGg=0,"NO",('Activity data'!AU21*EF!$H34)*kgtoGg)</f>
        <v>3.0160933384896747E-2</v>
      </c>
      <c r="AV34" s="28">
        <f>IF(('Activity data'!AV21*EF!$H34)*kgtoGg=0,"NO",('Activity data'!AV21*EF!$H34)*kgtoGg)</f>
        <v>3.0786025608770126E-2</v>
      </c>
      <c r="AW34" s="28">
        <f>IF(('Activity data'!AW21*EF!$H34)*kgtoGg=0,"NO",('Activity data'!AW21*EF!$H34)*kgtoGg)</f>
        <v>3.1469541737447877E-2</v>
      </c>
      <c r="AX34" s="28">
        <f>IF(('Activity data'!AX21*EF!$H34)*kgtoGg=0,"NO",('Activity data'!AX21*EF!$H34)*kgtoGg)</f>
        <v>3.2169468181504075E-2</v>
      </c>
      <c r="AY34" s="28">
        <f>IF(('Activity data'!AY21*EF!$H34)*kgtoGg=0,"NO",('Activity data'!AY21*EF!$H34)*kgtoGg)</f>
        <v>3.2879658867244047E-2</v>
      </c>
      <c r="AZ34" s="28">
        <f>IF(('Activity data'!AZ21*EF!$H34)*kgtoGg=0,"NO",('Activity data'!AZ21*EF!$H34)*kgtoGg)</f>
        <v>3.3594113882520239E-2</v>
      </c>
      <c r="BA34" s="28">
        <f>IF(('Activity data'!BA21*EF!$H34)*kgtoGg=0,"NO",('Activity data'!BA21*EF!$H34)*kgtoGg)</f>
        <v>3.4367402152544288E-2</v>
      </c>
      <c r="BB34" s="28">
        <f>IF(('Activity data'!BB21*EF!$H34)*kgtoGg=0,"NO",('Activity data'!BB21*EF!$H34)*kgtoGg)</f>
        <v>3.5172911671918709E-2</v>
      </c>
      <c r="BC34" s="28">
        <f>IF(('Activity data'!BC21*EF!$H34)*kgtoGg=0,"NO",('Activity data'!BC21*EF!$H34)*kgtoGg)</f>
        <v>3.600688414159222E-2</v>
      </c>
      <c r="BD34" s="28">
        <f>IF(('Activity data'!BD21*EF!$H34)*kgtoGg=0,"NO",('Activity data'!BD21*EF!$H34)*kgtoGg)</f>
        <v>3.6833922621953188E-2</v>
      </c>
      <c r="BE34" s="28">
        <f>IF(('Activity data'!BE21*EF!$H34)*kgtoGg=0,"NO",('Activity data'!BE21*EF!$H34)*kgtoGg)</f>
        <v>3.768828875867692E-2</v>
      </c>
      <c r="BF34" s="28">
        <f>IF(('Activity data'!BF21*EF!$H34)*kgtoGg=0,"NO",('Activity data'!BF21*EF!$H34)*kgtoGg)</f>
        <v>3.8587985671070482E-2</v>
      </c>
      <c r="BG34" s="28">
        <f>IF(('Activity data'!BG21*EF!$H34)*kgtoGg=0,"NO",('Activity data'!BG21*EF!$H34)*kgtoGg)</f>
        <v>3.9492827418064549E-2</v>
      </c>
      <c r="BH34" s="28">
        <f>IF(('Activity data'!BH21*EF!$H34)*kgtoGg=0,"NO",('Activity data'!BH21*EF!$H34)*kgtoGg)</f>
        <v>4.0420566335678559E-2</v>
      </c>
      <c r="BI34" s="28">
        <f>IF(('Activity data'!BI21*EF!$H34)*kgtoGg=0,"NO",('Activity data'!BI21*EF!$H34)*kgtoGg)</f>
        <v>4.1374815488829014E-2</v>
      </c>
      <c r="BJ34" s="28">
        <f>IF(('Activity data'!BJ21*EF!$H34)*kgtoGg=0,"NO",('Activity data'!BJ21*EF!$H34)*kgtoGg)</f>
        <v>4.235782929339494E-2</v>
      </c>
      <c r="BK34" s="28">
        <f>IF(('Activity data'!BK21*EF!$H34)*kgtoGg=0,"NO",('Activity data'!BK21*EF!$H34)*kgtoGg)</f>
        <v>4.3383566559577293E-2</v>
      </c>
      <c r="BL34" s="28">
        <f>IF(('Activity data'!BL21*EF!$H34)*kgtoGg=0,"NO",('Activity data'!BL21*EF!$H34)*kgtoGg)</f>
        <v>4.4356480320716457E-2</v>
      </c>
      <c r="BM34" s="28">
        <f>IF(('Activity data'!BM21*EF!$H34)*kgtoGg=0,"NO",('Activity data'!BM21*EF!$H34)*kgtoGg)</f>
        <v>4.5356714208387959E-2</v>
      </c>
      <c r="BN34" s="28">
        <f>IF(('Activity data'!BN21*EF!$H34)*kgtoGg=0,"NO",('Activity data'!BN21*EF!$H34)*kgtoGg)</f>
        <v>4.6389786729382848E-2</v>
      </c>
      <c r="BO34" s="28">
        <f>IF(('Activity data'!BO21*EF!$H34)*kgtoGg=0,"NO",('Activity data'!BO21*EF!$H34)*kgtoGg)</f>
        <v>4.7458695091663804E-2</v>
      </c>
      <c r="BP34" s="28">
        <f>IF(('Activity data'!BP21*EF!$H34)*kgtoGg=0,"NO",('Activity data'!BP21*EF!$H34)*kgtoGg)</f>
        <v>4.8580454276602215E-2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9.2185254898680236E-2</v>
      </c>
      <c r="AE35" s="28">
        <f>IF(('Activity data'!AE22*EF!$H35)*kgtoGg=0,"NO",('Activity data'!AE22*EF!$H35)*kgtoGg)</f>
        <v>9.4122459445414294E-2</v>
      </c>
      <c r="AF35" s="28">
        <f>IF(('Activity data'!AF22*EF!$H35)*kgtoGg=0,"NO",('Activity data'!AF22*EF!$H35)*kgtoGg)</f>
        <v>9.5056271084217464E-2</v>
      </c>
      <c r="AG35" s="28">
        <f>IF(('Activity data'!AG22*EF!$H35)*kgtoGg=0,"NO",('Activity data'!AG22*EF!$H35)*kgtoGg)</f>
        <v>9.5238204948148664E-2</v>
      </c>
      <c r="AH35" s="28">
        <f>IF(('Activity data'!AH22*EF!$H35)*kgtoGg=0,"NO",('Activity data'!AH22*EF!$H35)*kgtoGg)</f>
        <v>9.4616494818858143E-2</v>
      </c>
      <c r="AI35" s="28">
        <f>IF(('Activity data'!AI22*EF!$H35)*kgtoGg=0,"NO",('Activity data'!AI22*EF!$H35)*kgtoGg)</f>
        <v>9.4720844533726464E-2</v>
      </c>
      <c r="AJ35" s="28">
        <f>IF(('Activity data'!AJ22*EF!$H35)*kgtoGg=0,"NO",('Activity data'!AJ22*EF!$H35)*kgtoGg)</f>
        <v>9.4975244779858484E-2</v>
      </c>
      <c r="AK35" s="28">
        <f>IF(('Activity data'!AK22*EF!$H35)*kgtoGg=0,"NO",('Activity data'!AK22*EF!$H35)*kgtoGg)</f>
        <v>9.5109518512134006E-2</v>
      </c>
      <c r="AL35" s="28">
        <f>IF(('Activity data'!AL22*EF!$H35)*kgtoGg=0,"NO",('Activity data'!AL22*EF!$H35)*kgtoGg)</f>
        <v>7.9937028704779853E-2</v>
      </c>
      <c r="AM35" s="28">
        <f>IF(('Activity data'!AM22*EF!$H35)*kgtoGg=0,"NO",('Activity data'!AM22*EF!$H35)*kgtoGg)</f>
        <v>8.2265637789104964E-2</v>
      </c>
      <c r="AN35" s="28">
        <f>IF(('Activity data'!AN22*EF!$H35)*kgtoGg=0,"NO",('Activity data'!AN22*EF!$H35)*kgtoGg)</f>
        <v>8.4542887996158653E-2</v>
      </c>
      <c r="AO35" s="28">
        <f>IF(('Activity data'!AO22*EF!$H35)*kgtoGg=0,"NO",('Activity data'!AO22*EF!$H35)*kgtoGg)</f>
        <v>8.7039203501859605E-2</v>
      </c>
      <c r="AP35" s="28">
        <f>IF(('Activity data'!AP22*EF!$H35)*kgtoGg=0,"NO",('Activity data'!AP22*EF!$H35)*kgtoGg)</f>
        <v>8.9790085009846601E-2</v>
      </c>
      <c r="AQ35" s="28">
        <f>IF(('Activity data'!AQ22*EF!$H35)*kgtoGg=0,"NO",('Activity data'!AQ22*EF!$H35)*kgtoGg)</f>
        <v>9.2328825304028889E-2</v>
      </c>
      <c r="AR35" s="28">
        <f>IF(('Activity data'!AR22*EF!$H35)*kgtoGg=0,"NO",('Activity data'!AR22*EF!$H35)*kgtoGg)</f>
        <v>9.5467677134764506E-2</v>
      </c>
      <c r="AS35" s="28">
        <f>IF(('Activity data'!AS22*EF!$H35)*kgtoGg=0,"NO",('Activity data'!AS22*EF!$H35)*kgtoGg)</f>
        <v>9.8661774247757336E-2</v>
      </c>
      <c r="AT35" s="28">
        <f>IF(('Activity data'!AT22*EF!$H35)*kgtoGg=0,"NO",('Activity data'!AT22*EF!$H35)*kgtoGg)</f>
        <v>0.10189744014261197</v>
      </c>
      <c r="AU35" s="28">
        <f>IF(('Activity data'!AU22*EF!$H35)*kgtoGg=0,"NO",('Activity data'!AU22*EF!$H35)*kgtoGg)</f>
        <v>0.10496730504424467</v>
      </c>
      <c r="AV35" s="28">
        <f>IF(('Activity data'!AV22*EF!$H35)*kgtoGg=0,"NO",('Activity data'!AV22*EF!$H35)*kgtoGg)</f>
        <v>0.10796696211477223</v>
      </c>
      <c r="AW35" s="28">
        <f>IF(('Activity data'!AW22*EF!$H35)*kgtoGg=0,"NO",('Activity data'!AW22*EF!$H35)*kgtoGg)</f>
        <v>0.11165603918471463</v>
      </c>
      <c r="AX35" s="28">
        <f>IF(('Activity data'!AX22*EF!$H35)*kgtoGg=0,"NO",('Activity data'!AX22*EF!$H35)*kgtoGg)</f>
        <v>0.11543383083952265</v>
      </c>
      <c r="AY35" s="28">
        <f>IF(('Activity data'!AY22*EF!$H35)*kgtoGg=0,"NO",('Activity data'!AY22*EF!$H35)*kgtoGg)</f>
        <v>0.11924607668647474</v>
      </c>
      <c r="AZ35" s="28">
        <f>IF(('Activity data'!AZ22*EF!$H35)*kgtoGg=0,"NO",('Activity data'!AZ22*EF!$H35)*kgtoGg)</f>
        <v>0.12304126565410808</v>
      </c>
      <c r="BA35" s="28">
        <f>IF(('Activity data'!BA22*EF!$H35)*kgtoGg=0,"NO",('Activity data'!BA22*EF!$H35)*kgtoGg)</f>
        <v>0.1272831004012655</v>
      </c>
      <c r="BB35" s="28">
        <f>IF(('Activity data'!BB22*EF!$H35)*kgtoGg=0,"NO",('Activity data'!BB22*EF!$H35)*kgtoGg)</f>
        <v>0.13195160061682773</v>
      </c>
      <c r="BC35" s="28">
        <f>IF(('Activity data'!BC22*EF!$H35)*kgtoGg=0,"NO",('Activity data'!BC22*EF!$H35)*kgtoGg)</f>
        <v>0.13679954912188602</v>
      </c>
      <c r="BD35" s="28">
        <f>IF(('Activity data'!BD22*EF!$H35)*kgtoGg=0,"NO",('Activity data'!BD22*EF!$H35)*kgtoGg)</f>
        <v>0.14152957730858892</v>
      </c>
      <c r="BE35" s="28">
        <f>IF(('Activity data'!BE22*EF!$H35)*kgtoGg=0,"NO",('Activity data'!BE22*EF!$H35)*kgtoGg)</f>
        <v>0.14642777932551237</v>
      </c>
      <c r="BF35" s="28">
        <f>IF(('Activity data'!BF22*EF!$H35)*kgtoGg=0,"NO",('Activity data'!BF22*EF!$H35)*kgtoGg)</f>
        <v>0.15163956869214013</v>
      </c>
      <c r="BG35" s="28">
        <f>IF(('Activity data'!BG22*EF!$H35)*kgtoGg=0,"NO",('Activity data'!BG22*EF!$H35)*kgtoGg)</f>
        <v>0.15702724241324897</v>
      </c>
      <c r="BH35" s="28">
        <f>IF(('Activity data'!BH22*EF!$H35)*kgtoGg=0,"NO",('Activity data'!BH22*EF!$H35)*kgtoGg)</f>
        <v>0.16254048458607664</v>
      </c>
      <c r="BI35" s="28">
        <f>IF(('Activity data'!BI22*EF!$H35)*kgtoGg=0,"NO",('Activity data'!BI22*EF!$H35)*kgtoGg)</f>
        <v>0.16820686190088199</v>
      </c>
      <c r="BJ35" s="28">
        <f>IF(('Activity data'!BJ22*EF!$H35)*kgtoGg=0,"NO",('Activity data'!BJ22*EF!$H35)*kgtoGg)</f>
        <v>0.17404242019813185</v>
      </c>
      <c r="BK35" s="28">
        <f>IF(('Activity data'!BK22*EF!$H35)*kgtoGg=0,"NO",('Activity data'!BK22*EF!$H35)*kgtoGg)</f>
        <v>0.18015631623911077</v>
      </c>
      <c r="BL35" s="28">
        <f>IF(('Activity data'!BL22*EF!$H35)*kgtoGg=0,"NO",('Activity data'!BL22*EF!$H35)*kgtoGg)</f>
        <v>0.18598134795569968</v>
      </c>
      <c r="BM35" s="28">
        <f>IF(('Activity data'!BM22*EF!$H35)*kgtoGg=0,"NO",('Activity data'!BM22*EF!$H35)*kgtoGg)</f>
        <v>0.19196345198054687</v>
      </c>
      <c r="BN35" s="28">
        <f>IF(('Activity data'!BN22*EF!$H35)*kgtoGg=0,"NO",('Activity data'!BN22*EF!$H35)*kgtoGg)</f>
        <v>0.19814395949401581</v>
      </c>
      <c r="BO35" s="28">
        <f>IF(('Activity data'!BO22*EF!$H35)*kgtoGg=0,"NO",('Activity data'!BO22*EF!$H35)*kgtoGg)</f>
        <v>0.20454365146222245</v>
      </c>
      <c r="BP35" s="28">
        <f>IF(('Activity data'!BP22*EF!$H35)*kgtoGg=0,"NO",('Activity data'!BP22*EF!$H35)*kgtoGg)</f>
        <v>0.21129185312819584</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5.9482313997305782E-2</v>
      </c>
      <c r="AE36" s="28">
        <f>IF(('Activity data'!AE5*EF!$H36*EF!$H54)*NtoN2O*kgtoGg=0,"NO",('Activity data'!AE5*EF!$H36*EF!$H54)*NtoN2O*kgtoGg)</f>
        <v>5.9917890722341563E-2</v>
      </c>
      <c r="AF36" s="28">
        <f>IF(('Activity data'!AF5*EF!$H36*EF!$H54)*NtoN2O*kgtoGg=0,"NO",('Activity data'!AF5*EF!$H36*EF!$H54)*NtoN2O*kgtoGg)</f>
        <v>6.0243460816956293E-2</v>
      </c>
      <c r="AG36" s="28">
        <f>IF(('Activity data'!AG5*EF!$H36*EF!$H54)*NtoN2O*kgtoGg=0,"NO",('Activity data'!AG5*EF!$H36*EF!$H54)*NtoN2O*kgtoGg)</f>
        <v>6.0491754588646841E-2</v>
      </c>
      <c r="AH36" s="28">
        <f>IF(('Activity data'!AH5*EF!$H36*EF!$H54)*NtoN2O*kgtoGg=0,"NO",('Activity data'!AH5*EF!$H36*EF!$H54)*NtoN2O*kgtoGg)</f>
        <v>6.0652657830522705E-2</v>
      </c>
      <c r="AI36" s="28">
        <f>IF(('Activity data'!AI5*EF!$H36*EF!H54)*NtoN2O*kgtoGg=0,"NO",('Activity data'!AI5*EF!$H36*EF!H54)*NtoN2O*kgtoGg)</f>
        <v>6.0946537816716939E-2</v>
      </c>
      <c r="AJ36" s="28">
        <f>IF(('Activity data'!AJ5*EF!$H36*EF!I54)*NtoN2O*kgtoGg=0,"NO",('Activity data'!AJ5*EF!$H36*EF!I54)*NtoN2O*kgtoGg)</f>
        <v>6.1276744233823961E-2</v>
      </c>
      <c r="AK36" s="28">
        <f>IF(('Activity data'!AK5*EF!$H36*EF!J54)*NtoN2O*kgtoGg=0,"NO",('Activity data'!AK5*EF!$H36*EF!J54)*NtoN2O*kgtoGg)</f>
        <v>6.1604545747012907E-2</v>
      </c>
      <c r="AL36" s="28">
        <f>IF(('Activity data'!AL5*EF!$H36*EF!K54)*NtoN2O*kgtoGg=0,"NO",('Activity data'!AL5*EF!$H36*EF!K54)*NtoN2O*kgtoGg)</f>
        <v>5.9692523203875608E-2</v>
      </c>
      <c r="AM36" s="28">
        <f>IF(('Activity data'!AM5*EF!$H36*EF!L54)*NtoN2O*kgtoGg=0,"NO",('Activity data'!AM5*EF!$H36*EF!L54)*NtoN2O*kgtoGg)</f>
        <v>6.0201130249351947E-2</v>
      </c>
      <c r="AN36" s="28">
        <f>IF(('Activity data'!AN5*EF!$H36*EF!M54)*NtoN2O*kgtoGg=0,"NO",('Activity data'!AN5*EF!$H36*EF!M54)*NtoN2O*kgtoGg)</f>
        <v>6.0715152585476009E-2</v>
      </c>
      <c r="AO36" s="28">
        <f>IF(('Activity data'!AO5*EF!$H36*EF!N54)*NtoN2O*kgtoGg=0,"NO",('Activity data'!AO5*EF!$H36*EF!N54)*NtoN2O*kgtoGg)</f>
        <v>6.1274091243979277E-2</v>
      </c>
      <c r="AP36" s="28">
        <f>IF(('Activity data'!AP5*EF!$H36*EF!O54)*NtoN2O*kgtoGg=0,"NO",('Activity data'!AP5*EF!$H36*EF!O54)*NtoN2O*kgtoGg)</f>
        <v>6.1882990623338546E-2</v>
      </c>
      <c r="AQ36" s="28">
        <f>IF(('Activity data'!AQ5*EF!$H36*EF!P54)*NtoN2O*kgtoGg=0,"NO",('Activity data'!AQ5*EF!$H36*EF!P54)*NtoN2O*kgtoGg)</f>
        <v>6.2471771008688878E-2</v>
      </c>
      <c r="AR36" s="28">
        <f>IF(('Activity data'!AR5*EF!$H36*EF!Q54)*NtoN2O*kgtoGg=0,"NO",('Activity data'!AR5*EF!$H36*EF!Q54)*NtoN2O*kgtoGg)</f>
        <v>6.3101440985507212E-2</v>
      </c>
      <c r="AS36" s="28">
        <f>IF(('Activity data'!AS5*EF!$H36*EF!R54)*NtoN2O*kgtoGg=0,"NO",('Activity data'!AS5*EF!$H36*EF!R54)*NtoN2O*kgtoGg)</f>
        <v>6.3749888303253691E-2</v>
      </c>
      <c r="AT36" s="28">
        <f>IF(('Activity data'!AT5*EF!$H36*EF!S54)*NtoN2O*kgtoGg=0,"NO",('Activity data'!AT5*EF!$H36*EF!S54)*NtoN2O*kgtoGg)</f>
        <v>6.4414704704881365E-2</v>
      </c>
      <c r="AU36" s="28">
        <f>IF(('Activity data'!AU5*EF!$H36*EF!T54)*NtoN2O*kgtoGg=0,"NO",('Activity data'!AU5*EF!$H36*EF!T54)*NtoN2O*kgtoGg)</f>
        <v>6.5064108200266174E-2</v>
      </c>
      <c r="AV36" s="28">
        <f>IF(('Activity data'!AV5*EF!$H36*EF!U54)*NtoN2O*kgtoGg=0,"NO",('Activity data'!AV5*EF!$H36*EF!U54)*NtoN2O*kgtoGg)</f>
        <v>6.5712080185686181E-2</v>
      </c>
      <c r="AW36" s="28">
        <f>IF(('Activity data'!AW5*EF!$H36*EF!V54)*NtoN2O*kgtoGg=0,"NO",('Activity data'!AW5*EF!$H36*EF!V54)*NtoN2O*kgtoGg)</f>
        <v>6.6425455308168402E-2</v>
      </c>
      <c r="AX36" s="28">
        <f>IF(('Activity data'!AX5*EF!$H36*EF!W54)*NtoN2O*kgtoGg=0,"NO",('Activity data'!AX5*EF!$H36*EF!W54)*NtoN2O*kgtoGg)</f>
        <v>6.716114465915124E-2</v>
      </c>
      <c r="AY36" s="28">
        <f>IF(('Activity data'!AY5*EF!$H36*EF!X54)*NtoN2O*kgtoGg=0,"NO",('Activity data'!AY5*EF!$H36*EF!X54)*NtoN2O*kgtoGg)</f>
        <v>6.7910653136291979E-2</v>
      </c>
      <c r="AZ36" s="28">
        <f>IF(('Activity data'!AZ5*EF!$H36*EF!Y54)*NtoN2O*kgtoGg=0,"NO",('Activity data'!AZ5*EF!$H36*EF!Y54)*NtoN2O*kgtoGg)</f>
        <v>6.8665837173650629E-2</v>
      </c>
      <c r="BA36" s="28">
        <f>IF(('Activity data'!BA5*EF!$H36*EF!Z54)*NtoN2O*kgtoGg=0,"NO",('Activity data'!BA5*EF!$H36*EF!Z54)*NtoN2O*kgtoGg)</f>
        <v>6.9498002505929191E-2</v>
      </c>
      <c r="BB36" s="28">
        <f>IF(('Activity data'!BB5*EF!$H36*EF!AA54)*NtoN2O*kgtoGg=0,"NO",('Activity data'!BB5*EF!$H36*EF!AA54)*NtoN2O*kgtoGg)</f>
        <v>7.0358359221066522E-2</v>
      </c>
      <c r="BC36" s="28">
        <f>IF(('Activity data'!BC5*EF!$H36*EF!AB54)*NtoN2O*kgtoGg=0,"NO",('Activity data'!BC5*EF!$H36*EF!AB54)*NtoN2O*kgtoGg)</f>
        <v>7.1254521114078206E-2</v>
      </c>
      <c r="BD36" s="28">
        <f>IF(('Activity data'!BD5*EF!$H36*EF!AC54)*NtoN2O*kgtoGg=0,"NO",('Activity data'!BD5*EF!$H36*EF!AC54)*NtoN2O*kgtoGg)</f>
        <v>7.2140234369735143E-2</v>
      </c>
      <c r="BE36" s="28">
        <f>IF(('Activity data'!BE5*EF!$H36*EF!AD54)*NtoN2O*kgtoGg=0,"NO",('Activity data'!BE5*EF!$H36*EF!AD54)*NtoN2O*kgtoGg)</f>
        <v>7.3059778718147769E-2</v>
      </c>
      <c r="BF36" s="28">
        <f>IF(('Activity data'!BF5*EF!$H36*EF!AE54)*NtoN2O*kgtoGg=0,"NO",('Activity data'!BF5*EF!$H36*EF!AE54)*NtoN2O*kgtoGg)</f>
        <v>7.403590684481294E-2</v>
      </c>
      <c r="BG36" s="28">
        <f>IF(('Activity data'!BG5*EF!$H36*EF!AF54)*NtoN2O*kgtoGg=0,"NO",('Activity data'!BG5*EF!$H36*EF!AF54)*NtoN2O*kgtoGg)</f>
        <v>7.5004320763866594E-2</v>
      </c>
      <c r="BH36" s="28">
        <f>IF(('Activity data'!BH5*EF!$H36*EF!AG54)*NtoN2O*kgtoGg=0,"NO",('Activity data'!BH5*EF!$H36*EF!AG54)*NtoN2O*kgtoGg)</f>
        <v>7.5999776107563144E-2</v>
      </c>
      <c r="BI36" s="28">
        <f>IF(('Activity data'!BI5*EF!$H36*EF!AH54)*NtoN2O*kgtoGg=0,"NO",('Activity data'!BI5*EF!$H36*EF!AH54)*NtoN2O*kgtoGg)</f>
        <v>7.7026593575596228E-2</v>
      </c>
      <c r="BJ36" s="28">
        <f>IF(('Activity data'!BJ5*EF!$H36*EF!AI54)*NtoN2O*kgtoGg=0,"NO",('Activity data'!BJ5*EF!$H36*EF!AI54)*NtoN2O*kgtoGg)</f>
        <v>7.808732409775325E-2</v>
      </c>
      <c r="BK36" s="28">
        <f>IF(('Activity data'!BK5*EF!$H36*EF!AJ54)*NtoN2O*kgtoGg=0,"NO",('Activity data'!BK5*EF!$H36*EF!AJ54)*NtoN2O*kgtoGg)</f>
        <v>7.9199285671448696E-2</v>
      </c>
      <c r="BL36" s="28">
        <f>IF(('Activity data'!BL5*EF!$H36*EF!AK54)*NtoN2O*kgtoGg=0,"NO",('Activity data'!BL5*EF!$H36*EF!AK54)*NtoN2O*kgtoGg)</f>
        <v>8.0229294472464505E-2</v>
      </c>
      <c r="BM36" s="28">
        <f>IF(('Activity data'!BM5*EF!$H36*EF!AL54)*NtoN2O*kgtoGg=0,"NO",('Activity data'!BM5*EF!$H36*EF!AL54)*NtoN2O*kgtoGg)</f>
        <v>8.1290956519787225E-2</v>
      </c>
      <c r="BN36" s="28">
        <f>IF(('Activity data'!BN5*EF!$H36*EF!AM54)*NtoN2O*kgtoGg=0,"NO",('Activity data'!BN5*EF!$H36*EF!AM54)*NtoN2O*kgtoGg)</f>
        <v>8.2390897939072047E-2</v>
      </c>
      <c r="BO36" s="28">
        <f>IF(('Activity data'!BO5*EF!$H36*EF!AN54)*NtoN2O*kgtoGg=0,"NO",('Activity data'!BO5*EF!$H36*EF!AN54)*NtoN2O*kgtoGg)</f>
        <v>8.3532526359113651E-2</v>
      </c>
      <c r="BP36" s="28">
        <f>IF(('Activity data'!BP5*EF!$H36*EF!AO54)*NtoN2O*kgtoGg=0,"NO",('Activity data'!BP5*EF!$H36*EF!AO54)*NtoN2O*kgtoGg)</f>
        <v>8.4736659523617586E-2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0.26045117150999603</v>
      </c>
      <c r="AE37" s="28">
        <f>IF(('Activity data'!AE6*EF!$H37*EF!$H55)*NtoN2O*kgtoGg=0,"NO",('Activity data'!AE6*EF!$H37*EF!$H55)*NtoN2O*kgtoGg)</f>
        <v>0.26235840175532898</v>
      </c>
      <c r="AF37" s="28">
        <f>IF(('Activity data'!AF6*EF!$H37*EF!$H55)*NtoN2O*kgtoGg=0,"NO",('Activity data'!AF6*EF!$H37*EF!$H55)*NtoN2O*kgtoGg)</f>
        <v>0.26378395343367939</v>
      </c>
      <c r="AG37" s="28">
        <f>IF(('Activity data'!AG6*EF!$H37*EF!$H55)*NtoN2O*kgtoGg=0,"NO",('Activity data'!AG6*EF!$H37*EF!$H55)*NtoN2O*kgtoGg)</f>
        <v>0.26487114052122895</v>
      </c>
      <c r="AH37" s="28">
        <f>IF(('Activity data'!AH6*EF!$H37*EF!$H55)*NtoN2O*kgtoGg=0,"NO",('Activity data'!AH6*EF!$H37*EF!$H55)*NtoN2O*kgtoGg)</f>
        <v>0.26557567662667075</v>
      </c>
      <c r="AI37" s="28">
        <f>IF(('Activity data'!AI6*EF!$H37*EF!H55)*NtoN2O*kgtoGg=0,"NO",('Activity data'!AI6*EF!$H37*EF!H55)*NtoN2O*kgtoGg)</f>
        <v>0.26686246897794164</v>
      </c>
      <c r="AJ37" s="28">
        <f>IF(('Activity data'!AJ6*EF!$H37*EF!I55)*NtoN2O*kgtoGg=0,"NO",('Activity data'!AJ6*EF!$H37*EF!I55)*NtoN2O*kgtoGg)</f>
        <v>0.26830832140694333</v>
      </c>
      <c r="AK37" s="28">
        <f>IF(('Activity data'!AK6*EF!$H37*EF!J55)*NtoN2O*kgtoGg=0,"NO",('Activity data'!AK6*EF!$H37*EF!J55)*NtoN2O*kgtoGg)</f>
        <v>0.2697436436463686</v>
      </c>
      <c r="AL37" s="28">
        <f>IF(('Activity data'!AL6*EF!$H37*EF!K55)*NtoN2O*kgtoGg=0,"NO",('Activity data'!AL6*EF!$H37*EF!K55)*NtoN2O*kgtoGg)</f>
        <v>0.26137160029687506</v>
      </c>
      <c r="AM37" s="28">
        <f>IF(('Activity data'!AM6*EF!$H37*EF!L55)*NtoN2O*kgtoGg=0,"NO",('Activity data'!AM6*EF!$H37*EF!L55)*NtoN2O*kgtoGg)</f>
        <v>0.26359860345009051</v>
      </c>
      <c r="AN37" s="28">
        <f>IF(('Activity data'!AN6*EF!$H37*EF!M55)*NtoN2O*kgtoGg=0,"NO",('Activity data'!AN6*EF!$H37*EF!M55)*NtoN2O*kgtoGg)</f>
        <v>0.26584931816895435</v>
      </c>
      <c r="AO37" s="28">
        <f>IF(('Activity data'!AO6*EF!$H37*EF!N55)*NtoN2O*kgtoGg=0,"NO",('Activity data'!AO6*EF!$H37*EF!N55)*NtoN2O*kgtoGg)</f>
        <v>0.26829670494035657</v>
      </c>
      <c r="AP37" s="28">
        <f>IF(('Activity data'!AP6*EF!$H37*EF!O55)*NtoN2O*kgtoGg=0,"NO",('Activity data'!AP6*EF!$H37*EF!O55)*NtoN2O*kgtoGg)</f>
        <v>0.27096285132956754</v>
      </c>
      <c r="AQ37" s="28">
        <f>IF(('Activity data'!AQ6*EF!$H37*EF!P55)*NtoN2O*kgtoGg=0,"NO",('Activity data'!AQ6*EF!$H37*EF!P55)*NtoN2O*kgtoGg)</f>
        <v>0.2735409040450949</v>
      </c>
      <c r="AR37" s="28">
        <f>IF(('Activity data'!AR6*EF!$H37*EF!Q55)*NtoN2O*kgtoGg=0,"NO",('Activity data'!AR6*EF!$H37*EF!Q55)*NtoN2O*kgtoGg)</f>
        <v>0.27629799723979531</v>
      </c>
      <c r="AS37" s="28">
        <f>IF(('Activity data'!AS6*EF!$H37*EF!R55)*NtoN2O*kgtoGg=0,"NO",('Activity data'!AS6*EF!$H37*EF!R55)*NtoN2O*kgtoGg)</f>
        <v>0.2791373095028864</v>
      </c>
      <c r="AT37" s="28">
        <f>IF(('Activity data'!AT6*EF!$H37*EF!S55)*NtoN2O*kgtoGg=0,"NO",('Activity data'!AT6*EF!$H37*EF!S55)*NtoN2O*kgtoGg)</f>
        <v>0.28204829596267394</v>
      </c>
      <c r="AU37" s="28">
        <f>IF(('Activity data'!AU6*EF!$H37*EF!T55)*NtoN2O*kgtoGg=0,"NO",('Activity data'!AU6*EF!$H37*EF!T55)*NtoN2O*kgtoGg)</f>
        <v>0.28489179497589862</v>
      </c>
      <c r="AV37" s="28">
        <f>IF(('Activity data'!AV6*EF!$H37*EF!U55)*NtoN2O*kgtoGg=0,"NO",('Activity data'!AV6*EF!$H37*EF!U55)*NtoN2O*kgtoGg)</f>
        <v>0.28772902593359034</v>
      </c>
      <c r="AW37" s="28">
        <f>IF(('Activity data'!AW6*EF!$H37*EF!V55)*NtoN2O*kgtoGg=0,"NO",('Activity data'!AW6*EF!$H37*EF!V55)*NtoN2O*kgtoGg)</f>
        <v>0.29085263316892757</v>
      </c>
      <c r="AX37" s="28">
        <f>IF(('Activity data'!AX6*EF!$H37*EF!W55)*NtoN2O*kgtoGg=0,"NO",('Activity data'!AX6*EF!$H37*EF!W55)*NtoN2O*kgtoGg)</f>
        <v>0.29407394620223665</v>
      </c>
      <c r="AY37" s="28">
        <f>IF(('Activity data'!AY6*EF!$H37*EF!X55)*NtoN2O*kgtoGg=0,"NO",('Activity data'!AY6*EF!$H37*EF!X55)*NtoN2O*kgtoGg)</f>
        <v>0.29735576810541314</v>
      </c>
      <c r="AZ37" s="28">
        <f>IF(('Activity data'!AZ6*EF!$H37*EF!Y55)*NtoN2O*kgtoGg=0,"NO",('Activity data'!AZ6*EF!$H37*EF!Y55)*NtoN2O*kgtoGg)</f>
        <v>0.30066244119894181</v>
      </c>
      <c r="BA37" s="28">
        <f>IF(('Activity data'!BA6*EF!$H37*EF!Z55)*NtoN2O*kgtoGg=0,"NO",('Activity data'!BA6*EF!$H37*EF!Z55)*NtoN2O*kgtoGg)</f>
        <v>0.30430618706417112</v>
      </c>
      <c r="BB37" s="28">
        <f>IF(('Activity data'!BB6*EF!$H37*EF!AA55)*NtoN2O*kgtoGg=0,"NO",('Activity data'!BB6*EF!$H37*EF!AA55)*NtoN2O*kgtoGg)</f>
        <v>0.30807337262430512</v>
      </c>
      <c r="BC37" s="28">
        <f>IF(('Activity data'!BC6*EF!$H37*EF!AB55)*NtoN2O*kgtoGg=0,"NO",('Activity data'!BC6*EF!$H37*EF!AB55)*NtoN2O*kgtoGg)</f>
        <v>0.31199733588686551</v>
      </c>
      <c r="BD37" s="28">
        <f>IF(('Activity data'!BD6*EF!$H37*EF!AC55)*NtoN2O*kgtoGg=0,"NO",('Activity data'!BD6*EF!$H37*EF!AC55)*NtoN2O*kgtoGg)</f>
        <v>0.31587554841014143</v>
      </c>
      <c r="BE37" s="28">
        <f>IF(('Activity data'!BE6*EF!$H37*EF!AD55)*NtoN2O*kgtoGg=0,"NO",('Activity data'!BE6*EF!$H37*EF!AD55)*NtoN2O*kgtoGg)</f>
        <v>0.31990189484330661</v>
      </c>
      <c r="BF37" s="28">
        <f>IF(('Activity data'!BF6*EF!$H37*EF!AE55)*NtoN2O*kgtoGg=0,"NO",('Activity data'!BF6*EF!$H37*EF!AE55)*NtoN2O*kgtoGg)</f>
        <v>0.32417600082622644</v>
      </c>
      <c r="BG37" s="28">
        <f>IF(('Activity data'!BG6*EF!$H37*EF!AF55)*NtoN2O*kgtoGg=0,"NO",('Activity data'!BG6*EF!$H37*EF!AF55)*NtoN2O*kgtoGg)</f>
        <v>0.32841632913180546</v>
      </c>
      <c r="BH37" s="28">
        <f>IF(('Activity data'!BH6*EF!$H37*EF!AG55)*NtoN2O*kgtoGg=0,"NO",('Activity data'!BH6*EF!$H37*EF!AG55)*NtoN2O*kgtoGg)</f>
        <v>0.33277506188829159</v>
      </c>
      <c r="BI37" s="28">
        <f>IF(('Activity data'!BI6*EF!$H37*EF!AH55)*NtoN2O*kgtoGg=0,"NO",('Activity data'!BI6*EF!$H37*EF!AH55)*NtoN2O*kgtoGg)</f>
        <v>0.33727111785020758</v>
      </c>
      <c r="BJ37" s="28">
        <f>IF(('Activity data'!BJ6*EF!$H37*EF!AI55)*NtoN2O*kgtoGg=0,"NO",('Activity data'!BJ6*EF!$H37*EF!AI55)*NtoN2O*kgtoGg)</f>
        <v>0.34191566660069367</v>
      </c>
      <c r="BK37" s="28">
        <f>IF(('Activity data'!BK6*EF!$H37*EF!AJ55)*NtoN2O*kgtoGg=0,"NO",('Activity data'!BK6*EF!$H37*EF!AJ55)*NtoN2O*kgtoGg)</f>
        <v>0.34678453727973607</v>
      </c>
      <c r="BL37" s="28">
        <f>IF(('Activity data'!BL6*EF!$H37*EF!AK55)*NtoN2O*kgtoGg=0,"NO",('Activity data'!BL6*EF!$H37*EF!AK55)*NtoN2O*kgtoGg)</f>
        <v>0.35129456691480238</v>
      </c>
      <c r="BM37" s="28">
        <f>IF(('Activity data'!BM6*EF!$H37*EF!AL55)*NtoN2O*kgtoGg=0,"NO",('Activity data'!BM6*EF!$H37*EF!AL55)*NtoN2O*kgtoGg)</f>
        <v>0.35594319447131323</v>
      </c>
      <c r="BN37" s="28">
        <f>IF(('Activity data'!BN6*EF!$H37*EF!AM55)*NtoN2O*kgtoGg=0,"NO",('Activity data'!BN6*EF!$H37*EF!AM55)*NtoN2O*kgtoGg)</f>
        <v>0.3607594333159902</v>
      </c>
      <c r="BO37" s="28">
        <f>IF(('Activity data'!BO6*EF!$H37*EF!AN55)*NtoN2O*kgtoGg=0,"NO",('Activity data'!BO6*EF!$H37*EF!AN55)*NtoN2O*kgtoGg)</f>
        <v>0.36575820420177668</v>
      </c>
      <c r="BP37" s="28">
        <f>IF(('Activity data'!BP6*EF!$H37*EF!AO55)*NtoN2O*kgtoGg=0,"NO",('Activity data'!BP6*EF!$H37*EF!AO55)*NtoN2O*kgtoGg)</f>
        <v>0.37103066037023208</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1.1588539153921726E-2</v>
      </c>
      <c r="AE38" s="28">
        <f>IF(('Activity data'!AE7*EF!$H38*EF!$H56)*NtoN2O*kgtoGg=0,"NO",('Activity data'!AE7*EF!$H38*EF!$H56)*NtoN2O*kgtoGg)</f>
        <v>1.1673399637541151E-2</v>
      </c>
      <c r="AF38" s="28">
        <f>IF(('Activity data'!AF7*EF!$H38*EF!$H56)*NtoN2O*kgtoGg=0,"NO",('Activity data'!AF7*EF!$H38*EF!$H56)*NtoN2O*kgtoGg)</f>
        <v>1.1736828269267882E-2</v>
      </c>
      <c r="AG38" s="28">
        <f>IF(('Activity data'!AG7*EF!$H38*EF!$H56)*NtoN2O*kgtoGg=0,"NO",('Activity data'!AG7*EF!$H38*EF!$H56)*NtoN2O*kgtoGg)</f>
        <v>1.1785201674765206E-2</v>
      </c>
      <c r="AH38" s="28">
        <f>IF(('Activity data'!AH7*EF!$H38*EF!$H56)*NtoN2O*kgtoGg=0,"NO",('Activity data'!AH7*EF!$H38*EF!$H56)*NtoN2O*kgtoGg)</f>
        <v>1.1816549371133508E-2</v>
      </c>
      <c r="AI38" s="28">
        <f>IF(('Activity data'!AI7*EF!$H38*EF!H56)*NtoN2O*kgtoGg=0,"NO",('Activity data'!AI7*EF!$H38*EF!H56)*NtoN2O*kgtoGg)</f>
        <v>1.187380403218654E-2</v>
      </c>
      <c r="AJ38" s="28">
        <f>IF(('Activity data'!AJ7*EF!$H38*EF!I56)*NtoN2O*kgtoGg=0,"NO",('Activity data'!AJ7*EF!$H38*EF!I56)*NtoN2O*kgtoGg)</f>
        <v>1.1938135927440217E-2</v>
      </c>
      <c r="AK38" s="28">
        <f>IF(('Activity data'!AK7*EF!$H38*EF!J56)*NtoN2O*kgtoGg=0,"NO",('Activity data'!AK7*EF!$H38*EF!J56)*NtoN2O*kgtoGg)</f>
        <v>1.2001999291439087E-2</v>
      </c>
      <c r="AL38" s="28">
        <f>IF(('Activity data'!AL7*EF!$H38*EF!K56)*NtoN2O*kgtoGg=0,"NO",('Activity data'!AL7*EF!$H38*EF!K56)*NtoN2O*kgtoGg)</f>
        <v>1.1629492799756008E-2</v>
      </c>
      <c r="AM38" s="28">
        <f>IF(('Activity data'!AM7*EF!$H38*EF!L56)*NtoN2O*kgtoGg=0,"NO",('Activity data'!AM7*EF!$H38*EF!L56)*NtoN2O*kgtoGg)</f>
        <v>1.1728581289499867E-2</v>
      </c>
      <c r="AN38" s="28">
        <f>IF(('Activity data'!AN7*EF!$H38*EF!M56)*NtoN2O*kgtoGg=0,"NO",('Activity data'!AN7*EF!$H38*EF!M56)*NtoN2O*kgtoGg)</f>
        <v>1.1828724803897E-2</v>
      </c>
      <c r="AO38" s="28">
        <f>IF(('Activity data'!AO7*EF!$H38*EF!N56)*NtoN2O*kgtoGg=0,"NO",('Activity data'!AO7*EF!$H38*EF!N56)*NtoN2O*kgtoGg)</f>
        <v>1.1937619063272972E-2</v>
      </c>
      <c r="AP38" s="28">
        <f>IF(('Activity data'!AP7*EF!$H38*EF!O56)*NtoN2O*kgtoGg=0,"NO",('Activity data'!AP7*EF!$H38*EF!O56)*NtoN2O*kgtoGg)</f>
        <v>1.2056246833854039E-2</v>
      </c>
      <c r="AQ38" s="28">
        <f>IF(('Activity data'!AQ7*EF!$H38*EF!P56)*NtoN2O*kgtoGg=0,"NO",('Activity data'!AQ7*EF!$H38*EF!P56)*NtoN2O*kgtoGg)</f>
        <v>1.2170954956154102E-2</v>
      </c>
      <c r="AR38" s="28">
        <f>IF(('Activity data'!AR7*EF!$H38*EF!Q56)*NtoN2O*kgtoGg=0,"NO",('Activity data'!AR7*EF!$H38*EF!Q56)*NtoN2O*kgtoGg)</f>
        <v>1.2293629322533639E-2</v>
      </c>
      <c r="AS38" s="28">
        <f>IF(('Activity data'!AS7*EF!$H38*EF!R56)*NtoN2O*kgtoGg=0,"NO",('Activity data'!AS7*EF!$H38*EF!R56)*NtoN2O*kgtoGg)</f>
        <v>1.2419961951948512E-2</v>
      </c>
      <c r="AT38" s="28">
        <f>IF(('Activity data'!AT7*EF!$H38*EF!S56)*NtoN2O*kgtoGg=0,"NO",('Activity data'!AT7*EF!$H38*EF!S56)*NtoN2O*kgtoGg)</f>
        <v>1.2549483659876357E-2</v>
      </c>
      <c r="AU38" s="28">
        <f>IF(('Activity data'!AU7*EF!$H38*EF!T56)*NtoN2O*kgtoGg=0,"NO",('Activity data'!AU7*EF!$H38*EF!T56)*NtoN2O*kgtoGg)</f>
        <v>1.2676002574949188E-2</v>
      </c>
      <c r="AV38" s="28">
        <f>IF(('Activity data'!AV7*EF!$H38*EF!U56)*NtoN2O*kgtoGg=0,"NO",('Activity data'!AV7*EF!$H38*EF!U56)*NtoN2O*kgtoGg)</f>
        <v>1.2802242598564009E-2</v>
      </c>
      <c r="AW38" s="28">
        <f>IF(('Activity data'!AW7*EF!$H38*EF!V56)*NtoN2O*kgtoGg=0,"NO",('Activity data'!AW7*EF!$H38*EF!V56)*NtoN2O*kgtoGg)</f>
        <v>1.2941224675466625E-2</v>
      </c>
      <c r="AX38" s="28">
        <f>IF(('Activity data'!AX7*EF!$H38*EF!W56)*NtoN2O*kgtoGg=0,"NO",('Activity data'!AX7*EF!$H38*EF!W56)*NtoN2O*kgtoGg)</f>
        <v>1.3084554083420961E-2</v>
      </c>
      <c r="AY38" s="28">
        <f>IF(('Activity data'!AY7*EF!$H38*EF!X56)*NtoN2O*kgtoGg=0,"NO",('Activity data'!AY7*EF!$H38*EF!X56)*NtoN2O*kgtoGg)</f>
        <v>1.3230575778776241E-2</v>
      </c>
      <c r="AZ38" s="28">
        <f>IF(('Activity data'!AZ7*EF!$H38*EF!Y56)*NtoN2O*kgtoGg=0,"NO",('Activity data'!AZ7*EF!$H38*EF!Y56)*NtoN2O*kgtoGg)</f>
        <v>1.3377703205354566E-2</v>
      </c>
      <c r="BA38" s="28">
        <f>IF(('Activity data'!BA7*EF!$H38*EF!Z56)*NtoN2O*kgtoGg=0,"NO",('Activity data'!BA7*EF!$H38*EF!Z56)*NtoN2O*kgtoGg)</f>
        <v>1.3539828379840602E-2</v>
      </c>
      <c r="BB38" s="28">
        <f>IF(('Activity data'!BB7*EF!$H38*EF!AA56)*NtoN2O*kgtoGg=0,"NO",('Activity data'!BB7*EF!$H38*EF!AA56)*NtoN2O*kgtoGg)</f>
        <v>1.3707445891831812E-2</v>
      </c>
      <c r="BC38" s="28">
        <f>IF(('Activity data'!BC7*EF!$H38*EF!AB56)*NtoN2O*kgtoGg=0,"NO",('Activity data'!BC7*EF!$H38*EF!AB56)*NtoN2O*kgtoGg)</f>
        <v>1.3882039085800173E-2</v>
      </c>
      <c r="BD38" s="28">
        <f>IF(('Activity data'!BD7*EF!$H38*EF!AC56)*NtoN2O*kgtoGg=0,"NO",('Activity data'!BD7*EF!$H38*EF!AC56)*NtoN2O*kgtoGg)</f>
        <v>1.4054596642030967E-2</v>
      </c>
      <c r="BE38" s="28">
        <f>IF(('Activity data'!BE7*EF!$H38*EF!AD56)*NtoN2O*kgtoGg=0,"NO",('Activity data'!BE7*EF!$H38*EF!AD56)*NtoN2O*kgtoGg)</f>
        <v>1.4233745282513076E-2</v>
      </c>
      <c r="BF38" s="28">
        <f>IF(('Activity data'!BF7*EF!$H38*EF!AE56)*NtoN2O*kgtoGg=0,"NO",('Activity data'!BF7*EF!$H38*EF!AE56)*NtoN2O*kgtoGg)</f>
        <v>1.4423917759925705E-2</v>
      </c>
      <c r="BG38" s="28">
        <f>IF(('Activity data'!BG7*EF!$H38*EF!AF56)*NtoN2O*kgtoGg=0,"NO",('Activity data'!BG7*EF!$H38*EF!AF56)*NtoN2O*kgtoGg)</f>
        <v>1.4612587330155675E-2</v>
      </c>
      <c r="BH38" s="28">
        <f>IF(('Activity data'!BH7*EF!$H38*EF!AG56)*NtoN2O*kgtoGg=0,"NO",('Activity data'!BH7*EF!$H38*EF!AG56)*NtoN2O*kgtoGg)</f>
        <v>1.4806525199266332E-2</v>
      </c>
      <c r="BI38" s="28">
        <f>IF(('Activity data'!BI7*EF!$H38*EF!AH56)*NtoN2O*kgtoGg=0,"NO",('Activity data'!BI7*EF!$H38*EF!AH56)*NtoN2O*kgtoGg)</f>
        <v>1.5006573140117644E-2</v>
      </c>
      <c r="BJ38" s="28">
        <f>IF(('Activity data'!BJ7*EF!$H38*EF!AI56)*NtoN2O*kgtoGg=0,"NO",('Activity data'!BJ7*EF!$H38*EF!AI56)*NtoN2O*kgtoGg)</f>
        <v>1.5213228133202363E-2</v>
      </c>
      <c r="BK38" s="28">
        <f>IF(('Activity data'!BK7*EF!$H38*EF!AJ56)*NtoN2O*kgtoGg=0,"NO",('Activity data'!BK7*EF!$H38*EF!AJ56)*NtoN2O*kgtoGg)</f>
        <v>1.5429864127474708E-2</v>
      </c>
      <c r="BL38" s="28">
        <f>IF(('Activity data'!BL7*EF!$H38*EF!AK56)*NtoN2O*kgtoGg=0,"NO",('Activity data'!BL7*EF!$H38*EF!AK56)*NtoN2O*kgtoGg)</f>
        <v>1.5630533814265917E-2</v>
      </c>
      <c r="BM38" s="28">
        <f>IF(('Activity data'!BM7*EF!$H38*EF!AL56)*NtoN2O*kgtoGg=0,"NO",('Activity data'!BM7*EF!$H38*EF!AL56)*NtoN2O*kgtoGg)</f>
        <v>1.5837370290133167E-2</v>
      </c>
      <c r="BN38" s="28">
        <f>IF(('Activity data'!BN7*EF!$H38*EF!AM56)*NtoN2O*kgtoGg=0,"NO",('Activity data'!BN7*EF!$H38*EF!AM56)*NtoN2O*kgtoGg)</f>
        <v>1.605166447857008E-2</v>
      </c>
      <c r="BO38" s="28">
        <f>IF(('Activity data'!BO7*EF!$H38*EF!AN56)*NtoN2O*kgtoGg=0,"NO",('Activity data'!BO7*EF!$H38*EF!AN56)*NtoN2O*kgtoGg)</f>
        <v>1.6274080264974781E-2</v>
      </c>
      <c r="BP38" s="28">
        <f>IF(('Activity data'!BP7*EF!$H38*EF!AO56)*NtoN2O*kgtoGg=0,"NO",('Activity data'!BP7*EF!$H38*EF!AO56)*NtoN2O*kgtoGg)</f>
        <v>1.650867343033182E-2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0.52265545089371135</v>
      </c>
      <c r="AE39" s="28">
        <f>IF(('Activity data'!AE8*EF!$H39*EF!$H57)*NtoN2O*kgtoGg=0,"NO",('Activity data'!AE8*EF!$H39*EF!$H57)*NtoN2O*kgtoGg)</f>
        <v>0.52287669920967339</v>
      </c>
      <c r="AF39" s="28">
        <f>IF(('Activity data'!AF8*EF!$H39*EF!$H57)*NtoN2O*kgtoGg=0,"NO",('Activity data'!AF8*EF!$H39*EF!$H57)*NtoN2O*kgtoGg)</f>
        <v>0.51934093407897042</v>
      </c>
      <c r="AG39" s="28">
        <f>IF(('Activity data'!AG8*EF!$H39*EF!$H57)*NtoN2O*kgtoGg=0,"NO",('Activity data'!AG8*EF!$H39*EF!$H57)*NtoN2O*kgtoGg)</f>
        <v>0.51315291708764177</v>
      </c>
      <c r="AH39" s="28">
        <f>IF(('Activity data'!AH8*EF!$H39*EF!$H57)*NtoN2O*kgtoGg=0,"NO",('Activity data'!AH8*EF!$H39*EF!$H57)*NtoN2O*kgtoGg)</f>
        <v>0.50425201119132612</v>
      </c>
      <c r="AI39" s="28">
        <f>IF(('Activity data'!AI8*EF!$H39*EF!$H57)*NtoN2O*kgtoGg=0,"NO",('Activity data'!AI8*EF!$H39*EF!H57)*NtoN2O*kgtoGg)</f>
        <v>0.49821285220876882</v>
      </c>
      <c r="AJ39" s="28">
        <f>IF(('Activity data'!AJ8*EF!$H39*EF!$H57)*NtoN2O*kgtoGg=0,"NO",('Activity data'!AJ8*EF!$H39*EF!I57)*NtoN2O*kgtoGg)</f>
        <v>0.49277008743140083</v>
      </c>
      <c r="AK39" s="28">
        <f>IF(('Activity data'!AK8*EF!$H39*EF!$H57)*NtoN2O*kgtoGg=0,"NO",('Activity data'!AK8*EF!$H39*EF!J57)*NtoN2O*kgtoGg)</f>
        <v>0.48696938867265471</v>
      </c>
      <c r="AL39" s="28">
        <f>IF(('Activity data'!AL8*EF!$H39*EF!$H57)*NtoN2O*kgtoGg=0,"NO",('Activity data'!AL8*EF!$H39*EF!K57)*NtoN2O*kgtoGg)</f>
        <v>0.42964700146442608</v>
      </c>
      <c r="AM39" s="28">
        <f>IF(('Activity data'!AM8*EF!$H39*EF!$H57)*NtoN2O*kgtoGg=0,"NO",('Activity data'!AM8*EF!$H39*EF!L57)*NtoN2O*kgtoGg)</f>
        <v>0.4322063765896636</v>
      </c>
      <c r="AN39" s="28">
        <f>IF(('Activity data'!AN8*EF!$H39*EF!$H57)*NtoN2O*kgtoGg=0,"NO",('Activity data'!AN8*EF!$H39*EF!M57)*NtoN2O*kgtoGg)</f>
        <v>0.43444033712778779</v>
      </c>
      <c r="AO39" s="28">
        <f>IF(('Activity data'!AO8*EF!$H39*EF!$H57)*NtoN2O*kgtoGg=0,"NO",('Activity data'!AO8*EF!$H39*EF!N57)*NtoN2O*kgtoGg)</f>
        <v>0.43722364976085953</v>
      </c>
      <c r="AP39" s="28">
        <f>IF(('Activity data'!AP8*EF!$H39*EF!$H57)*NtoN2O*kgtoGg=0,"NO",('Activity data'!AP8*EF!$H39*EF!O57)*NtoN2O*kgtoGg)</f>
        <v>0.44063359111425215</v>
      </c>
      <c r="AQ39" s="28">
        <f>IF(('Activity data'!AQ8*EF!$H39*EF!$H57)*NtoN2O*kgtoGg=0,"NO",('Activity data'!AQ8*EF!$H39*EF!P57)*NtoN2O*kgtoGg)</f>
        <v>0.44317482043180673</v>
      </c>
      <c r="AR39" s="28">
        <f>IF(('Activity data'!AR8*EF!$H39*EF!$H57)*NtoN2O*kgtoGg=0,"NO",('Activity data'!AR8*EF!$H39*EF!Q57)*NtoN2O*kgtoGg)</f>
        <v>0.44698389151049633</v>
      </c>
      <c r="AS39" s="28">
        <f>IF(('Activity data'!AS8*EF!$H39*EF!$H57)*NtoN2O*kgtoGg=0,"NO",('Activity data'!AS8*EF!$H39*EF!R57)*NtoN2O*kgtoGg)</f>
        <v>0.45072389239515087</v>
      </c>
      <c r="AT39" s="28">
        <f>IF(('Activity data'!AT8*EF!$H39*EF!$H57)*NtoN2O*kgtoGg=0,"NO",('Activity data'!AT8*EF!$H39*EF!S57)*NtoN2O*kgtoGg)</f>
        <v>0.45434582703558724</v>
      </c>
      <c r="AU39" s="28">
        <f>IF(('Activity data'!AU8*EF!$H39*EF!$H57)*NtoN2O*kgtoGg=0,"NO",('Activity data'!AU8*EF!$H39*EF!T57)*NtoN2O*kgtoGg)</f>
        <v>0.45723625662094136</v>
      </c>
      <c r="AV39" s="28">
        <f>IF(('Activity data'!AV8*EF!$H39*EF!$H57)*NtoN2O*kgtoGg=0,"NO",('Activity data'!AV8*EF!$H39*EF!U57)*NtoN2O*kgtoGg)</f>
        <v>0.45969398884778406</v>
      </c>
      <c r="AW39" s="28">
        <f>IF(('Activity data'!AW8*EF!$H39*EF!$H57)*NtoN2O*kgtoGg=0,"NO",('Activity data'!AW8*EF!$H39*EF!V57)*NtoN2O*kgtoGg)</f>
        <v>0.46164252478793583</v>
      </c>
      <c r="AX39" s="28">
        <f>IF(('Activity data'!AX8*EF!$H39*EF!$H57)*NtoN2O*kgtoGg=0,"NO",('Activity data'!AX8*EF!$H39*EF!W57)*NtoN2O*kgtoGg)</f>
        <v>0.46347670831934057</v>
      </c>
      <c r="AY39" s="28">
        <f>IF(('Activity data'!AY8*EF!$H39*EF!$H57)*NtoN2O*kgtoGg=0,"NO",('Activity data'!AY8*EF!$H39*EF!X57)*NtoN2O*kgtoGg)</f>
        <v>0.4650355774150991</v>
      </c>
      <c r="AZ39" s="28">
        <f>IF(('Activity data'!AZ8*EF!$H39*EF!$H57)*NtoN2O*kgtoGg=0,"NO",('Activity data'!AZ8*EF!$H39*EF!Y57)*NtoN2O*kgtoGg)</f>
        <v>0.46617810908189095</v>
      </c>
      <c r="BA39" s="28">
        <f>IF(('Activity data'!BA8*EF!$H39*EF!$H57)*NtoN2O*kgtoGg=0,"NO",('Activity data'!BA8*EF!$H39*EF!Z57)*NtoN2O*kgtoGg)</f>
        <v>0.46811307233792959</v>
      </c>
      <c r="BB39" s="28">
        <f>IF(('Activity data'!BB8*EF!$H39*EF!$H57)*NtoN2O*kgtoGg=0,"NO",('Activity data'!BB8*EF!$H39*EF!AA57)*NtoN2O*kgtoGg)</f>
        <v>0.47047867454463371</v>
      </c>
      <c r="BC39" s="28">
        <f>IF(('Activity data'!BC8*EF!$H39*EF!$H57)*NtoN2O*kgtoGg=0,"NO",('Activity data'!BC8*EF!$H39*EF!AB57)*NtoN2O*kgtoGg)</f>
        <v>0.47283944034022546</v>
      </c>
      <c r="BD39" s="28">
        <f>IF(('Activity data'!BD8*EF!$H39*EF!$H57)*NtoN2O*kgtoGg=0,"NO",('Activity data'!BD8*EF!$H39*EF!AC57)*NtoN2O*kgtoGg)</f>
        <v>0.47444561202869912</v>
      </c>
      <c r="BE39" s="28">
        <f>IF(('Activity data'!BE8*EF!$H39*EF!$H57)*NtoN2O*kgtoGg=0,"NO",('Activity data'!BE8*EF!$H39*EF!AD57)*NtoN2O*kgtoGg)</f>
        <v>0.47599931486518837</v>
      </c>
      <c r="BF39" s="28">
        <f>IF(('Activity data'!BF8*EF!$H39*EF!$H57)*NtoN2O*kgtoGg=0,"NO",('Activity data'!BF8*EF!$H39*EF!AE57)*NtoN2O*kgtoGg)</f>
        <v>0.47781373978936259</v>
      </c>
      <c r="BG39" s="28">
        <f>IF(('Activity data'!BG8*EF!$H39*EF!$H57)*NtoN2O*kgtoGg=0,"NO",('Activity data'!BG8*EF!$H39*EF!AF57)*NtoN2O*kgtoGg)</f>
        <v>0.48911581360185957</v>
      </c>
      <c r="BH39" s="28">
        <f>IF(('Activity data'!BH8*EF!$H39*EF!$H57)*NtoN2O*kgtoGg=0,"NO",('Activity data'!BH8*EF!$H39*EF!AG57)*NtoN2O*kgtoGg)</f>
        <v>0.50065279015827979</v>
      </c>
      <c r="BI39" s="28">
        <f>IF(('Activity data'!BI8*EF!$H39*EF!$H57)*NtoN2O*kgtoGg=0,"NO",('Activity data'!BI8*EF!$H39*EF!AH57)*NtoN2O*kgtoGg)</f>
        <v>0.51248548326888244</v>
      </c>
      <c r="BJ39" s="28">
        <f>IF(('Activity data'!BJ8*EF!$H39*EF!$H57)*NtoN2O*kgtoGg=0,"NO",('Activity data'!BJ8*EF!$H39*EF!AI57)*NtoN2O*kgtoGg)</f>
        <v>0.52464755534804708</v>
      </c>
      <c r="BK39" s="28">
        <f>IF(('Activity data'!BK8*EF!$H39*EF!$H57)*NtoN2O*kgtoGg=0,"NO",('Activity data'!BK8*EF!$H39*EF!AJ57)*NtoN2O*kgtoGg)</f>
        <v>0.53738509929519296</v>
      </c>
      <c r="BL39" s="28">
        <f>IF(('Activity data'!BL8*EF!$H39*EF!$H57)*NtoN2O*kgtoGg=0,"NO",('Activity data'!BL8*EF!$H39*EF!AK57)*NtoN2O*kgtoGg)</f>
        <v>0.54920397035125801</v>
      </c>
      <c r="BM39" s="28">
        <f>IF(('Activity data'!BM8*EF!$H39*EF!$H57)*NtoN2O*kgtoGg=0,"NO",('Activity data'!BM8*EF!$H39*EF!AL57)*NtoN2O*kgtoGg)</f>
        <v>0.56132075811723503</v>
      </c>
      <c r="BN39" s="28">
        <f>IF(('Activity data'!BN8*EF!$H39*EF!$H57)*NtoN2O*kgtoGg=0,"NO",('Activity data'!BN8*EF!$H39*EF!AM57)*NtoN2O*kgtoGg)</f>
        <v>0.57382597842899552</v>
      </c>
      <c r="BO39" s="28">
        <f>IF(('Activity data'!BO8*EF!$H39*EF!$H57)*NtoN2O*kgtoGg=0,"NO",('Activity data'!BO8*EF!$H39*EF!AN57)*NtoN2O*kgtoGg)</f>
        <v>0.5867626694281064</v>
      </c>
      <c r="BP39" s="28">
        <f>IF(('Activity data'!BP8*EF!$H39*EF!$H57)*NtoN2O*kgtoGg=0,"NO",('Activity data'!BP8*EF!$H39*EF!AO57)*NtoN2O*kgtoGg)</f>
        <v>0.60041768501595749</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0.80054836218620884</v>
      </c>
      <c r="AE40" s="28">
        <f>IF(('Activity data'!AE9*EF!$H40*EF!$H58)*NtoN2O*kgtoGg=0,"NO",('Activity data'!AE9*EF!$H40*EF!$H58)*NtoN2O*kgtoGg)</f>
        <v>0.80088724696522939</v>
      </c>
      <c r="AF40" s="28">
        <f>IF(('Activity data'!AF9*EF!$H40*EF!$H58)*NtoN2O*kgtoGg=0,"NO",('Activity data'!AF9*EF!$H40*EF!$H58)*NtoN2O*kgtoGg)</f>
        <v>0.79547153575506346</v>
      </c>
      <c r="AG40" s="28">
        <f>IF(('Activity data'!AG9*EF!$H40*EF!$H58)*NtoN2O*kgtoGg=0,"NO",('Activity data'!AG9*EF!$H40*EF!$H58)*NtoN2O*kgtoGg)</f>
        <v>0.78599338555282638</v>
      </c>
      <c r="AH40" s="28">
        <f>IF(('Activity data'!AH9*EF!$H40*EF!$H58)*NtoN2O*kgtoGg=0,"NO",('Activity data'!AH9*EF!$H40*EF!$H58)*NtoN2O*kgtoGg)</f>
        <v>0.77235991894478717</v>
      </c>
      <c r="AI40" s="28">
        <f>IF(('Activity data'!AI9*EF!$H40*EF!H58)*NtoN2O*kgtoGg=0,"NO",('Activity data'!AI9*EF!$H40*EF!H58)*NtoN2O*kgtoGg)</f>
        <v>0.76310977370244559</v>
      </c>
      <c r="AJ40" s="28">
        <f>IF(('Activity data'!AJ9*EF!$H40*EF!I58)*NtoN2O*kgtoGg=0,"NO",('Activity data'!AJ9*EF!$H40*EF!I58)*NtoN2O*kgtoGg)</f>
        <v>0.75477312205012603</v>
      </c>
      <c r="AK40" s="28">
        <f>IF(('Activity data'!AK9*EF!$H40*EF!J58)*NtoN2O*kgtoGg=0,"NO",('Activity data'!AK9*EF!$H40*EF!J58)*NtoN2O*kgtoGg)</f>
        <v>0.74588822496752782</v>
      </c>
      <c r="AL40" s="28">
        <f>IF(('Activity data'!AL9*EF!$H40*EF!K58)*NtoN2O*kgtoGg=0,"NO",('Activity data'!AL9*EF!$H40*EF!K58)*NtoN2O*kgtoGg)</f>
        <v>0.65808785262340874</v>
      </c>
      <c r="AM40" s="28">
        <f>IF(('Activity data'!AM9*EF!$H40*EF!L58)*NtoN2O*kgtoGg=0,"NO",('Activity data'!AM9*EF!$H40*EF!L58)*NtoN2O*kgtoGg)</f>
        <v>0.66200803285156029</v>
      </c>
      <c r="AN40" s="28">
        <f>IF(('Activity data'!AN9*EF!$H40*EF!M58)*NtoN2O*kgtoGg=0,"NO",('Activity data'!AN9*EF!$H40*EF!M58)*NtoN2O*kgtoGg)</f>
        <v>0.66542977741946974</v>
      </c>
      <c r="AO40" s="28">
        <f>IF(('Activity data'!AO9*EF!$H40*EF!N58)*NtoN2O*kgtoGg=0,"NO",('Activity data'!AO9*EF!$H40*EF!N58)*NtoN2O*kgtoGg)</f>
        <v>0.66969296144643786</v>
      </c>
      <c r="AP40" s="28">
        <f>IF(('Activity data'!AP9*EF!$H40*EF!O58)*NtoN2O*kgtoGg=0,"NO",('Activity data'!AP9*EF!$H40*EF!O58)*NtoN2O*kgtoGg)</f>
        <v>0.67491594909717711</v>
      </c>
      <c r="AQ40" s="28">
        <f>IF(('Activity data'!AQ9*EF!$H40*EF!P58)*NtoN2O*kgtoGg=0,"NO",('Activity data'!AQ9*EF!$H40*EF!P58)*NtoN2O*kgtoGg)</f>
        <v>0.67880833549557629</v>
      </c>
      <c r="AR40" s="28">
        <f>IF(('Activity data'!AR9*EF!$H40*EF!Q58)*NtoN2O*kgtoGg=0,"NO",('Activity data'!AR9*EF!$H40*EF!Q58)*NtoN2O*kgtoGg)</f>
        <v>0.68464266786173023</v>
      </c>
      <c r="AS40" s="28">
        <f>IF(('Activity data'!AS9*EF!$H40*EF!R58)*NtoN2O*kgtoGg=0,"NO",('Activity data'!AS9*EF!$H40*EF!R58)*NtoN2O*kgtoGg)</f>
        <v>0.69037120580707312</v>
      </c>
      <c r="AT40" s="28">
        <f>IF(('Activity data'!AT9*EF!$H40*EF!S58)*NtoN2O*kgtoGg=0,"NO",('Activity data'!AT9*EF!$H40*EF!S58)*NtoN2O*kgtoGg)</f>
        <v>0.69591890236201948</v>
      </c>
      <c r="AU40" s="28">
        <f>IF(('Activity data'!AU9*EF!$H40*EF!T58)*NtoN2O*kgtoGg=0,"NO",('Activity data'!AU9*EF!$H40*EF!T58)*NtoN2O*kgtoGg)</f>
        <v>0.70034615681160606</v>
      </c>
      <c r="AV40" s="28">
        <f>IF(('Activity data'!AV9*EF!$H40*EF!U58)*NtoN2O*kgtoGg=0,"NO",('Activity data'!AV9*EF!$H40*EF!U58)*NtoN2O*kgtoGg)</f>
        <v>0.70411065119414185</v>
      </c>
      <c r="AW40" s="28">
        <f>IF(('Activity data'!AW9*EF!$H40*EF!V58)*NtoN2O*kgtoGg=0,"NO",('Activity data'!AW9*EF!$H40*EF!V58)*NtoN2O*kgtoGg)</f>
        <v>0.70709521253925389</v>
      </c>
      <c r="AX40" s="28">
        <f>IF(('Activity data'!AX9*EF!$H40*EF!W58)*NtoN2O*kgtoGg=0,"NO",('Activity data'!AX9*EF!$H40*EF!W58)*NtoN2O*kgtoGg)</f>
        <v>0.70990462095450002</v>
      </c>
      <c r="AY40" s="28">
        <f>IF(('Activity data'!AY9*EF!$H40*EF!X58)*NtoN2O*kgtoGg=0,"NO",('Activity data'!AY9*EF!$H40*EF!X58)*NtoN2O*kgtoGg)</f>
        <v>0.71229233182470753</v>
      </c>
      <c r="AZ40" s="28">
        <f>IF(('Activity data'!AZ9*EF!$H40*EF!Y58)*NtoN2O*kgtoGg=0,"NO",('Activity data'!AZ9*EF!$H40*EF!Y58)*NtoN2O*kgtoGg)</f>
        <v>0.71404234103829589</v>
      </c>
      <c r="BA40" s="28">
        <f>IF(('Activity data'!BA9*EF!$H40*EF!Z58)*NtoN2O*kgtoGg=0,"NO",('Activity data'!BA9*EF!$H40*EF!Z58)*NtoN2O*kgtoGg)</f>
        <v>0.71700611318084895</v>
      </c>
      <c r="BB40" s="28">
        <f>IF(('Activity data'!BB9*EF!$H40*EF!AA58)*NtoN2O*kgtoGg=0,"NO",('Activity data'!BB9*EF!$H40*EF!AA58)*NtoN2O*kgtoGg)</f>
        <v>0.72062949253893793</v>
      </c>
      <c r="BC40" s="28">
        <f>IF(('Activity data'!BC9*EF!$H40*EF!AB58)*NtoN2O*kgtoGg=0,"NO",('Activity data'!BC9*EF!$H40*EF!AB58)*NtoN2O*kgtoGg)</f>
        <v>0.72424546399381229</v>
      </c>
      <c r="BD40" s="28">
        <f>IF(('Activity data'!BD9*EF!$H40*EF!AC58)*NtoN2O*kgtoGg=0,"NO",('Activity data'!BD9*EF!$H40*EF!AC58)*NtoN2O*kgtoGg)</f>
        <v>0.72670562797449734</v>
      </c>
      <c r="BE40" s="28">
        <f>IF(('Activity data'!BE9*EF!$H40*EF!AD58)*NtoN2O*kgtoGg=0,"NO",('Activity data'!BE9*EF!$H40*EF!AD58)*NtoN2O*kgtoGg)</f>
        <v>0.72908542571495671</v>
      </c>
      <c r="BF40" s="28">
        <f>IF(('Activity data'!BF9*EF!$H40*EF!AE58)*NtoN2O*kgtoGg=0,"NO",('Activity data'!BF9*EF!$H40*EF!AE58)*NtoN2O*kgtoGg)</f>
        <v>0.73186456998461613</v>
      </c>
      <c r="BG40" s="28">
        <f>IF(('Activity data'!BG9*EF!$H40*EF!AF58)*NtoN2O*kgtoGg=0,"NO",('Activity data'!BG9*EF!$H40*EF!AF58)*NtoN2O*kgtoGg)</f>
        <v>0.74917589174435439</v>
      </c>
      <c r="BH40" s="28">
        <f>IF(('Activity data'!BH9*EF!$H40*EF!AG58)*NtoN2O*kgtoGg=0,"NO",('Activity data'!BH9*EF!$H40*EF!AG58)*NtoN2O*kgtoGg)</f>
        <v>0.76684701269225597</v>
      </c>
      <c r="BI40" s="28">
        <f>IF(('Activity data'!BI9*EF!$H40*EF!AH58)*NtoN2O*kgtoGg=0,"NO",('Activity data'!BI9*EF!$H40*EF!AH58)*NtoN2O*kgtoGg)</f>
        <v>0.78497108099336566</v>
      </c>
      <c r="BJ40" s="28">
        <f>IF(('Activity data'!BJ9*EF!$H40*EF!AI58)*NtoN2O*kgtoGg=0,"NO",('Activity data'!BJ9*EF!$H40*EF!AI58)*NtoN2O*kgtoGg)</f>
        <v>0.80359965717508808</v>
      </c>
      <c r="BK40" s="28">
        <f>IF(('Activity data'!BK9*EF!$H40*EF!AJ58)*NtoN2O*kgtoGg=0,"NO",('Activity data'!BK9*EF!$H40*EF!AJ58)*NtoN2O*kgtoGg)</f>
        <v>0.82310968032270138</v>
      </c>
      <c r="BL40" s="28">
        <f>IF(('Activity data'!BL9*EF!$H40*EF!AK58)*NtoN2O*kgtoGg=0,"NO",('Activity data'!BL9*EF!$H40*EF!AK58)*NtoN2O*kgtoGg)</f>
        <v>0.84121257746200051</v>
      </c>
      <c r="BM40" s="28">
        <f>IF(('Activity data'!BM9*EF!$H40*EF!AL58)*NtoN2O*kgtoGg=0,"NO",('Activity data'!BM9*EF!$H40*EF!AL58)*NtoN2O*kgtoGg)</f>
        <v>0.85977179192044362</v>
      </c>
      <c r="BN40" s="28">
        <f>IF(('Activity data'!BN9*EF!$H40*EF!AM58)*NtoN2O*kgtoGg=0,"NO",('Activity data'!BN9*EF!$H40*EF!AM58)*NtoN2O*kgtoGg)</f>
        <v>0.87892596628567665</v>
      </c>
      <c r="BO40" s="28">
        <f>IF(('Activity data'!BO9*EF!$H40*EF!AN58)*NtoN2O*kgtoGg=0,"NO",('Activity data'!BO9*EF!$H40*EF!AN58)*NtoN2O*kgtoGg)</f>
        <v>0.89874102183276483</v>
      </c>
      <c r="BP40" s="28">
        <f>IF(('Activity data'!BP9*EF!$H40*EF!AO58)*NtoN2O*kgtoGg=0,"NO",('Activity data'!BP9*EF!$H40*EF!AO58)*NtoN2O*kgtoGg)</f>
        <v>0.91965633104036837</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1.1427167919603582</v>
      </c>
      <c r="AE41" s="28">
        <f>IF(('Activity data'!AE10*EF!$H41*EF!$H59)*NtoN2O*kgtoGg=0,"NO",('Activity data'!AE10*EF!$H41*EF!$H59)*NtoN2O*kgtoGg)</f>
        <v>1.1747720843441258</v>
      </c>
      <c r="AF41" s="28">
        <f>IF(('Activity data'!AF10*EF!$H41*EF!$H59)*NtoN2O*kgtoGg=0,"NO",('Activity data'!AF10*EF!$H41*EF!$H59)*NtoN2O*kgtoGg)</f>
        <v>1.1981552462363063</v>
      </c>
      <c r="AG41" s="28">
        <f>IF(('Activity data'!AG10*EF!$H41*EF!$H59)*NtoN2O*kgtoGg=0,"NO",('Activity data'!AG10*EF!$H41*EF!$H59)*NtoN2O*kgtoGg)</f>
        <v>1.2148602166447584</v>
      </c>
      <c r="AH41" s="28">
        <f>IF(('Activity data'!AH10*EF!$H41*EF!$H59)*NtoN2O*kgtoGg=0,"NO",('Activity data'!AH10*EF!$H41*EF!$H59)*NtoN2O*kgtoGg)</f>
        <v>1.2243090797376059</v>
      </c>
      <c r="AI41" s="28">
        <f>IF(('Activity data'!AI10*EF!$H41*EF!H59)*NtoN2O*kgtoGg=0,"NO",('Activity data'!AI10*EF!$H41*EF!H59)*NtoN2O*kgtoGg)</f>
        <v>1.2399237612934877</v>
      </c>
      <c r="AJ41" s="28">
        <f>IF(('Activity data'!AJ10*EF!$H41*EF!I59)*NtoN2O*kgtoGg=0,"NO",('Activity data'!AJ10*EF!$H41*EF!I59)*NtoN2O*kgtoGg)</f>
        <v>1.256486628194742</v>
      </c>
      <c r="AK41" s="28">
        <f>IF(('Activity data'!AK10*EF!$H41*EF!J59)*NtoN2O*kgtoGg=0,"NO",('Activity data'!AK10*EF!$H41*EF!J59)*NtoN2O*kgtoGg)</f>
        <v>1.2716474970676184</v>
      </c>
      <c r="AL41" s="28">
        <f>IF(('Activity data'!AL10*EF!$H41*EF!K59)*NtoN2O*kgtoGg=0,"NO",('Activity data'!AL10*EF!$H41*EF!K59)*NtoN2O*kgtoGg)</f>
        <v>1.1485906270925343</v>
      </c>
      <c r="AM41" s="28">
        <f>IF(('Activity data'!AM10*EF!$H41*EF!L59)*NtoN2O*kgtoGg=0,"NO",('Activity data'!AM10*EF!$H41*EF!L59)*NtoN2O*kgtoGg)</f>
        <v>1.1802211322403398</v>
      </c>
      <c r="AN41" s="28">
        <f>IF(('Activity data'!AN10*EF!$H41*EF!M59)*NtoN2O*kgtoGg=0,"NO",('Activity data'!AN10*EF!$H41*EF!M59)*NtoN2O*kgtoGg)</f>
        <v>1.2113716823991332</v>
      </c>
      <c r="AO41" s="28">
        <f>IF(('Activity data'!AO10*EF!$H41*EF!N59)*NtoN2O*kgtoGg=0,"NO",('Activity data'!AO10*EF!$H41*EF!N59)*NtoN2O*kgtoGg)</f>
        <v>1.2445006065314612</v>
      </c>
      <c r="AP41" s="28">
        <f>IF(('Activity data'!AP10*EF!$H41*EF!O59)*NtoN2O*kgtoGg=0,"NO",('Activity data'!AP10*EF!$H41*EF!O59)*NtoN2O*kgtoGg)</f>
        <v>1.2799528311648882</v>
      </c>
      <c r="AQ41" s="28">
        <f>IF(('Activity data'!AQ10*EF!$H41*EF!P59)*NtoN2O*kgtoGg=0,"NO",('Activity data'!AQ10*EF!$H41*EF!P59)*NtoN2O*kgtoGg)</f>
        <v>1.3134318737957202</v>
      </c>
      <c r="AR41" s="28">
        <f>IF(('Activity data'!AR10*EF!$H41*EF!Q59)*NtoN2O*kgtoGg=0,"NO",('Activity data'!AR10*EF!$H41*EF!Q59)*NtoN2O*kgtoGg)</f>
        <v>1.3512673153869732</v>
      </c>
      <c r="AS41" s="28">
        <f>IF(('Activity data'!AS10*EF!$H41*EF!R59)*NtoN2O*kgtoGg=0,"NO",('Activity data'!AS10*EF!$H41*EF!R59)*NtoN2O*kgtoGg)</f>
        <v>1.3895895435272747</v>
      </c>
      <c r="AT41" s="28">
        <f>IF(('Activity data'!AT10*EF!$H41*EF!S59)*NtoN2O*kgtoGg=0,"NO",('Activity data'!AT10*EF!$H41*EF!S59)*NtoN2O*kgtoGg)</f>
        <v>1.4282585306358242</v>
      </c>
      <c r="AU41" s="28">
        <f>IF(('Activity data'!AU10*EF!$H41*EF!T59)*NtoN2O*kgtoGg=0,"NO",('Activity data'!AU10*EF!$H41*EF!T59)*NtoN2O*kgtoGg)</f>
        <v>1.4653136176852772</v>
      </c>
      <c r="AV41" s="28">
        <f>IF(('Activity data'!AV10*EF!$H41*EF!U59)*NtoN2O*kgtoGg=0,"NO",('Activity data'!AV10*EF!$H41*EF!U59)*NtoN2O*kgtoGg)</f>
        <v>1.50162242025246</v>
      </c>
      <c r="AW41" s="28">
        <f>IF(('Activity data'!AW10*EF!$H41*EF!V59)*NtoN2O*kgtoGg=0,"NO",('Activity data'!AW10*EF!$H41*EF!V59)*NtoN2O*kgtoGg)</f>
        <v>1.5454103852131147</v>
      </c>
      <c r="AX41" s="28">
        <f>IF(('Activity data'!AX10*EF!$H41*EF!W59)*NtoN2O*kgtoGg=0,"NO",('Activity data'!AX10*EF!$H41*EF!W59)*NtoN2O*kgtoGg)</f>
        <v>1.5900367839984013</v>
      </c>
      <c r="AY41" s="28">
        <f>IF(('Activity data'!AY10*EF!$H41*EF!X59)*NtoN2O*kgtoGg=0,"NO",('Activity data'!AY10*EF!$H41*EF!X59)*NtoN2O*kgtoGg)</f>
        <v>1.6349719057591727</v>
      </c>
      <c r="AZ41" s="28">
        <f>IF(('Activity data'!AZ10*EF!$H41*EF!Y59)*NtoN2O*kgtoGg=0,"NO",('Activity data'!AZ10*EF!$H41*EF!Y59)*NtoN2O*kgtoGg)</f>
        <v>1.6797042088023801</v>
      </c>
      <c r="BA41" s="28">
        <f>IF(('Activity data'!BA10*EF!$H41*EF!Z59)*NtoN2O*kgtoGg=0,"NO",('Activity data'!BA10*EF!$H41*EF!Z59)*NtoN2O*kgtoGg)</f>
        <v>1.728656673744964</v>
      </c>
      <c r="BB41" s="28">
        <f>IF(('Activity data'!BB10*EF!$H41*EF!AA59)*NtoN2O*kgtoGg=0,"NO",('Activity data'!BB10*EF!$H41*EF!AA59)*NtoN2O*kgtoGg)</f>
        <v>1.7807518940841236</v>
      </c>
      <c r="BC41" s="28">
        <f>IF(('Activity data'!BC10*EF!$H41*EF!AB59)*NtoN2O*kgtoGg=0,"NO",('Activity data'!BC10*EF!$H41*EF!AB59)*NtoN2O*kgtoGg)</f>
        <v>1.8345069065295556</v>
      </c>
      <c r="BD41" s="28">
        <f>IF(('Activity data'!BD10*EF!$H41*EF!AC59)*NtoN2O*kgtoGg=0,"NO",('Activity data'!BD10*EF!$H41*EF!AC59)*NtoN2O*kgtoGg)</f>
        <v>1.8870319930975703</v>
      </c>
      <c r="BE41" s="28">
        <f>IF(('Activity data'!BE10*EF!$H41*EF!AD59)*NtoN2O*kgtoGg=0,"NO",('Activity data'!BE10*EF!$H41*EF!AD59)*NtoN2O*kgtoGg)</f>
        <v>1.9410633860767514</v>
      </c>
      <c r="BF41" s="28">
        <f>IF(('Activity data'!BF10*EF!$H41*EF!AE59)*NtoN2O*kgtoGg=0,"NO",('Activity data'!BF10*EF!$H41*EF!AE59)*NtoN2O*kgtoGg)</f>
        <v>1.9979955726225771</v>
      </c>
      <c r="BG41" s="28">
        <f>IF(('Activity data'!BG10*EF!$H41*EF!AF59)*NtoN2O*kgtoGg=0,"NO",('Activity data'!BG10*EF!$H41*EF!AF59)*NtoN2O*kgtoGg)</f>
        <v>2.0454119083604736</v>
      </c>
      <c r="BH41" s="28">
        <f>IF(('Activity data'!BH10*EF!$H41*EF!AG59)*NtoN2O*kgtoGg=0,"NO",('Activity data'!BH10*EF!$H41*EF!AG59)*NtoN2O*kgtoGg)</f>
        <v>2.0933815499955704</v>
      </c>
      <c r="BI41" s="28">
        <f>IF(('Activity data'!BI10*EF!$H41*EF!AH59)*NtoN2O*kgtoGg=0,"NO",('Activity data'!BI10*EF!$H41*EF!AH59)*NtoN2O*kgtoGg)</f>
        <v>2.1421359171185999</v>
      </c>
      <c r="BJ41" s="28">
        <f>IF(('Activity data'!BJ10*EF!$H41*EF!AI59)*NtoN2O*kgtoGg=0,"NO",('Activity data'!BJ10*EF!$H41*EF!AI59)*NtoN2O*kgtoGg)</f>
        <v>2.1917914497331115</v>
      </c>
      <c r="BK41" s="28">
        <f>IF(('Activity data'!BK10*EF!$H41*EF!AJ59)*NtoN2O*kgtoGg=0,"NO",('Activity data'!BK10*EF!$H41*EF!AJ59)*NtoN2O*kgtoGg)</f>
        <v>2.2433496877385006</v>
      </c>
      <c r="BL41" s="28">
        <f>IF(('Activity data'!BL10*EF!$H41*EF!AK59)*NtoN2O*kgtoGg=0,"NO",('Activity data'!BL10*EF!$H41*EF!AK59)*NtoN2O*kgtoGg)</f>
        <v>2.2905489434899802</v>
      </c>
      <c r="BM41" s="28">
        <f>IF(('Activity data'!BM10*EF!$H41*EF!AL59)*NtoN2O*kgtoGg=0,"NO",('Activity data'!BM10*EF!$H41*EF!AL59)*NtoN2O*kgtoGg)</f>
        <v>2.3384458593110447</v>
      </c>
      <c r="BN41" s="28">
        <f>IF(('Activity data'!BN10*EF!$H41*EF!AM59)*NtoN2O*kgtoGg=0,"NO",('Activity data'!BN10*EF!$H41*EF!AM59)*NtoN2O*kgtoGg)</f>
        <v>2.3873899007008736</v>
      </c>
      <c r="BO41" s="28">
        <f>IF(('Activity data'!BO10*EF!$H41*EF!AN59)*NtoN2O*kgtoGg=0,"NO",('Activity data'!BO10*EF!$H41*EF!AN59)*NtoN2O*kgtoGg)</f>
        <v>2.4375297606552047</v>
      </c>
      <c r="BP41" s="28">
        <f>IF(('Activity data'!BP10*EF!$H41*EF!AO59)*NtoN2O*kgtoGg=0,"NO",('Activity data'!BP10*EF!$H41*EF!AO59)*NtoN2O*kgtoGg)</f>
        <v>2.4900223868319311</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0.11716895420249297</v>
      </c>
      <c r="AE42" s="28">
        <f>IF(('Activity data'!AE11*EF!$H42*EF!$H60)*NtoN2O*kgtoGg=0,"NO",('Activity data'!AE11*EF!$H42*EF!$H60)*NtoN2O*kgtoGg)</f>
        <v>0.11723290240292747</v>
      </c>
      <c r="AF42" s="28">
        <f>IF(('Activity data'!AF11*EF!$H42*EF!$H60)*NtoN2O*kgtoGg=0,"NO",('Activity data'!AF11*EF!$H42*EF!$H60)*NtoN2O*kgtoGg)</f>
        <v>0.11737750633357004</v>
      </c>
      <c r="AG42" s="28">
        <f>IF(('Activity data'!AG11*EF!$H42*EF!$H60)*NtoN2O*kgtoGg=0,"NO",('Activity data'!AG11*EF!$H42*EF!$H60)*NtoN2O*kgtoGg)</f>
        <v>0.11759865346076667</v>
      </c>
      <c r="AH42" s="28">
        <f>IF(('Activity data'!AH11*EF!$H42*EF!$H60)*NtoN2O*kgtoGg=0,"NO",('Activity data'!AH11*EF!$H42*EF!$H60)*NtoN2O*kgtoGg)</f>
        <v>0.11789218438340772</v>
      </c>
      <c r="AI42" s="28">
        <f>IF(('Activity data'!AI11*EF!$H42*EF!H60)*NtoN2O*kgtoGg=0,"NO",('Activity data'!AI11*EF!$H42*EF!H60)*NtoN2O*kgtoGg)</f>
        <v>0.11826072158451947</v>
      </c>
      <c r="AJ42" s="28">
        <f>IF(('Activity data'!AJ11*EF!$H42*EF!I60)*NtoN2O*kgtoGg=0,"NO",('Activity data'!AJ11*EF!$H42*EF!I60)*NtoN2O*kgtoGg)</f>
        <v>0.11867054578629403</v>
      </c>
      <c r="AK42" s="28">
        <f>IF(('Activity data'!AK11*EF!$H42*EF!J60)*NtoN2O*kgtoGg=0,"NO",('Activity data'!AK11*EF!$H42*EF!J60)*NtoN2O*kgtoGg)</f>
        <v>0.119121282840635</v>
      </c>
      <c r="AL42" s="28">
        <f>IF(('Activity data'!AL11*EF!$H42*EF!K60)*NtoN2O*kgtoGg=0,"NO",('Activity data'!AL11*EF!$H42*EF!K60)*NtoN2O*kgtoGg)</f>
        <v>0.11955309919548947</v>
      </c>
      <c r="AM42" s="28">
        <f>IF(('Activity data'!AM11*EF!$H42*EF!L60)*NtoN2O*kgtoGg=0,"NO",('Activity data'!AM11*EF!$H42*EF!L60)*NtoN2O*kgtoGg)</f>
        <v>0.11972495874633456</v>
      </c>
      <c r="AN42" s="28">
        <f>IF(('Activity data'!AN11*EF!$H42*EF!M60)*NtoN2O*kgtoGg=0,"NO",('Activity data'!AN11*EF!$H42*EF!M60)*NtoN2O*kgtoGg)</f>
        <v>0.1199262729081875</v>
      </c>
      <c r="AO42" s="28">
        <f>IF(('Activity data'!AO11*EF!$H42*EF!N60)*NtoN2O*kgtoGg=0,"NO",('Activity data'!AO11*EF!$H42*EF!N60)*NtoN2O*kgtoGg)</f>
        <v>0.12015628598538841</v>
      </c>
      <c r="AP42" s="28">
        <f>IF(('Activity data'!AP11*EF!$H42*EF!O60)*NtoN2O*kgtoGg=0,"NO",('Activity data'!AP11*EF!$H42*EF!O60)*NtoN2O*kgtoGg)</f>
        <v>0.12041357027731374</v>
      </c>
      <c r="AQ42" s="28">
        <f>IF(('Activity data'!AQ11*EF!$H42*EF!P60)*NtoN2O*kgtoGg=0,"NO",('Activity data'!AQ11*EF!$H42*EF!P60)*NtoN2O*kgtoGg)</f>
        <v>0.12069495218535947</v>
      </c>
      <c r="AR42" s="28">
        <f>IF(('Activity data'!AR11*EF!$H42*EF!Q60)*NtoN2O*kgtoGg=0,"NO",('Activity data'!AR11*EF!$H42*EF!Q60)*NtoN2O*kgtoGg)</f>
        <v>0.12086848008431522</v>
      </c>
      <c r="AS42" s="28">
        <f>IF(('Activity data'!AS11*EF!$H42*EF!R60)*NtoN2O*kgtoGg=0,"NO",('Activity data'!AS11*EF!$H42*EF!R60)*NtoN2O*kgtoGg)</f>
        <v>0.12106333702525282</v>
      </c>
      <c r="AT42" s="28">
        <f>IF(('Activity data'!AT11*EF!$H42*EF!S60)*NtoN2O*kgtoGg=0,"NO",('Activity data'!AT11*EF!$H42*EF!S60)*NtoN2O*kgtoGg)</f>
        <v>0.12127842651250731</v>
      </c>
      <c r="AU42" s="28">
        <f>IF(('Activity data'!AU11*EF!$H42*EF!T60)*NtoN2O*kgtoGg=0,"NO",('Activity data'!AU11*EF!$H42*EF!T60)*NtoN2O*kgtoGg)</f>
        <v>0.12151200445124832</v>
      </c>
      <c r="AV42" s="28">
        <f>IF(('Activity data'!AV11*EF!$H42*EF!U60)*NtoN2O*kgtoGg=0,"NO",('Activity data'!AV11*EF!$H42*EF!U60)*NtoN2O*kgtoGg)</f>
        <v>0.12176359309881718</v>
      </c>
      <c r="AW42" s="28">
        <f>IF(('Activity data'!AW11*EF!$H42*EF!V60)*NtoN2O*kgtoGg=0,"NO",('Activity data'!AW11*EF!$H42*EF!V60)*NtoN2O*kgtoGg)</f>
        <v>0.12192743658310425</v>
      </c>
      <c r="AX42" s="28">
        <f>IF(('Activity data'!AX11*EF!$H42*EF!W60)*NtoN2O*kgtoGg=0,"NO",('Activity data'!AX11*EF!$H42*EF!W60)*NtoN2O*kgtoGg)</f>
        <v>0.12210745777886495</v>
      </c>
      <c r="AY42" s="28">
        <f>IF(('Activity data'!AY11*EF!$H42*EF!X60)*NtoN2O*kgtoGg=0,"NO",('Activity data'!AY11*EF!$H42*EF!X60)*NtoN2O*kgtoGg)</f>
        <v>0.12230277755409029</v>
      </c>
      <c r="AZ42" s="28">
        <f>IF(('Activity data'!AZ11*EF!$H42*EF!Y60)*NtoN2O*kgtoGg=0,"NO",('Activity data'!AZ11*EF!$H42*EF!Y60)*NtoN2O*kgtoGg)</f>
        <v>0.12251258430100559</v>
      </c>
      <c r="BA42" s="28">
        <f>IF(('Activity data'!BA11*EF!$H42*EF!Z60)*NtoN2O*kgtoGg=0,"NO",('Activity data'!BA11*EF!$H42*EF!Z60)*NtoN2O*kgtoGg)</f>
        <v>0.12273815330095307</v>
      </c>
      <c r="BB42" s="28">
        <f>IF(('Activity data'!BB11*EF!$H42*EF!AA60)*NtoN2O*kgtoGg=0,"NO",('Activity data'!BB11*EF!$H42*EF!AA60)*NtoN2O*kgtoGg)</f>
        <v>0.12287695965840179</v>
      </c>
      <c r="BC42" s="28">
        <f>IF(('Activity data'!BC11*EF!$H42*EF!AB60)*NtoN2O*kgtoGg=0,"NO",('Activity data'!BC11*EF!$H42*EF!AB60)*NtoN2O*kgtoGg)</f>
        <v>0.12302871526849575</v>
      </c>
      <c r="BD42" s="28">
        <f>IF(('Activity data'!BD11*EF!$H42*EF!AC60)*NtoN2O*kgtoGg=0,"NO",('Activity data'!BD11*EF!$H42*EF!AC60)*NtoN2O*kgtoGg)</f>
        <v>0.12319178123935068</v>
      </c>
      <c r="BE42" s="28">
        <f>IF(('Activity data'!BE11*EF!$H42*EF!AD60)*NtoN2O*kgtoGg=0,"NO",('Activity data'!BE11*EF!$H42*EF!AD60)*NtoN2O*kgtoGg)</f>
        <v>0.12336687146603026</v>
      </c>
      <c r="BF42" s="28">
        <f>IF(('Activity data'!BF11*EF!$H42*EF!AE60)*NtoN2O*kgtoGg=0,"NO",('Activity data'!BF11*EF!$H42*EF!AE60)*NtoN2O*kgtoGg)</f>
        <v>0.12355418003807377</v>
      </c>
      <c r="BG42" s="28">
        <f>IF(('Activity data'!BG11*EF!$H42*EF!AF60)*NtoN2O*kgtoGg=0,"NO",('Activity data'!BG11*EF!$H42*EF!AF60)*NtoN2O*kgtoGg)</f>
        <v>0.12365786376283723</v>
      </c>
      <c r="BH42" s="28">
        <f>IF(('Activity data'!BH11*EF!$H42*EF!AG60)*NtoN2O*kgtoGg=0,"NO",('Activity data'!BH11*EF!$H42*EF!AG60)*NtoN2O*kgtoGg)</f>
        <v>0.12377172743880928</v>
      </c>
      <c r="BI42" s="28">
        <f>IF(('Activity data'!BI11*EF!$H42*EF!AH60)*NtoN2O*kgtoGg=0,"NO",('Activity data'!BI11*EF!$H42*EF!AH60)*NtoN2O*kgtoGg)</f>
        <v>0.12389555097630026</v>
      </c>
      <c r="BJ42" s="28">
        <f>IF(('Activity data'!BJ11*EF!$H42*EF!AI60)*NtoN2O*kgtoGg=0,"NO",('Activity data'!BJ11*EF!$H42*EF!AI60)*NtoN2O*kgtoGg)</f>
        <v>0.12402909157764716</v>
      </c>
      <c r="BK42" s="28">
        <f>IF(('Activity data'!BK11*EF!$H42*EF!AJ60)*NtoN2O*kgtoGg=0,"NO",('Activity data'!BK11*EF!$H42*EF!AJ60)*NtoN2O*kgtoGg)</f>
        <v>0.12417250458957005</v>
      </c>
      <c r="BL42" s="28">
        <f>IF(('Activity data'!BL11*EF!$H42*EF!AK60)*NtoN2O*kgtoGg=0,"NO",('Activity data'!BL11*EF!$H42*EF!AK60)*NtoN2O*kgtoGg)</f>
        <v>0.12422734863233879</v>
      </c>
      <c r="BM42" s="28">
        <f>IF(('Activity data'!BM11*EF!$H42*EF!AL60)*NtoN2O*kgtoGg=0,"NO",('Activity data'!BM11*EF!$H42*EF!AL60)*NtoN2O*kgtoGg)</f>
        <v>0.1242906004643755</v>
      </c>
      <c r="BN42" s="28">
        <f>IF(('Activity data'!BN11*EF!$H42*EF!AM60)*NtoN2O*kgtoGg=0,"NO",('Activity data'!BN11*EF!$H42*EF!AM60)*NtoN2O*kgtoGg)</f>
        <v>0.12436217727174863</v>
      </c>
      <c r="BO42" s="28">
        <f>IF(('Activity data'!BO11*EF!$H42*EF!AN60)*NtoN2O*kgtoGg=0,"NO",('Activity data'!BO11*EF!$H42*EF!AN60)*NtoN2O*kgtoGg)</f>
        <v>0.1244419292957947</v>
      </c>
      <c r="BP42" s="28">
        <f>IF(('Activity data'!BP11*EF!$H42*EF!AO60)*NtoN2O*kgtoGg=0,"NO",('Activity data'!BP11*EF!$H42*EF!AO60)*NtoN2O*kgtoGg)</f>
        <v>0.12453016562233778</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6.2655095697175242E-2</v>
      </c>
      <c r="AE43" s="28">
        <f>IF(('Activity data'!AE12*EF!$H43*EF!$H61)*NtoN2O*kgtoGg=0,"NO",('Activity data'!AE12*EF!$H43*EF!$H61)*NtoN2O*kgtoGg)</f>
        <v>6.2689291450181303E-2</v>
      </c>
      <c r="AF43" s="28">
        <f>IF(('Activity data'!AF12*EF!$H43*EF!$H61)*NtoN2O*kgtoGg=0,"NO",('Activity data'!AF12*EF!$H43*EF!$H61)*NtoN2O*kgtoGg)</f>
        <v>6.2766617164780908E-2</v>
      </c>
      <c r="AG43" s="28">
        <f>IF(('Activity data'!AG12*EF!$H43*EF!$H61)*NtoN2O*kgtoGg=0,"NO",('Activity data'!AG12*EF!$H43*EF!$H61)*NtoN2O*kgtoGg)</f>
        <v>6.2884873698791754E-2</v>
      </c>
      <c r="AH43" s="28">
        <f>IF(('Activity data'!AH12*EF!$H43*EF!$H61)*NtoN2O*kgtoGg=0,"NO",('Activity data'!AH12*EF!$H43*EF!$H61)*NtoN2O*kgtoGg)</f>
        <v>6.304183684806057E-2</v>
      </c>
      <c r="AI43" s="28">
        <f>IF(('Activity data'!AI12*EF!$H43*EF!H61)*NtoN2O*kgtoGg=0,"NO",('Activity data'!AI12*EF!$H43*EF!H61)*NtoN2O*kgtoGg)</f>
        <v>6.3238908962946205E-2</v>
      </c>
      <c r="AJ43" s="28">
        <f>IF(('Activity data'!AJ12*EF!$H43*EF!I61)*NtoN2O*kgtoGg=0,"NO",('Activity data'!AJ12*EF!$H43*EF!I61)*NtoN2O*kgtoGg)</f>
        <v>6.3458058948161811E-2</v>
      </c>
      <c r="AK43" s="28">
        <f>IF(('Activity data'!AK12*EF!$H43*EF!J61)*NtoN2O*kgtoGg=0,"NO",('Activity data'!AK12*EF!$H43*EF!J61)*NtoN2O*kgtoGg)</f>
        <v>6.3699086731214216E-2</v>
      </c>
      <c r="AL43" s="28">
        <f>IF(('Activity data'!AL12*EF!$H43*EF!K61)*NtoN2O*kgtoGg=0,"NO",('Activity data'!AL12*EF!$H43*EF!K61)*NtoN2O*kgtoGg)</f>
        <v>6.3929996832112229E-2</v>
      </c>
      <c r="AM43" s="28">
        <f>IF(('Activity data'!AM12*EF!$H43*EF!L61)*NtoN2O*kgtoGg=0,"NO",('Activity data'!AM12*EF!$H43*EF!L61)*NtoN2O*kgtoGg)</f>
        <v>6.4021897256400923E-2</v>
      </c>
      <c r="AN43" s="28">
        <f>IF(('Activity data'!AN12*EF!$H43*EF!M61)*NtoN2O*kgtoGg=0,"NO",('Activity data'!AN12*EF!$H43*EF!M61)*NtoN2O*kgtoGg)</f>
        <v>6.412954828189607E-2</v>
      </c>
      <c r="AO43" s="28">
        <f>IF(('Activity data'!AO12*EF!$H43*EF!N61)*NtoN2O*kgtoGg=0,"NO",('Activity data'!AO12*EF!$H43*EF!N61)*NtoN2O*kgtoGg)</f>
        <v>6.4252545806809711E-2</v>
      </c>
      <c r="AP43" s="28">
        <f>IF(('Activity data'!AP12*EF!$H43*EF!O61)*NtoN2O*kgtoGg=0,"NO",('Activity data'!AP12*EF!$H43*EF!O61)*NtoN2O*kgtoGg)</f>
        <v>6.4390126380449567E-2</v>
      </c>
      <c r="AQ43" s="28">
        <f>IF(('Activity data'!AQ12*EF!$H43*EF!P61)*NtoN2O*kgtoGg=0,"NO",('Activity data'!AQ12*EF!$H43*EF!P61)*NtoN2O*kgtoGg)</f>
        <v>6.4540592948117231E-2</v>
      </c>
      <c r="AR43" s="28">
        <f>IF(('Activity data'!AR12*EF!$H43*EF!Q61)*NtoN2O*kgtoGg=0,"NO",('Activity data'!AR12*EF!$H43*EF!Q61)*NtoN2O*kgtoGg)</f>
        <v>6.4633385507282801E-2</v>
      </c>
      <c r="AS43" s="28">
        <f>IF(('Activity data'!AS12*EF!$H43*EF!R61)*NtoN2O*kgtoGg=0,"NO",('Activity data'!AS12*EF!$H43*EF!R61)*NtoN2O*kgtoGg)</f>
        <v>6.4737583589145026E-2</v>
      </c>
      <c r="AT43" s="28">
        <f>IF(('Activity data'!AT12*EF!$H43*EF!S61)*NtoN2O*kgtoGg=0,"NO",('Activity data'!AT12*EF!$H43*EF!S61)*NtoN2O*kgtoGg)</f>
        <v>6.4852600852029332E-2</v>
      </c>
      <c r="AU43" s="28">
        <f>IF(('Activity data'!AU12*EF!$H43*EF!T61)*NtoN2O*kgtoGg=0,"NO",('Activity data'!AU12*EF!$H43*EF!T61)*NtoN2O*kgtoGg)</f>
        <v>6.4977504656148585E-2</v>
      </c>
      <c r="AV43" s="28">
        <f>IF(('Activity data'!AV12*EF!$H43*EF!U61)*NtoN2O*kgtoGg=0,"NO",('Activity data'!AV12*EF!$H43*EF!U61)*NtoN2O*kgtoGg)</f>
        <v>6.5112039532703933E-2</v>
      </c>
      <c r="AW43" s="28">
        <f>IF(('Activity data'!AW12*EF!$H43*EF!V61)*NtoN2O*kgtoGg=0,"NO",('Activity data'!AW12*EF!$H43*EF!V61)*NtoN2O*kgtoGg)</f>
        <v>6.5199653433990659E-2</v>
      </c>
      <c r="AX43" s="28">
        <f>IF(('Activity data'!AX12*EF!$H43*EF!W61)*NtoN2O*kgtoGg=0,"NO",('Activity data'!AX12*EF!$H43*EF!W61)*NtoN2O*kgtoGg)</f>
        <v>6.5295918228062383E-2</v>
      </c>
      <c r="AY43" s="28">
        <f>IF(('Activity data'!AY12*EF!$H43*EF!X61)*NtoN2O*kgtoGg=0,"NO",('Activity data'!AY12*EF!$H43*EF!X61)*NtoN2O*kgtoGg)</f>
        <v>6.5400363806599748E-2</v>
      </c>
      <c r="AZ43" s="28">
        <f>IF(('Activity data'!AZ12*EF!$H43*EF!Y61)*NtoN2O*kgtoGg=0,"NO",('Activity data'!AZ12*EF!$H43*EF!Y61)*NtoN2O*kgtoGg)</f>
        <v>6.5512556169289721E-2</v>
      </c>
      <c r="BA43" s="28">
        <f>IF(('Activity data'!BA12*EF!$H43*EF!Z61)*NtoN2O*kgtoGg=0,"NO",('Activity data'!BA12*EF!$H43*EF!Z61)*NtoN2O*kgtoGg)</f>
        <v>6.5633177261918071E-2</v>
      </c>
      <c r="BB43" s="28">
        <f>IF(('Activity data'!BB12*EF!$H43*EF!AA61)*NtoN2O*kgtoGg=0,"NO",('Activity data'!BB12*EF!$H43*EF!AA61)*NtoN2O*kgtoGg)</f>
        <v>6.5707402773859516E-2</v>
      </c>
      <c r="BC43" s="28">
        <f>IF(('Activity data'!BC12*EF!$H43*EF!AB61)*NtoN2O*kgtoGg=0,"NO",('Activity data'!BC12*EF!$H43*EF!AB61)*NtoN2O*kgtoGg)</f>
        <v>6.5788552787852034E-2</v>
      </c>
      <c r="BD43" s="28">
        <f>IF(('Activity data'!BD12*EF!$H43*EF!AC61)*NtoN2O*kgtoGg=0,"NO",('Activity data'!BD12*EF!$H43*EF!AC61)*NtoN2O*kgtoGg)</f>
        <v>6.5875750920483769E-2</v>
      </c>
      <c r="BE43" s="28">
        <f>IF(('Activity data'!BE12*EF!$H43*EF!AD61)*NtoN2O*kgtoGg=0,"NO",('Activity data'!BE12*EF!$H43*EF!AD61)*NtoN2O*kgtoGg)</f>
        <v>6.5969378921031496E-2</v>
      </c>
      <c r="BF43" s="28">
        <f>IF(('Activity data'!BF12*EF!$H43*EF!AE61)*NtoN2O*kgtoGg=0,"NO",('Activity data'!BF12*EF!$H43*EF!AE61)*NtoN2O*kgtoGg)</f>
        <v>6.6069540577215646E-2</v>
      </c>
      <c r="BG43" s="28">
        <f>IF(('Activity data'!BG12*EF!$H43*EF!AF61)*NtoN2O*kgtoGg=0,"NO",('Activity data'!BG12*EF!$H43*EF!AF61)*NtoN2O*kgtoGg)</f>
        <v>6.6124984561857433E-2</v>
      </c>
      <c r="BH43" s="28">
        <f>IF(('Activity data'!BH12*EF!$H43*EF!AG61)*NtoN2O*kgtoGg=0,"NO",('Activity data'!BH12*EF!$H43*EF!AG61)*NtoN2O*kgtoGg)</f>
        <v>6.6185872188302658E-2</v>
      </c>
      <c r="BI43" s="28">
        <f>IF(('Activity data'!BI12*EF!$H43*EF!AH61)*NtoN2O*kgtoGg=0,"NO",('Activity data'!BI12*EF!$H43*EF!AH61)*NtoN2O*kgtoGg)</f>
        <v>6.6252085765473048E-2</v>
      </c>
      <c r="BJ43" s="28">
        <f>IF(('Activity data'!BJ12*EF!$H43*EF!AI61)*NtoN2O*kgtoGg=0,"NO",('Activity data'!BJ12*EF!$H43*EF!AI61)*NtoN2O*kgtoGg)</f>
        <v>6.6323495459395795E-2</v>
      </c>
      <c r="BK43" s="28">
        <f>IF(('Activity data'!BK12*EF!$H43*EF!AJ61)*NtoN2O*kgtoGg=0,"NO",('Activity data'!BK12*EF!$H43*EF!AJ61)*NtoN2O*kgtoGg)</f>
        <v>6.6400184340400209E-2</v>
      </c>
      <c r="BL43" s="28">
        <f>IF(('Activity data'!BL12*EF!$H43*EF!AK61)*NtoN2O*kgtoGg=0,"NO",('Activity data'!BL12*EF!$H43*EF!AK61)*NtoN2O*kgtoGg)</f>
        <v>6.642951172299473E-2</v>
      </c>
      <c r="BM43" s="28">
        <f>IF(('Activity data'!BM12*EF!$H43*EF!AL61)*NtoN2O*kgtoGg=0,"NO",('Activity data'!BM12*EF!$H43*EF!AL61)*NtoN2O*kgtoGg)</f>
        <v>6.646333509895859E-2</v>
      </c>
      <c r="BN43" s="28">
        <f>IF(('Activity data'!BN12*EF!$H43*EF!AM61)*NtoN2O*kgtoGg=0,"NO",('Activity data'!BN12*EF!$H43*EF!AM61)*NtoN2O*kgtoGg)</f>
        <v>6.6501610184250479E-2</v>
      </c>
      <c r="BO43" s="28">
        <f>IF(('Activity data'!BO12*EF!$H43*EF!AN61)*NtoN2O*kgtoGg=0,"NO",('Activity data'!BO12*EF!$H43*EF!AN61)*NtoN2O*kgtoGg)</f>
        <v>6.6544256896706525E-2</v>
      </c>
      <c r="BP43" s="28">
        <f>IF(('Activity data'!BP12*EF!$H43*EF!AO61)*NtoN2O*kgtoGg=0,"NO",('Activity data'!BP12*EF!$H43*EF!AO61)*NtoN2O*kgtoGg)</f>
        <v>6.6591440517326447E-2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1.448232867379046E-2</v>
      </c>
      <c r="AE44" s="28">
        <f>IF(('Activity data'!AE13*EF!$H44*EF!$H62)*NtoN2O*kgtoGg=0,"NO",('Activity data'!AE13*EF!$H44*EF!$H62)*NtoN2O*kgtoGg)</f>
        <v>1.4520113024513691E-2</v>
      </c>
      <c r="AF44" s="28">
        <f>IF(('Activity data'!AF13*EF!$H44*EF!$H62)*NtoN2O*kgtoGg=0,"NO",('Activity data'!AF13*EF!$H44*EF!$H62)*NtoN2O*kgtoGg)</f>
        <v>1.4570726933969829E-2</v>
      </c>
      <c r="AG44" s="28">
        <f>IF(('Activity data'!AG13*EF!$H44*EF!$H62)*NtoN2O*kgtoGg=0,"NO",('Activity data'!AG13*EF!$H44*EF!$H62)*NtoN2O*kgtoGg)</f>
        <v>1.4633591780163331E-2</v>
      </c>
      <c r="AH44" s="28">
        <f>IF(('Activity data'!AH13*EF!$H44*EF!$H62)*NtoN2O*kgtoGg=0,"NO",('Activity data'!AH13*EF!$H44*EF!$H62)*NtoN2O*kgtoGg)</f>
        <v>1.4708077663195398E-2</v>
      </c>
      <c r="AI44" s="28">
        <f>IF(('Activity data'!AI13*EF!$H44*EF!H62)*NtoN2O*kgtoGg=0,"NO",('Activity data'!AI13*EF!$H44*EF!H62)*NtoN2O*kgtoGg)</f>
        <v>1.4794833849634212E-2</v>
      </c>
      <c r="AJ44" s="28">
        <f>IF(('Activity data'!AJ13*EF!$H44*EF!I62)*NtoN2O*kgtoGg=0,"NO",('Activity data'!AJ13*EF!$H44*EF!I62)*NtoN2O*kgtoGg)</f>
        <v>1.4887469534928073E-2</v>
      </c>
      <c r="AK44" s="28">
        <f>IF(('Activity data'!AK13*EF!$H44*EF!J62)*NtoN2O*kgtoGg=0,"NO",('Activity data'!AK13*EF!$H44*EF!J62)*NtoN2O*kgtoGg)</f>
        <v>1.4986046979680843E-2</v>
      </c>
      <c r="AL44" s="28">
        <f>IF(('Activity data'!AL13*EF!$H44*EF!K62)*NtoN2O*kgtoGg=0,"NO",('Activity data'!AL13*EF!$H44*EF!K62)*NtoN2O*kgtoGg)</f>
        <v>1.5079211527246691E-2</v>
      </c>
      <c r="AM44" s="28">
        <f>IF(('Activity data'!AM13*EF!$H44*EF!L62)*NtoN2O*kgtoGg=0,"NO",('Activity data'!AM13*EF!$H44*EF!L62)*NtoN2O*kgtoGg)</f>
        <v>1.5121075156314709E-2</v>
      </c>
      <c r="AN44" s="28">
        <f>IF(('Activity data'!AN13*EF!$H44*EF!M62)*NtoN2O*kgtoGg=0,"NO",('Activity data'!AN13*EF!$H44*EF!M62)*NtoN2O*kgtoGg)</f>
        <v>1.5167322265493043E-2</v>
      </c>
      <c r="AO44" s="28">
        <f>IF(('Activity data'!AO13*EF!$H44*EF!N62)*NtoN2O*kgtoGg=0,"NO",('Activity data'!AO13*EF!$H44*EF!N62)*NtoN2O*kgtoGg)</f>
        <v>1.5217873419418378E-2</v>
      </c>
      <c r="AP44" s="28">
        <f>IF(('Activity data'!AP13*EF!$H44*EF!O62)*NtoN2O*kgtoGg=0,"NO",('Activity data'!AP13*EF!$H44*EF!O62)*NtoN2O*kgtoGg)</f>
        <v>1.5272512528766066E-2</v>
      </c>
      <c r="AQ44" s="28">
        <f>IF(('Activity data'!AQ13*EF!$H44*EF!P62)*NtoN2O*kgtoGg=0,"NO",('Activity data'!AQ13*EF!$H44*EF!P62)*NtoN2O*kgtoGg)</f>
        <v>1.5330686696000342E-2</v>
      </c>
      <c r="AR44" s="28">
        <f>IF(('Activity data'!AR13*EF!$H44*EF!Q62)*NtoN2O*kgtoGg=0,"NO",('Activity data'!AR13*EF!$H44*EF!Q62)*NtoN2O*kgtoGg)</f>
        <v>1.5367522481566247E-2</v>
      </c>
      <c r="AS44" s="28">
        <f>IF(('Activity data'!AS13*EF!$H44*EF!R62)*NtoN2O*kgtoGg=0,"NO",('Activity data'!AS13*EF!$H44*EF!R62)*NtoN2O*kgtoGg)</f>
        <v>1.5407565520543618E-2</v>
      </c>
      <c r="AT44" s="28">
        <f>IF(('Activity data'!AT13*EF!$H44*EF!S62)*NtoN2O*kgtoGg=0,"NO",('Activity data'!AT13*EF!$H44*EF!S62)*NtoN2O*kgtoGg)</f>
        <v>1.5450641224440615E-2</v>
      </c>
      <c r="AU44" s="28">
        <f>IF(('Activity data'!AU13*EF!$H44*EF!T62)*NtoN2O*kgtoGg=0,"NO",('Activity data'!AU13*EF!$H44*EF!T62)*NtoN2O*kgtoGg)</f>
        <v>1.5496450550386816E-2</v>
      </c>
      <c r="AV44" s="28">
        <f>IF(('Activity data'!AV13*EF!$H44*EF!U62)*NtoN2O*kgtoGg=0,"NO",('Activity data'!AV13*EF!$H44*EF!U62)*NtoN2O*kgtoGg)</f>
        <v>1.5544930138422147E-2</v>
      </c>
      <c r="AW44" s="28">
        <f>IF(('Activity data'!AW13*EF!$H44*EF!V62)*NtoN2O*kgtoGg=0,"NO",('Activity data'!AW13*EF!$H44*EF!V62)*NtoN2O*kgtoGg)</f>
        <v>1.5576346372510839E-2</v>
      </c>
      <c r="AX44" s="28">
        <f>IF(('Activity data'!AX13*EF!$H44*EF!W62)*NtoN2O*kgtoGg=0,"NO",('Activity data'!AX13*EF!$H44*EF!W62)*NtoN2O*kgtoGg)</f>
        <v>1.5610214235279337E-2</v>
      </c>
      <c r="AY44" s="28">
        <f>IF(('Activity data'!AY13*EF!$H44*EF!X62)*NtoN2O*kgtoGg=0,"NO",('Activity data'!AY13*EF!$H44*EF!X62)*NtoN2O*kgtoGg)</f>
        <v>1.5646386776011319E-2</v>
      </c>
      <c r="AZ44" s="28">
        <f>IF(('Activity data'!AZ13*EF!$H44*EF!Y62)*NtoN2O*kgtoGg=0,"NO",('Activity data'!AZ13*EF!$H44*EF!Y62)*NtoN2O*kgtoGg)</f>
        <v>1.5684728482480561E-2</v>
      </c>
      <c r="BA44" s="28">
        <f>IF(('Activity data'!BA13*EF!$H44*EF!Z62)*NtoN2O*kgtoGg=0,"NO",('Activity data'!BA13*EF!$H44*EF!Z62)*NtoN2O*kgtoGg)</f>
        <v>1.572548965176801E-2</v>
      </c>
      <c r="BB44" s="28">
        <f>IF(('Activity data'!BB13*EF!$H44*EF!AA62)*NtoN2O*kgtoGg=0,"NO",('Activity data'!BB13*EF!$H44*EF!AA62)*NtoN2O*kgtoGg)</f>
        <v>1.5749715575269524E-2</v>
      </c>
      <c r="BC44" s="28">
        <f>IF(('Activity data'!BC13*EF!$H44*EF!AB62)*NtoN2O*kgtoGg=0,"NO",('Activity data'!BC13*EF!$H44*EF!AB62)*NtoN2O*kgtoGg)</f>
        <v>1.5775932310298193E-2</v>
      </c>
      <c r="BD44" s="28">
        <f>IF(('Activity data'!BD13*EF!$H44*EF!AC62)*NtoN2O*kgtoGg=0,"NO",('Activity data'!BD13*EF!$H44*EF!AC62)*NtoN2O*kgtoGg)</f>
        <v>1.5803846468557519E-2</v>
      </c>
      <c r="BE44" s="28">
        <f>IF(('Activity data'!BE13*EF!$H44*EF!AD62)*NtoN2O*kgtoGg=0,"NO",('Activity data'!BE13*EF!$H44*EF!AD62)*NtoN2O*kgtoGg)</f>
        <v>1.5833598397156191E-2</v>
      </c>
      <c r="BF44" s="28">
        <f>IF(('Activity data'!BF13*EF!$H44*EF!AE62)*NtoN2O*kgtoGg=0,"NO",('Activity data'!BF13*EF!$H44*EF!AE62)*NtoN2O*kgtoGg)</f>
        <v>1.5865230855122082E-2</v>
      </c>
      <c r="BG44" s="28">
        <f>IF(('Activity data'!BG13*EF!$H44*EF!AF62)*NtoN2O*kgtoGg=0,"NO",('Activity data'!BG13*EF!$H44*EF!AF62)*NtoN2O*kgtoGg)</f>
        <v>1.588118087791596E-2</v>
      </c>
      <c r="BH44" s="28">
        <f>IF(('Activity data'!BH13*EF!$H44*EF!AG62)*NtoN2O*kgtoGg=0,"NO",('Activity data'!BH13*EF!$H44*EF!AG62)*NtoN2O*kgtoGg)</f>
        <v>1.5898710455940553E-2</v>
      </c>
      <c r="BI44" s="28">
        <f>IF(('Activity data'!BI13*EF!$H44*EF!AH62)*NtoN2O*kgtoGg=0,"NO",('Activity data'!BI13*EF!$H44*EF!AH62)*NtoN2O*kgtoGg)</f>
        <v>1.5917784054235464E-2</v>
      </c>
      <c r="BJ44" s="28">
        <f>IF(('Activity data'!BJ13*EF!$H44*EF!AI62)*NtoN2O*kgtoGg=0,"NO",('Activity data'!BJ13*EF!$H44*EF!AI62)*NtoN2O*kgtoGg)</f>
        <v>1.5938361534897312E-2</v>
      </c>
      <c r="BK44" s="28">
        <f>IF(('Activity data'!BK13*EF!$H44*EF!AJ62)*NtoN2O*kgtoGg=0,"NO",('Activity data'!BK13*EF!$H44*EF!AJ62)*NtoN2O*kgtoGg)</f>
        <v>1.5960474875908223E-2</v>
      </c>
      <c r="BL44" s="28">
        <f>IF(('Activity data'!BL13*EF!$H44*EF!AK62)*NtoN2O*kgtoGg=0,"NO",('Activity data'!BL13*EF!$H44*EF!AK62)*NtoN2O*kgtoGg)</f>
        <v>1.5966234499861592E-2</v>
      </c>
      <c r="BM44" s="28">
        <f>IF(('Activity data'!BM13*EF!$H44*EF!AL62)*NtoN2O*kgtoGg=0,"NO",('Activity data'!BM13*EF!$H44*EF!AL62)*NtoN2O*kgtoGg)</f>
        <v>1.5973328044458886E-2</v>
      </c>
      <c r="BN44" s="28">
        <f>IF(('Activity data'!BN13*EF!$H44*EF!AM62)*NtoN2O*kgtoGg=0,"NO",('Activity data'!BN13*EF!$H44*EF!AM62)*NtoN2O*kgtoGg)</f>
        <v>1.5981742532340557E-2</v>
      </c>
      <c r="BO44" s="28">
        <f>IF(('Activity data'!BO13*EF!$H44*EF!AN62)*NtoN2O*kgtoGg=0,"NO",('Activity data'!BO13*EF!$H44*EF!AN62)*NtoN2O*kgtoGg)</f>
        <v>1.5991452547300326E-2</v>
      </c>
      <c r="BP44" s="28">
        <f>IF(('Activity data'!BP13*EF!$H44*EF!AO62)*NtoN2O*kgtoGg=0,"NO",('Activity data'!BP13*EF!$H44*EF!AO62)*NtoN2O*kgtoGg)</f>
        <v>1.6002515320920993E-2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0.11481425895107097</v>
      </c>
      <c r="AE45" s="28">
        <f>IF(('Activity data'!AE14*EF!$H45*EF!$H63)*NtoN2O*kgtoGg=0,"NO",('Activity data'!AE14*EF!$H45*EF!$H63)*NtoN2O*kgtoGg)</f>
        <v>0.11511380899761053</v>
      </c>
      <c r="AF45" s="28">
        <f>IF(('Activity data'!AF14*EF!$H45*EF!$H63)*NtoN2O*kgtoGg=0,"NO",('Activity data'!AF14*EF!$H45*EF!$H63)*NtoN2O*kgtoGg)</f>
        <v>0.11551507033048856</v>
      </c>
      <c r="AG45" s="28">
        <f>IF(('Activity data'!AG14*EF!$H45*EF!$H63)*NtoN2O*kgtoGg=0,"NO",('Activity data'!AG14*EF!$H45*EF!$H63)*NtoN2O*kgtoGg)</f>
        <v>0.11601345570015928</v>
      </c>
      <c r="AH45" s="28">
        <f>IF(('Activity data'!AH14*EF!$H45*EF!$H63)*NtoN2O*kgtoGg=0,"NO",('Activity data'!AH14*EF!$H45*EF!$H63)*NtoN2O*kgtoGg)</f>
        <v>0.11660397133167651</v>
      </c>
      <c r="AI45" s="28">
        <f>IF(('Activity data'!AI14*EF!$H45*EF!H63)*NtoN2O*kgtoGg=0,"NO",('Activity data'!AI14*EF!$H45*EF!H63)*NtoN2O*kgtoGg)</f>
        <v>0.11729176453674446</v>
      </c>
      <c r="AJ45" s="28">
        <f>IF(('Activity data'!AJ14*EF!$H45*EF!I63)*NtoN2O*kgtoGg=0,"NO",('Activity data'!AJ14*EF!$H45*EF!I63)*NtoN2O*kgtoGg)</f>
        <v>0.11802616974180567</v>
      </c>
      <c r="AK45" s="28">
        <f>IF(('Activity data'!AK14*EF!$H45*EF!J63)*NtoN2O*kgtoGg=0,"NO",('Activity data'!AK14*EF!$H45*EF!J63)*NtoN2O*kgtoGg)</f>
        <v>0.1188076805418652</v>
      </c>
      <c r="AL45" s="28">
        <f>IF(('Activity data'!AL14*EF!$H45*EF!K63)*NtoN2O*kgtoGg=0,"NO",('Activity data'!AL14*EF!$H45*EF!K63)*NtoN2O*kgtoGg)</f>
        <v>0.11954627850702827</v>
      </c>
      <c r="AM45" s="28">
        <f>IF(('Activity data'!AM14*EF!$H45*EF!L63)*NtoN2O*kgtoGg=0,"NO",('Activity data'!AM14*EF!$H45*EF!L63)*NtoN2O*kgtoGg)</f>
        <v>0.11987816860956031</v>
      </c>
      <c r="AN45" s="28">
        <f>IF(('Activity data'!AN14*EF!$H45*EF!M63)*NtoN2O*kgtoGg=0,"NO",('Activity data'!AN14*EF!$H45*EF!M63)*NtoN2O*kgtoGg)</f>
        <v>0.1202448104451754</v>
      </c>
      <c r="AO45" s="28">
        <f>IF(('Activity data'!AO14*EF!$H45*EF!N63)*NtoN2O*kgtoGg=0,"NO",('Activity data'!AO14*EF!$H45*EF!N63)*NtoN2O*kgtoGg)</f>
        <v>0.12064557425932382</v>
      </c>
      <c r="AP45" s="28">
        <f>IF(('Activity data'!AP14*EF!$H45*EF!O63)*NtoN2O*kgtoGg=0,"NO",('Activity data'!AP14*EF!$H45*EF!O63)*NtoN2O*kgtoGg)</f>
        <v>0.12107874692035137</v>
      </c>
      <c r="AQ45" s="28">
        <f>IF(('Activity data'!AQ14*EF!$H45*EF!P63)*NtoN2O*kgtoGg=0,"NO",('Activity data'!AQ14*EF!$H45*EF!P63)*NtoN2O*kgtoGg)</f>
        <v>0.12153994511931136</v>
      </c>
      <c r="AR45" s="28">
        <f>IF(('Activity data'!AR14*EF!$H45*EF!Q63)*NtoN2O*kgtoGg=0,"NO",('Activity data'!AR14*EF!$H45*EF!Q63)*NtoN2O*kgtoGg)</f>
        <v>0.1218319750488823</v>
      </c>
      <c r="AS45" s="28">
        <f>IF(('Activity data'!AS14*EF!$H45*EF!R63)*NtoN2O*kgtoGg=0,"NO",('Activity data'!AS14*EF!$H45*EF!R63)*NtoN2O*kgtoGg)</f>
        <v>0.12214943171969077</v>
      </c>
      <c r="AT45" s="28">
        <f>IF(('Activity data'!AT14*EF!$H45*EF!S63)*NtoN2O*kgtoGg=0,"NO",('Activity data'!AT14*EF!$H45*EF!S63)*NtoN2O*kgtoGg)</f>
        <v>0.12249093101397757</v>
      </c>
      <c r="AU45" s="28">
        <f>IF(('Activity data'!AU14*EF!$H45*EF!T63)*NtoN2O*kgtoGg=0,"NO",('Activity data'!AU14*EF!$H45*EF!T63)*NtoN2O*kgtoGg)</f>
        <v>0.12285410215378745</v>
      </c>
      <c r="AV45" s="28">
        <f>IF(('Activity data'!AV14*EF!$H45*EF!U63)*NtoN2O*kgtoGg=0,"NO",('Activity data'!AV14*EF!$H45*EF!U63)*NtoN2O*kgtoGg)</f>
        <v>0.12323844282854395</v>
      </c>
      <c r="AW45" s="28">
        <f>IF(('Activity data'!AW14*EF!$H45*EF!V63)*NtoN2O*kgtoGg=0,"NO",('Activity data'!AW14*EF!$H45*EF!V63)*NtoN2O*kgtoGg)</f>
        <v>0.12348750716875977</v>
      </c>
      <c r="AX45" s="28">
        <f>IF(('Activity data'!AX14*EF!$H45*EF!W63)*NtoN2O*kgtoGg=0,"NO",('Activity data'!AX14*EF!$H45*EF!W63)*NtoN2O*kgtoGg)</f>
        <v>0.12375600774305337</v>
      </c>
      <c r="AY45" s="28">
        <f>IF(('Activity data'!AY14*EF!$H45*EF!X63)*NtoN2O*kgtoGg=0,"NO",('Activity data'!AY14*EF!$H45*EF!X63)*NtoN2O*kgtoGg)</f>
        <v>0.12404277954281487</v>
      </c>
      <c r="AZ45" s="28">
        <f>IF(('Activity data'!AZ14*EF!$H45*EF!Y63)*NtoN2O*kgtoGg=0,"NO",('Activity data'!AZ14*EF!$H45*EF!Y63)*NtoN2O*kgtoGg)</f>
        <v>0.12434674824248622</v>
      </c>
      <c r="BA45" s="28">
        <f>IF(('Activity data'!BA14*EF!$H45*EF!Z63)*NtoN2O*kgtoGg=0,"NO",('Activity data'!BA14*EF!$H45*EF!Z63)*NtoN2O*kgtoGg)</f>
        <v>0.1246698981689333</v>
      </c>
      <c r="BB45" s="28">
        <f>IF(('Activity data'!BB14*EF!$H45*EF!AA63)*NtoN2O*kgtoGg=0,"NO",('Activity data'!BB14*EF!$H45*EF!AA63)*NtoN2O*kgtoGg)</f>
        <v>0.12486195854243283</v>
      </c>
      <c r="BC45" s="28">
        <f>IF(('Activity data'!BC14*EF!$H45*EF!AB63)*NtoN2O*kgtoGg=0,"NO",('Activity data'!BC14*EF!$H45*EF!AB63)*NtoN2O*kgtoGg)</f>
        <v>0.12506980184389585</v>
      </c>
      <c r="BD45" s="28">
        <f>IF(('Activity data'!BD14*EF!$H45*EF!AC63)*NtoN2O*kgtoGg=0,"NO",('Activity data'!BD14*EF!$H45*EF!AC63)*NtoN2O*kgtoGg)</f>
        <v>0.12529110212418759</v>
      </c>
      <c r="BE45" s="28">
        <f>IF(('Activity data'!BE14*EF!$H45*EF!AD63)*NtoN2O*kgtoGg=0,"NO",('Activity data'!BE14*EF!$H45*EF!AD63)*NtoN2O*kgtoGg)</f>
        <v>0.12552697203926586</v>
      </c>
      <c r="BF45" s="28">
        <f>IF(('Activity data'!BF14*EF!$H45*EF!AE63)*NtoN2O*kgtoGg=0,"NO",('Activity data'!BF14*EF!$H45*EF!AE63)*NtoN2O*kgtoGg)</f>
        <v>0.12577775057785318</v>
      </c>
      <c r="BG45" s="28">
        <f>IF(('Activity data'!BG14*EF!$H45*EF!AF63)*NtoN2O*kgtoGg=0,"NO",('Activity data'!BG14*EF!$H45*EF!AF63)*NtoN2O*kgtoGg)</f>
        <v>0.12590420054930332</v>
      </c>
      <c r="BH45" s="28">
        <f>IF(('Activity data'!BH14*EF!$H45*EF!AG63)*NtoN2O*kgtoGg=0,"NO",('Activity data'!BH14*EF!$H45*EF!AG63)*NtoN2O*kgtoGg)</f>
        <v>0.12604317305544877</v>
      </c>
      <c r="BI45" s="28">
        <f>IF(('Activity data'!BI14*EF!$H45*EF!AH63)*NtoN2O*kgtoGg=0,"NO",('Activity data'!BI14*EF!$H45*EF!AH63)*NtoN2O*kgtoGg)</f>
        <v>0.12619438637915428</v>
      </c>
      <c r="BJ45" s="28">
        <f>IF(('Activity data'!BJ14*EF!$H45*EF!AI63)*NtoN2O*kgtoGg=0,"NO",('Activity data'!BJ14*EF!$H45*EF!AI63)*NtoN2O*kgtoGg)</f>
        <v>0.12635752231167502</v>
      </c>
      <c r="BK45" s="28">
        <f>IF(('Activity data'!BK14*EF!$H45*EF!AJ63)*NtoN2O*kgtoGg=0,"NO",('Activity data'!BK14*EF!$H45*EF!AJ63)*NtoN2O*kgtoGg)</f>
        <v>0.12653283437082574</v>
      </c>
      <c r="BL45" s="28">
        <f>IF(('Activity data'!BL14*EF!$H45*EF!AK63)*NtoN2O*kgtoGg=0,"NO",('Activity data'!BL14*EF!$H45*EF!AK63)*NtoN2O*kgtoGg)</f>
        <v>0.12657849601619633</v>
      </c>
      <c r="BM45" s="28">
        <f>IF(('Activity data'!BM14*EF!$H45*EF!AL63)*NtoN2O*kgtoGg=0,"NO",('Activity data'!BM14*EF!$H45*EF!AL63)*NtoN2O*kgtoGg)</f>
        <v>0.12663473283312129</v>
      </c>
      <c r="BN45" s="28">
        <f>IF(('Activity data'!BN14*EF!$H45*EF!AM63)*NtoN2O*kgtoGg=0,"NO",('Activity data'!BN14*EF!$H45*EF!AM63)*NtoN2O*kgtoGg)</f>
        <v>0.12670144193856608</v>
      </c>
      <c r="BO45" s="28">
        <f>IF(('Activity data'!BO14*EF!$H45*EF!AN63)*NtoN2O*kgtoGg=0,"NO",('Activity data'!BO14*EF!$H45*EF!AN63)*NtoN2O*kgtoGg)</f>
        <v>0.1267784218357306</v>
      </c>
      <c r="BP45" s="28">
        <f>IF(('Activity data'!BP14*EF!$H45*EF!AO63)*NtoN2O*kgtoGg=0,"NO",('Activity data'!BP14*EF!$H45*EF!AO63)*NtoN2O*kgtoGg)</f>
        <v>0.12686612625011101</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9.753143472581674E-2</v>
      </c>
      <c r="AE48" s="28">
        <f>IF(('Activity data'!AE17*EF!$H48*EF!$H66)*NtoN2O*kgtoGg=0,"NO",('Activity data'!AE17*EF!$H48*EF!$H66)*NtoN2O*kgtoGg)</f>
        <v>9.7522144744451214E-2</v>
      </c>
      <c r="AF48" s="28">
        <f>IF(('Activity data'!AF17*EF!$H48*EF!$H66)*NtoN2O*kgtoGg=0,"NO",('Activity data'!AF17*EF!$H48*EF!$H66)*NtoN2O*kgtoGg)</f>
        <v>9.6841943461981009E-2</v>
      </c>
      <c r="AG48" s="28">
        <f>IF(('Activity data'!AG17*EF!$H48*EF!$H66)*NtoN2O*kgtoGg=0,"NO",('Activity data'!AG17*EF!$H48*EF!$H66)*NtoN2O*kgtoGg)</f>
        <v>9.5691069716641514E-2</v>
      </c>
      <c r="AH48" s="28">
        <f>IF(('Activity data'!AH17*EF!$H48*EF!$H66)*NtoN2O*kgtoGg=0,"NO",('Activity data'!AH17*EF!$H48*EF!$H66)*NtoN2O*kgtoGg)</f>
        <v>9.4050495305519483E-2</v>
      </c>
      <c r="AI48" s="28">
        <f>IF(('Activity data'!AI17*EF!$H48*EF!H66)*NtoN2O*kgtoGg=0,"NO",('Activity data'!AI17*EF!$H48*EF!H66)*NtoN2O*kgtoGg)</f>
        <v>9.2973833274165599E-2</v>
      </c>
      <c r="AJ48" s="28">
        <f>IF(('Activity data'!AJ17*EF!$H48*EF!I66)*NtoN2O*kgtoGg=0,"NO",('Activity data'!AJ17*EF!$H48*EF!I66)*NtoN2O*kgtoGg)</f>
        <v>9.2038846633423793E-2</v>
      </c>
      <c r="AK48" s="28">
        <f>IF(('Activity data'!AK17*EF!$H48*EF!J66)*NtoN2O*kgtoGg=0,"NO",('Activity data'!AK17*EF!$H48*EF!J66)*NtoN2O*kgtoGg)</f>
        <v>9.1060798882111438E-2</v>
      </c>
      <c r="AL48" s="28">
        <f>IF(('Activity data'!AL17*EF!$H48*EF!K66)*NtoN2O*kgtoGg=0,"NO",('Activity data'!AL17*EF!$H48*EF!K66)*NtoN2O*kgtoGg)</f>
        <v>8.0171722065457432E-2</v>
      </c>
      <c r="AM48" s="28">
        <f>IF(('Activity data'!AM17*EF!$H48*EF!L66)*NtoN2O*kgtoGg=0,"NO",('Activity data'!AM17*EF!$H48*EF!L66)*NtoN2O*kgtoGg)</f>
        <v>8.0663365305601309E-2</v>
      </c>
      <c r="AN48" s="28">
        <f>IF(('Activity data'!AN17*EF!$H48*EF!M66)*NtoN2O*kgtoGg=0,"NO",('Activity data'!AN17*EF!$H48*EF!M66)*NtoN2O*kgtoGg)</f>
        <v>8.111357086375931E-2</v>
      </c>
      <c r="AO48" s="28">
        <f>IF(('Activity data'!AO17*EF!$H48*EF!N66)*NtoN2O*kgtoGg=0,"NO",('Activity data'!AO17*EF!$H48*EF!N66)*NtoN2O*kgtoGg)</f>
        <v>8.1691251343973481E-2</v>
      </c>
      <c r="AP48" s="28">
        <f>IF(('Activity data'!AP17*EF!$H48*EF!O66)*NtoN2O*kgtoGg=0,"NO",('Activity data'!AP17*EF!$H48*EF!O66)*NtoN2O*kgtoGg)</f>
        <v>8.2411874610616595E-2</v>
      </c>
      <c r="AQ48" s="28">
        <f>IF(('Activity data'!AQ17*EF!$H48*EF!P66)*NtoN2O*kgtoGg=0,"NO",('Activity data'!AQ17*EF!$H48*EF!P66)*NtoN2O*kgtoGg)</f>
        <v>8.2984746464422457E-2</v>
      </c>
      <c r="AR48" s="28">
        <f>IF(('Activity data'!AR17*EF!$H48*EF!Q66)*NtoN2O*kgtoGg=0,"NO",('Activity data'!AR17*EF!$H48*EF!Q66)*NtoN2O*kgtoGg)</f>
        <v>8.3855309175646944E-2</v>
      </c>
      <c r="AS48" s="28">
        <f>IF(('Activity data'!AS17*EF!$H48*EF!R66)*NtoN2O*kgtoGg=0,"NO",('Activity data'!AS17*EF!$H48*EF!R66)*NtoN2O*kgtoGg)</f>
        <v>8.4733718064155722E-2</v>
      </c>
      <c r="AT48" s="28">
        <f>IF(('Activity data'!AT17*EF!$H48*EF!S66)*NtoN2O*kgtoGg=0,"NO",('Activity data'!AT17*EF!$H48*EF!S66)*NtoN2O*kgtoGg)</f>
        <v>8.5610396743096839E-2</v>
      </c>
      <c r="AU48" s="28">
        <f>IF(('Activity data'!AU17*EF!$H48*EF!T66)*NtoN2O*kgtoGg=0,"NO",('Activity data'!AU17*EF!$H48*EF!T66)*NtoN2O*kgtoGg)</f>
        <v>8.6364413045630209E-2</v>
      </c>
      <c r="AV48" s="28">
        <f>IF(('Activity data'!AV17*EF!$H48*EF!U66)*NtoN2O*kgtoGg=0,"NO",('Activity data'!AV17*EF!$H48*EF!U66)*NtoN2O*kgtoGg)</f>
        <v>8.7053724381793762E-2</v>
      </c>
      <c r="AW48" s="28">
        <f>IF(('Activity data'!AW17*EF!$H48*EF!V66)*NtoN2O*kgtoGg=0,"NO",('Activity data'!AW17*EF!$H48*EF!V66)*NtoN2O*kgtoGg)</f>
        <v>8.8072592018929696E-2</v>
      </c>
      <c r="AX48" s="28">
        <f>IF(('Activity data'!AX17*EF!$H48*EF!W66)*NtoN2O*kgtoGg=0,"NO",('Activity data'!AX17*EF!$H48*EF!W66)*NtoN2O*kgtoGg)</f>
        <v>8.9107641018453004E-2</v>
      </c>
      <c r="AY48" s="28">
        <f>IF(('Activity data'!AY17*EF!$H48*EF!X66)*NtoN2O*kgtoGg=0,"NO",('Activity data'!AY17*EF!$H48*EF!X66)*NtoN2O*kgtoGg)</f>
        <v>9.0127239810545559E-2</v>
      </c>
      <c r="AZ48" s="28">
        <f>IF(('Activity data'!AZ17*EF!$H48*EF!Y66)*NtoN2O*kgtoGg=0,"NO",('Activity data'!AZ17*EF!$H48*EF!Y66)*NtoN2O*kgtoGg)</f>
        <v>9.1102812890292512E-2</v>
      </c>
      <c r="BA48" s="28">
        <f>IF(('Activity data'!BA17*EF!$H48*EF!Z66)*NtoN2O*kgtoGg=0,"NO",('Activity data'!BA17*EF!$H48*EF!Z66)*NtoN2O*kgtoGg)</f>
        <v>9.2282930648532061E-2</v>
      </c>
      <c r="BB48" s="28">
        <f>IF(('Activity data'!BB17*EF!$H48*EF!AA66)*NtoN2O*kgtoGg=0,"NO",('Activity data'!BB17*EF!$H48*EF!AA66)*NtoN2O*kgtoGg)</f>
        <v>9.3617753560345671E-2</v>
      </c>
      <c r="BC48" s="28">
        <f>IF(('Activity data'!BC17*EF!$H48*EF!AB66)*NtoN2O*kgtoGg=0,"NO",('Activity data'!BC17*EF!$H48*EF!AB66)*NtoN2O*kgtoGg)</f>
        <v>9.5001020486367341E-2</v>
      </c>
      <c r="BD48" s="28">
        <f>IF(('Activity data'!BD17*EF!$H48*EF!AC66)*NtoN2O*kgtoGg=0,"NO",('Activity data'!BD17*EF!$H48*EF!AC66)*NtoN2O*kgtoGg)</f>
        <v>9.6276272702805824E-2</v>
      </c>
      <c r="BE48" s="28">
        <f>IF(('Activity data'!BE17*EF!$H48*EF!AD66)*NtoN2O*kgtoGg=0,"NO",('Activity data'!BE17*EF!$H48*EF!AD66)*NtoN2O*kgtoGg)</f>
        <v>9.7591669107992357E-2</v>
      </c>
      <c r="BF48" s="28">
        <f>IF(('Activity data'!BF17*EF!$H48*EF!AE66)*NtoN2O*kgtoGg=0,"NO",('Activity data'!BF17*EF!$H48*EF!AE66)*NtoN2O*kgtoGg)</f>
        <v>9.9017308509679033E-2</v>
      </c>
      <c r="BG48" s="28">
        <f>IF(('Activity data'!BG17*EF!$H48*EF!AF66)*NtoN2O*kgtoGg=0,"NO",('Activity data'!BG17*EF!$H48*EF!AF66)*NtoN2O*kgtoGg)</f>
        <v>0.10045302691236287</v>
      </c>
      <c r="BH48" s="28">
        <f>IF(('Activity data'!BH17*EF!$H48*EF!AG66)*NtoN2O*kgtoGg=0,"NO",('Activity data'!BH17*EF!$H48*EF!AG66)*NtoN2O*kgtoGg)</f>
        <v>0.10189808134052268</v>
      </c>
      <c r="BI48" s="28">
        <f>IF(('Activity data'!BI17*EF!$H48*EF!AH66)*NtoN2O*kgtoGg=0,"NO",('Activity data'!BI17*EF!$H48*EF!AH66)*NtoN2O*kgtoGg)</f>
        <v>0.10336384167767823</v>
      </c>
      <c r="BJ48" s="28">
        <f>IF(('Activity data'!BJ17*EF!$H48*EF!AI66)*NtoN2O*kgtoGg=0,"NO",('Activity data'!BJ17*EF!$H48*EF!AI66)*NtoN2O*kgtoGg)</f>
        <v>0.10485553678751433</v>
      </c>
      <c r="BK48" s="28">
        <f>IF(('Activity data'!BK17*EF!$H48*EF!AJ66)*NtoN2O*kgtoGg=0,"NO",('Activity data'!BK17*EF!$H48*EF!AJ66)*NtoN2O*kgtoGg)</f>
        <v>0.10642193395509505</v>
      </c>
      <c r="BL48" s="28">
        <f>IF(('Activity data'!BL17*EF!$H48*EF!AK66)*NtoN2O*kgtoGg=0,"NO",('Activity data'!BL17*EF!$H48*EF!AK66)*NtoN2O*kgtoGg)</f>
        <v>0.107769943512006</v>
      </c>
      <c r="BM48" s="28">
        <f>IF(('Activity data'!BM17*EF!$H48*EF!AL66)*NtoN2O*kgtoGg=0,"NO",('Activity data'!BM17*EF!$H48*EF!AL66)*NtoN2O*kgtoGg)</f>
        <v>0.10913520426593272</v>
      </c>
      <c r="BN48" s="28">
        <f>IF(('Activity data'!BN17*EF!$H48*EF!AM66)*NtoN2O*kgtoGg=0,"NO",('Activity data'!BN17*EF!$H48*EF!AM66)*NtoN2O*kgtoGg)</f>
        <v>0.11053404911763832</v>
      </c>
      <c r="BO48" s="28">
        <f>IF(('Activity data'!BO17*EF!$H48*EF!AN66)*NtoN2O*kgtoGg=0,"NO",('Activity data'!BO17*EF!$H48*EF!AN66)*NtoN2O*kgtoGg)</f>
        <v>0.11197268276124618</v>
      </c>
      <c r="BP48" s="28">
        <f>IF(('Activity data'!BP17*EF!$H48*EF!AO66)*NtoN2O*kgtoGg=0,"NO",('Activity data'!BP17*EF!$H48*EF!AO66)*NtoN2O*kgtoGg)</f>
        <v>0.11350482792715905</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3.8156271962939456E-2</v>
      </c>
      <c r="AE49" s="28">
        <f>IF(('Activity data'!AE18*EF!$H49*EF!$H67)*NtoN2O*kgtoGg=0,"NO",('Activity data'!AE18*EF!$H49*EF!$H67)*NtoN2O*kgtoGg)</f>
        <v>3.8152637534136967E-2</v>
      </c>
      <c r="AF49" s="28">
        <f>IF(('Activity data'!AF18*EF!$H49*EF!$H67)*NtoN2O*kgtoGg=0,"NO",('Activity data'!AF18*EF!$H49*EF!$H67)*NtoN2O*kgtoGg)</f>
        <v>3.7886529020544055E-2</v>
      </c>
      <c r="AG49" s="28">
        <f>IF(('Activity data'!AG18*EF!$H49*EF!$H67)*NtoN2O*kgtoGg=0,"NO",('Activity data'!AG18*EF!$H49*EF!$H67)*NtoN2O*kgtoGg)</f>
        <v>3.7436283909871478E-2</v>
      </c>
      <c r="AH49" s="28">
        <f>IF(('Activity data'!AH18*EF!$H49*EF!$H67)*NtoN2O*kgtoGg=0,"NO",('Activity data'!AH18*EF!$H49*EF!$H67)*NtoN2O*kgtoGg)</f>
        <v>3.6794457983879633E-2</v>
      </c>
      <c r="AI49" s="28">
        <f>IF(('Activity data'!AI18*EF!$H49*EF!H67)*NtoN2O*kgtoGg=0,"NO",('Activity data'!AI18*EF!$H49*EF!H67)*NtoN2O*kgtoGg)</f>
        <v>3.6373245998266988E-2</v>
      </c>
      <c r="AJ49" s="28">
        <f>IF(('Activity data'!AJ18*EF!$H49*EF!I67)*NtoN2O*kgtoGg=0,"NO",('Activity data'!AJ18*EF!$H49*EF!I67)*NtoN2O*kgtoGg)</f>
        <v>3.6007460293933292E-2</v>
      </c>
      <c r="AK49" s="28">
        <f>IF(('Activity data'!AK18*EF!$H49*EF!J67)*NtoN2O*kgtoGg=0,"NO",('Activity data'!AK18*EF!$H49*EF!J67)*NtoN2O*kgtoGg)</f>
        <v>3.5624828211295242E-2</v>
      </c>
      <c r="AL49" s="28">
        <f>IF(('Activity data'!AL18*EF!$H49*EF!K67)*NtoN2O*kgtoGg=0,"NO",('Activity data'!AL18*EF!$H49*EF!K67)*NtoN2O*kgtoGg)</f>
        <v>3.1364800891799549E-2</v>
      </c>
      <c r="AM49" s="28">
        <f>IF(('Activity data'!AM18*EF!$H49*EF!L67)*NtoN2O*kgtoGg=0,"NO",('Activity data'!AM18*EF!$H49*EF!L67)*NtoN2O*kgtoGg)</f>
        <v>3.1557141681539891E-2</v>
      </c>
      <c r="AN49" s="28">
        <f>IF(('Activity data'!AN18*EF!$H49*EF!M67)*NtoN2O*kgtoGg=0,"NO",('Activity data'!AN18*EF!$H49*EF!M67)*NtoN2O*kgtoGg)</f>
        <v>3.1733271211107403E-2</v>
      </c>
      <c r="AO49" s="28">
        <f>IF(('Activity data'!AO18*EF!$H49*EF!N67)*NtoN2O*kgtoGg=0,"NO",('Activity data'!AO18*EF!$H49*EF!N67)*NtoN2O*kgtoGg)</f>
        <v>3.1959271511140919E-2</v>
      </c>
      <c r="AP49" s="28">
        <f>IF(('Activity data'!AP18*EF!$H49*EF!O67)*NtoN2O*kgtoGg=0,"NO",('Activity data'!AP18*EF!$H49*EF!O67)*NtoN2O*kgtoGg)</f>
        <v>3.2241193923357614E-2</v>
      </c>
      <c r="AQ49" s="28">
        <f>IF(('Activity data'!AQ18*EF!$H49*EF!P67)*NtoN2O*kgtoGg=0,"NO",('Activity data'!AQ18*EF!$H49*EF!P67)*NtoN2O*kgtoGg)</f>
        <v>3.2465312991380946E-2</v>
      </c>
      <c r="AR49" s="28">
        <f>IF(('Activity data'!AR18*EF!$H49*EF!Q67)*NtoN2O*kgtoGg=0,"NO",('Activity data'!AR18*EF!$H49*EF!Q67)*NtoN2O*kgtoGg)</f>
        <v>3.2805894750109886E-2</v>
      </c>
      <c r="AS49" s="28">
        <f>IF(('Activity data'!AS18*EF!$H49*EF!R67)*NtoN2O*kgtoGg=0,"NO",('Activity data'!AS18*EF!$H49*EF!R67)*NtoN2O*kgtoGg)</f>
        <v>3.3149546092252333E-2</v>
      </c>
      <c r="AT49" s="28">
        <f>IF(('Activity data'!AT18*EF!$H49*EF!S67)*NtoN2O*kgtoGg=0,"NO",('Activity data'!AT18*EF!$H49*EF!S67)*NtoN2O*kgtoGg)</f>
        <v>3.3492520541380709E-2</v>
      </c>
      <c r="AU49" s="28">
        <f>IF(('Activity data'!AU18*EF!$H49*EF!T67)*NtoN2O*kgtoGg=0,"NO",('Activity data'!AU18*EF!$H49*EF!T67)*NtoN2O*kgtoGg)</f>
        <v>3.3787506985339347E-2</v>
      </c>
      <c r="AV49" s="28">
        <f>IF(('Activity data'!AV18*EF!$H49*EF!U67)*NtoN2O*kgtoGg=0,"NO",('Activity data'!AV18*EF!$H49*EF!U67)*NtoN2O*kgtoGg)</f>
        <v>3.4057179536386449E-2</v>
      </c>
      <c r="AW49" s="28">
        <f>IF(('Activity data'!AW18*EF!$H49*EF!V67)*NtoN2O*kgtoGg=0,"NO",('Activity data'!AW18*EF!$H49*EF!V67)*NtoN2O*kgtoGg)</f>
        <v>3.4455781184830205E-2</v>
      </c>
      <c r="AX49" s="28">
        <f>IF(('Activity data'!AX18*EF!$H49*EF!W67)*NtoN2O*kgtoGg=0,"NO",('Activity data'!AX18*EF!$H49*EF!W67)*NtoN2O*kgtoGg)</f>
        <v>3.4860713309860507E-2</v>
      </c>
      <c r="AY49" s="28">
        <f>IF(('Activity data'!AY18*EF!$H49*EF!X67)*NtoN2O*kgtoGg=0,"NO",('Activity data'!AY18*EF!$H49*EF!X67)*NtoN2O*kgtoGg)</f>
        <v>3.5259601000926857E-2</v>
      </c>
      <c r="AZ49" s="28">
        <f>IF(('Activity data'!AZ18*EF!$H49*EF!Y67)*NtoN2O*kgtoGg=0,"NO",('Activity data'!AZ18*EF!$H49*EF!Y67)*NtoN2O*kgtoGg)</f>
        <v>3.5641264941944355E-2</v>
      </c>
      <c r="BA49" s="28">
        <f>IF(('Activity data'!BA18*EF!$H49*EF!Z67)*NtoN2O*kgtoGg=0,"NO",('Activity data'!BA18*EF!$H49*EF!Z67)*NtoN2O*kgtoGg)</f>
        <v>3.6102950902560743E-2</v>
      </c>
      <c r="BB49" s="28">
        <f>IF(('Activity data'!BB18*EF!$H49*EF!AA67)*NtoN2O*kgtoGg=0,"NO",('Activity data'!BB18*EF!$H49*EF!AA67)*NtoN2O*kgtoGg)</f>
        <v>3.6625160651537626E-2</v>
      </c>
      <c r="BC49" s="28">
        <f>IF(('Activity data'!BC18*EF!$H49*EF!AB67)*NtoN2O*kgtoGg=0,"NO",('Activity data'!BC18*EF!$H49*EF!AB67)*NtoN2O*kgtoGg)</f>
        <v>3.7166322679708333E-2</v>
      </c>
      <c r="BD49" s="28">
        <f>IF(('Activity data'!BD18*EF!$H49*EF!AC67)*NtoN2O*kgtoGg=0,"NO",('Activity data'!BD18*EF!$H49*EF!AC67)*NtoN2O*kgtoGg)</f>
        <v>3.7665227166539257E-2</v>
      </c>
      <c r="BE49" s="28">
        <f>IF(('Activity data'!BE18*EF!$H49*EF!AD67)*NtoN2O*kgtoGg=0,"NO",('Activity data'!BE18*EF!$H49*EF!AD67)*NtoN2O*kgtoGg)</f>
        <v>3.8179836872799265E-2</v>
      </c>
      <c r="BF49" s="28">
        <f>IF(('Activity data'!BF18*EF!$H49*EF!AE67)*NtoN2O*kgtoGg=0,"NO",('Activity data'!BF18*EF!$H49*EF!AE67)*NtoN2O*kgtoGg)</f>
        <v>3.8737575871356622E-2</v>
      </c>
      <c r="BG49" s="28">
        <f>IF(('Activity data'!BG18*EF!$H49*EF!AF67)*NtoN2O*kgtoGg=0,"NO",('Activity data'!BG18*EF!$H49*EF!AF67)*NtoN2O*kgtoGg)</f>
        <v>3.9299257979171463E-2</v>
      </c>
      <c r="BH49" s="28">
        <f>IF(('Activity data'!BH18*EF!$H49*EF!AG67)*NtoN2O*kgtoGg=0,"NO",('Activity data'!BH18*EF!$H49*EF!AG67)*NtoN2O*kgtoGg)</f>
        <v>3.9864592529177012E-2</v>
      </c>
      <c r="BI49" s="28">
        <f>IF(('Activity data'!BI18*EF!$H49*EF!AH67)*NtoN2O*kgtoGg=0,"NO",('Activity data'!BI18*EF!$H49*EF!AH67)*NtoN2O*kgtoGg)</f>
        <v>4.0438027650009832E-2</v>
      </c>
      <c r="BJ49" s="28">
        <f>IF(('Activity data'!BJ18*EF!$H49*EF!AI67)*NtoN2O*kgtoGg=0,"NO",('Activity data'!BJ18*EF!$H49*EF!AI67)*NtoN2O*kgtoGg)</f>
        <v>4.1021608979011102E-2</v>
      </c>
      <c r="BK49" s="28">
        <f>IF(('Activity data'!BK18*EF!$H49*EF!AJ67)*NtoN2O*kgtoGg=0,"NO",('Activity data'!BK18*EF!$H49*EF!AJ67)*NtoN2O*kgtoGg)</f>
        <v>4.1634415265478737E-2</v>
      </c>
      <c r="BL49" s="28">
        <f>IF(('Activity data'!BL18*EF!$H49*EF!AK67)*NtoN2O*kgtoGg=0,"NO",('Activity data'!BL18*EF!$H49*EF!AK67)*NtoN2O*kgtoGg)</f>
        <v>4.2161783897004888E-2</v>
      </c>
      <c r="BM49" s="28">
        <f>IF(('Activity data'!BM18*EF!$H49*EF!AL67)*NtoN2O*kgtoGg=0,"NO",('Activity data'!BM18*EF!$H49*EF!AL67)*NtoN2O*kgtoGg)</f>
        <v>4.2695901546084922E-2</v>
      </c>
      <c r="BN49" s="28">
        <f>IF(('Activity data'!BN18*EF!$H49*EF!AM67)*NtoN2O*kgtoGg=0,"NO",('Activity data'!BN18*EF!$H49*EF!AM67)*NtoN2O*kgtoGg)</f>
        <v>4.3243157974186132E-2</v>
      </c>
      <c r="BO49" s="28">
        <f>IF(('Activity data'!BO18*EF!$H49*EF!AN67)*NtoN2O*kgtoGg=0,"NO",('Activity data'!BO18*EF!$H49*EF!AN67)*NtoN2O*kgtoGg)</f>
        <v>4.3805980583274701E-2</v>
      </c>
      <c r="BP49" s="28">
        <f>IF(('Activity data'!BP18*EF!$H49*EF!AO67)*NtoN2O*kgtoGg=0,"NO",('Activity data'!BP18*EF!$H49*EF!AO67)*NtoN2O*kgtoGg)</f>
        <v>4.4405386793196881E-2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0.32797714072120071</v>
      </c>
      <c r="AE50" s="28">
        <f>IF(('Activity data'!AE19*EF!$H50*EF!$H68)*NtoN2O*kgtoGg=0,"NO",('Activity data'!AE19*EF!$H50*EF!$H68)*NtoN2O*kgtoGg)</f>
        <v>0.33563683683633527</v>
      </c>
      <c r="AF50" s="28">
        <f>IF(('Activity data'!AF19*EF!$H50*EF!$H68)*NtoN2O*kgtoGg=0,"NO",('Activity data'!AF19*EF!$H50*EF!$H68)*NtoN2O*kgtoGg)</f>
        <v>0.3420361845379743</v>
      </c>
      <c r="AG50" s="28">
        <f>IF(('Activity data'!AG19*EF!$H50*EF!$H68)*NtoN2O*kgtoGg=0,"NO",('Activity data'!AG19*EF!$H50*EF!$H68)*NtoN2O*kgtoGg)</f>
        <v>0.34748500223790296</v>
      </c>
      <c r="AH50" s="28">
        <f>IF(('Activity data'!AH19*EF!$H50*EF!$H68)*NtoN2O*kgtoGg=0,"NO",('Activity data'!AH19*EF!$H50*EF!$H68)*NtoN2O*kgtoGg)</f>
        <v>0.35188179077562703</v>
      </c>
      <c r="AI50" s="28">
        <f>IF(('Activity data'!AI19*EF!$H50*EF!H68)*NtoN2O*kgtoGg=0,"NO",('Activity data'!AI19*EF!$H50*EF!H68)*NtoN2O*kgtoGg)</f>
        <v>0.357394517938601</v>
      </c>
      <c r="AJ50" s="28">
        <f>IF(('Activity data'!AJ19*EF!$H50*EF!I68)*NtoN2O*kgtoGg=0,"NO",('Activity data'!AJ19*EF!$H50*EF!I68)*NtoN2O*kgtoGg)</f>
        <v>0.36313776120564784</v>
      </c>
      <c r="AK50" s="28">
        <f>IF(('Activity data'!AK19*EF!$H50*EF!J68)*NtoN2O*kgtoGg=0,"NO",('Activity data'!AK19*EF!$H50*EF!J68)*NtoN2O*kgtoGg)</f>
        <v>0.36873710275312005</v>
      </c>
      <c r="AL50" s="28">
        <f>IF(('Activity data'!AL19*EF!$H50*EF!K68)*NtoN2O*kgtoGg=0,"NO",('Activity data'!AL19*EF!$H50*EF!K68)*NtoN2O*kgtoGg)</f>
        <v>0.35170132706994423</v>
      </c>
      <c r="AM50" s="28">
        <f>IF(('Activity data'!AM19*EF!$H50*EF!L68)*NtoN2O*kgtoGg=0,"NO",('Activity data'!AM19*EF!$H50*EF!L68)*NtoN2O*kgtoGg)</f>
        <v>0.35925022791599232</v>
      </c>
      <c r="AN50" s="28">
        <f>IF(('Activity data'!AN19*EF!$H50*EF!M68)*NtoN2O*kgtoGg=0,"NO",('Activity data'!AN19*EF!$H50*EF!M68)*NtoN2O*kgtoGg)</f>
        <v>0.36679424618077916</v>
      </c>
      <c r="AO50" s="28">
        <f>IF(('Activity data'!AO19*EF!$H50*EF!N68)*NtoN2O*kgtoGg=0,"NO",('Activity data'!AO19*EF!$H50*EF!N68)*NtoN2O*kgtoGg)</f>
        <v>0.37474312422294209</v>
      </c>
      <c r="AP50" s="28">
        <f>IF(('Activity data'!AP19*EF!$H50*EF!O68)*NtoN2O*kgtoGg=0,"NO",('Activity data'!AP19*EF!$H50*EF!O68)*NtoN2O*kgtoGg)</f>
        <v>0.38316028147564807</v>
      </c>
      <c r="AQ50" s="28">
        <f>IF(('Activity data'!AQ19*EF!$H50*EF!P68)*NtoN2O*kgtoGg=0,"NO",('Activity data'!AQ19*EF!$H50*EF!P68)*NtoN2O*kgtoGg)</f>
        <v>0.39133266285540125</v>
      </c>
      <c r="AR50" s="28">
        <f>IF(('Activity data'!AR19*EF!$H50*EF!Q68)*NtoN2O*kgtoGg=0,"NO",('Activity data'!AR19*EF!$H50*EF!Q68)*NtoN2O*kgtoGg)</f>
        <v>0.40007250964528462</v>
      </c>
      <c r="AS50" s="28">
        <f>IF(('Activity data'!AS19*EF!$H50*EF!R68)*NtoN2O*kgtoGg=0,"NO",('Activity data'!AS19*EF!$H50*EF!R68)*NtoN2O*kgtoGg)</f>
        <v>0.40898303337068792</v>
      </c>
      <c r="AT50" s="28">
        <f>IF(('Activity data'!AT19*EF!$H50*EF!S68)*NtoN2O*kgtoGg=0,"NO",('Activity data'!AT19*EF!$H50*EF!S68)*NtoN2O*kgtoGg)</f>
        <v>0.41804401555822374</v>
      </c>
      <c r="AU50" s="28">
        <f>IF(('Activity data'!AU19*EF!$H50*EF!T68)*NtoN2O*kgtoGg=0,"NO",('Activity data'!AU19*EF!$H50*EF!T68)*NtoN2O*kgtoGg)</f>
        <v>0.42692480345327849</v>
      </c>
      <c r="AV50" s="28">
        <f>IF(('Activity data'!AV19*EF!$H50*EF!U68)*NtoN2O*kgtoGg=0,"NO",('Activity data'!AV19*EF!$H50*EF!U68)*NtoN2O*kgtoGg)</f>
        <v>0.43577291738303348</v>
      </c>
      <c r="AW50" s="28">
        <f>IF(('Activity data'!AW19*EF!$H50*EF!V68)*NtoN2O*kgtoGg=0,"NO",('Activity data'!AW19*EF!$H50*EF!V68)*NtoN2O*kgtoGg)</f>
        <v>0.44544801546998514</v>
      </c>
      <c r="AX50" s="28">
        <f>IF(('Activity data'!AX19*EF!$H50*EF!W68)*NtoN2O*kgtoGg=0,"NO",('Activity data'!AX19*EF!$H50*EF!W68)*NtoN2O*kgtoGg)</f>
        <v>0.45535539982534073</v>
      </c>
      <c r="AY50" s="28">
        <f>IF(('Activity data'!AY19*EF!$H50*EF!X68)*NtoN2O*kgtoGg=0,"NO",('Activity data'!AY19*EF!$H50*EF!X68)*NtoN2O*kgtoGg)</f>
        <v>0.4654080734297894</v>
      </c>
      <c r="AZ50" s="28">
        <f>IF(('Activity data'!AZ19*EF!$H50*EF!Y68)*NtoN2O*kgtoGg=0,"NO",('Activity data'!AZ19*EF!$H50*EF!Y68)*NtoN2O*kgtoGg)</f>
        <v>0.47552110816517135</v>
      </c>
      <c r="BA50" s="28">
        <f>IF(('Activity data'!BA19*EF!$H50*EF!Z68)*NtoN2O*kgtoGg=0,"NO",('Activity data'!BA19*EF!$H50*EF!Z68)*NtoN2O*kgtoGg)</f>
        <v>0.48646692136265191</v>
      </c>
      <c r="BB50" s="28">
        <f>IF(('Activity data'!BB19*EF!$H50*EF!AA68)*NtoN2O*kgtoGg=0,"NO",('Activity data'!BB19*EF!$H50*EF!AA68)*NtoN2O*kgtoGg)</f>
        <v>0.49786882291689483</v>
      </c>
      <c r="BC50" s="28">
        <f>IF(('Activity data'!BC19*EF!$H50*EF!AB68)*NtoN2O*kgtoGg=0,"NO",('Activity data'!BC19*EF!$H50*EF!AB68)*NtoN2O*kgtoGg)</f>
        <v>0.50967361450464788</v>
      </c>
      <c r="BD50" s="28">
        <f>IF(('Activity data'!BD19*EF!$H50*EF!AC68)*NtoN2O*kgtoGg=0,"NO",('Activity data'!BD19*EF!$H50*EF!AC68)*NtoN2O*kgtoGg)</f>
        <v>0.52138025621134032</v>
      </c>
      <c r="BE50" s="28">
        <f>IF(('Activity data'!BE19*EF!$H50*EF!AD68)*NtoN2O*kgtoGg=0,"NO",('Activity data'!BE19*EF!$H50*EF!AD68)*NtoN2O*kgtoGg)</f>
        <v>0.53347371798665011</v>
      </c>
      <c r="BF50" s="28">
        <f>IF(('Activity data'!BF19*EF!$H50*EF!AE68)*NtoN2O*kgtoGg=0,"NO",('Activity data'!BF19*EF!$H50*EF!AE68)*NtoN2O*kgtoGg)</f>
        <v>0.5462088320691435</v>
      </c>
      <c r="BG50" s="28">
        <f>IF(('Activity data'!BG19*EF!$H50*EF!AF68)*NtoN2O*kgtoGg=0,"NO",('Activity data'!BG19*EF!$H50*EF!AF68)*NtoN2O*kgtoGg)</f>
        <v>0.55901677073808431</v>
      </c>
      <c r="BH50" s="28">
        <f>IF(('Activity data'!BH19*EF!$H50*EF!AG68)*NtoN2O*kgtoGg=0,"NO",('Activity data'!BH19*EF!$H50*EF!AG68)*NtoN2O*kgtoGg)</f>
        <v>0.57214881642128101</v>
      </c>
      <c r="BI50" s="28">
        <f>IF(('Activity data'!BI19*EF!$H50*EF!AH68)*NtoN2O*kgtoGg=0,"NO",('Activity data'!BI19*EF!$H50*EF!AH68)*NtoN2O*kgtoGg)</f>
        <v>0.58565611166825837</v>
      </c>
      <c r="BJ50" s="28">
        <f>IF(('Activity data'!BJ19*EF!$H50*EF!AI68)*NtoN2O*kgtoGg=0,"NO",('Activity data'!BJ19*EF!$H50*EF!AI68)*NtoN2O*kgtoGg)</f>
        <v>0.59957056749595228</v>
      </c>
      <c r="BK50" s="28">
        <f>IF(('Activity data'!BK19*EF!$H50*EF!AJ68)*NtoN2O*kgtoGg=0,"NO",('Activity data'!BK19*EF!$H50*EF!AJ68)*NtoN2O*kgtoGg)</f>
        <v>0.61408976937777782</v>
      </c>
      <c r="BL50" s="28">
        <f>IF(('Activity data'!BL19*EF!$H50*EF!AK68)*NtoN2O*kgtoGg=0,"NO",('Activity data'!BL19*EF!$H50*EF!AK68)*NtoN2O*kgtoGg)</f>
        <v>0.62786126016523869</v>
      </c>
      <c r="BM50" s="28">
        <f>IF(('Activity data'!BM19*EF!$H50*EF!AL68)*NtoN2O*kgtoGg=0,"NO",('Activity data'!BM19*EF!$H50*EF!AL68)*NtoN2O*kgtoGg)</f>
        <v>0.64201946443736846</v>
      </c>
      <c r="BN50" s="28">
        <f>IF(('Activity data'!BN19*EF!$H50*EF!AM68)*NtoN2O*kgtoGg=0,"NO",('Activity data'!BN19*EF!$H50*EF!AM68)*NtoN2O*kgtoGg)</f>
        <v>0.65664249607071901</v>
      </c>
      <c r="BO50" s="28">
        <f>IF(('Activity data'!BO19*EF!$H50*EF!AN68)*NtoN2O*kgtoGg=0,"NO",('Activity data'!BO19*EF!$H50*EF!AN68)*NtoN2O*kgtoGg)</f>
        <v>0.67177278022515041</v>
      </c>
      <c r="BP50" s="28">
        <f>IF(('Activity data'!BP19*EF!$H50*EF!AO68)*NtoN2O*kgtoGg=0,"NO",('Activity data'!BP19*EF!$H50*EF!AO68)*NtoN2O*kgtoGg)</f>
        <v>0.68765116215187005</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1.7035835105276091</v>
      </c>
      <c r="AE51" s="28">
        <f>IF(('Activity data'!AE20*EF!$H51*EF!$H69)*NtoN2O*kgtoGg=0,"NO",('Activity data'!AE20*EF!$H51*EF!$H69)*NtoN2O*kgtoGg)</f>
        <v>1.7393830505512544</v>
      </c>
      <c r="AF51" s="28">
        <f>IF(('Activity data'!AF20*EF!$H51*EF!$H69)*NtoN2O*kgtoGg=0,"NO",('Activity data'!AF20*EF!$H51*EF!$H69)*NtoN2O*kgtoGg)</f>
        <v>1.7566398896363369</v>
      </c>
      <c r="AG51" s="28">
        <f>IF(('Activity data'!AG20*EF!$H51*EF!$H69)*NtoN2O*kgtoGg=0,"NO",('Activity data'!AG20*EF!$H51*EF!$H69)*NtoN2O*kgtoGg)</f>
        <v>1.7600020274417854</v>
      </c>
      <c r="AH51" s="28">
        <f>IF(('Activity data'!AH20*EF!$H51*EF!$H69)*NtoN2O*kgtoGg=0,"NO",('Activity data'!AH20*EF!$H51*EF!$H69)*NtoN2O*kgtoGg)</f>
        <v>1.7485128242524963</v>
      </c>
      <c r="AI51" s="28">
        <f>IF(('Activity data'!AI20*EF!$H51*EF!H69)*NtoN2O*kgtoGg=0,"NO",('Activity data'!AI20*EF!$H51*EF!H69)*NtoN2O*kgtoGg)</f>
        <v>1.7504412069832636</v>
      </c>
      <c r="AJ51" s="28">
        <f>IF(('Activity data'!AJ20*EF!$H51*EF!I69)*NtoN2O*kgtoGg=0,"NO",('Activity data'!AJ20*EF!$H51*EF!I69)*NtoN2O*kgtoGg)</f>
        <v>1.7551425235317828</v>
      </c>
      <c r="AK51" s="28">
        <f>IF(('Activity data'!AK20*EF!$H51*EF!J69)*NtoN2O*kgtoGg=0,"NO",('Activity data'!AK20*EF!$H51*EF!J69)*NtoN2O*kgtoGg)</f>
        <v>1.7576239021042348</v>
      </c>
      <c r="AL51" s="28">
        <f>IF(('Activity data'!AL20*EF!$H51*EF!K69)*NtoN2O*kgtoGg=0,"NO",('Activity data'!AL20*EF!$H51*EF!K69)*NtoN2O*kgtoGg)</f>
        <v>1.4772362904643301</v>
      </c>
      <c r="AM51" s="28">
        <f>IF(('Activity data'!AM20*EF!$H51*EF!L69)*NtoN2O*kgtoGg=0,"NO",('Activity data'!AM20*EF!$H51*EF!L69)*NtoN2O*kgtoGg)</f>
        <v>1.5202689863426582</v>
      </c>
      <c r="AN51" s="28">
        <f>IF(('Activity data'!AN20*EF!$H51*EF!M69)*NtoN2O*kgtoGg=0,"NO",('Activity data'!AN20*EF!$H51*EF!M69)*NtoN2O*kgtoGg)</f>
        <v>1.5623525701690102</v>
      </c>
      <c r="AO51" s="28">
        <f>IF(('Activity data'!AO20*EF!$H51*EF!N69)*NtoN2O*kgtoGg=0,"NO",('Activity data'!AO20*EF!$H51*EF!N69)*NtoN2O*kgtoGg)</f>
        <v>1.6084844807143637</v>
      </c>
      <c r="AP51" s="28">
        <f>IF(('Activity data'!AP20*EF!$H51*EF!O69)*NtoN2O*kgtoGg=0,"NO",('Activity data'!AP20*EF!$H51*EF!O69)*NtoN2O*kgtoGg)</f>
        <v>1.6593207709819637</v>
      </c>
      <c r="AQ51" s="28">
        <f>IF(('Activity data'!AQ20*EF!$H51*EF!P69)*NtoN2O*kgtoGg=0,"NO",('Activity data'!AQ20*EF!$H51*EF!P69)*NtoN2O*kgtoGg)</f>
        <v>1.7062366916184519</v>
      </c>
      <c r="AR51" s="28">
        <f>IF(('Activity data'!AR20*EF!$H51*EF!Q69)*NtoN2O*kgtoGg=0,"NO",('Activity data'!AR20*EF!$H51*EF!Q69)*NtoN2O*kgtoGg)</f>
        <v>1.7642426734504464</v>
      </c>
      <c r="AS51" s="28">
        <f>IF(('Activity data'!AS20*EF!$H51*EF!R69)*NtoN2O*kgtoGg=0,"NO",('Activity data'!AS20*EF!$H51*EF!R69)*NtoN2O*kgtoGg)</f>
        <v>1.8232695880985534</v>
      </c>
      <c r="AT51" s="28">
        <f>IF(('Activity data'!AT20*EF!$H51*EF!S69)*NtoN2O*kgtoGg=0,"NO",('Activity data'!AT20*EF!$H51*EF!S69)*NtoN2O*kgtoGg)</f>
        <v>1.8830646938354667</v>
      </c>
      <c r="AU51" s="28">
        <f>IF(('Activity data'!AU20*EF!$H51*EF!T69)*NtoN2O*kgtoGg=0,"NO",('Activity data'!AU20*EF!$H51*EF!T69)*NtoN2O*kgtoGg)</f>
        <v>1.9397957972176394</v>
      </c>
      <c r="AV51" s="28">
        <f>IF(('Activity data'!AV20*EF!$H51*EF!U69)*NtoN2O*kgtoGg=0,"NO",('Activity data'!AV20*EF!$H51*EF!U69)*NtoN2O*kgtoGg)</f>
        <v>1.9952294598809888</v>
      </c>
      <c r="AW51" s="28">
        <f>IF(('Activity data'!AW20*EF!$H51*EF!V69)*NtoN2O*kgtoGg=0,"NO",('Activity data'!AW20*EF!$H51*EF!V69)*NtoN2O*kgtoGg)</f>
        <v>2.0634036041335246</v>
      </c>
      <c r="AX51" s="28">
        <f>IF(('Activity data'!AX20*EF!$H51*EF!W69)*NtoN2O*kgtoGg=0,"NO",('Activity data'!AX20*EF!$H51*EF!W69)*NtoN2O*kgtoGg)</f>
        <v>2.1332171939143763</v>
      </c>
      <c r="AY51" s="28">
        <f>IF(('Activity data'!AY20*EF!$H51*EF!X69)*NtoN2O*kgtoGg=0,"NO",('Activity data'!AY20*EF!$H51*EF!X69)*NtoN2O*kgtoGg)</f>
        <v>2.2036674971660513</v>
      </c>
      <c r="AZ51" s="28">
        <f>IF(('Activity data'!AZ20*EF!$H51*EF!Y69)*NtoN2O*kgtoGg=0,"NO",('Activity data'!AZ20*EF!$H51*EF!Y69)*NtoN2O*kgtoGg)</f>
        <v>2.2738025892879152</v>
      </c>
      <c r="BA51" s="28">
        <f>IF(('Activity data'!BA20*EF!$H51*EF!Z69)*NtoN2O*kgtoGg=0,"NO",('Activity data'!BA20*EF!$H51*EF!Z69)*NtoN2O*kgtoGg)</f>
        <v>2.3521916954153843</v>
      </c>
      <c r="BB51" s="28">
        <f>IF(('Activity data'!BB20*EF!$H51*EF!AA69)*NtoN2O*kgtoGg=0,"NO",('Activity data'!BB20*EF!$H51*EF!AA69)*NtoN2O*kgtoGg)</f>
        <v>2.4384655793989736</v>
      </c>
      <c r="BC51" s="28">
        <f>IF(('Activity data'!BC20*EF!$H51*EF!AB69)*NtoN2O*kgtoGg=0,"NO",('Activity data'!BC20*EF!$H51*EF!AB69)*NtoN2O*kgtoGg)</f>
        <v>2.5280556677724513</v>
      </c>
      <c r="BD51" s="28">
        <f>IF(('Activity data'!BD20*EF!$H51*EF!AC69)*NtoN2O*kgtoGg=0,"NO",('Activity data'!BD20*EF!$H51*EF!AC69)*NtoN2O*kgtoGg)</f>
        <v>2.6154665886627204</v>
      </c>
      <c r="BE51" s="28">
        <f>IF(('Activity data'!BE20*EF!$H51*EF!AD69)*NtoN2O*kgtoGg=0,"NO",('Activity data'!BE20*EF!$H51*EF!AD69)*NtoN2O*kgtoGg)</f>
        <v>2.7059853619354657</v>
      </c>
      <c r="BF51" s="28">
        <f>IF(('Activity data'!BF20*EF!$H51*EF!AE69)*NtoN2O*kgtoGg=0,"NO",('Activity data'!BF20*EF!$H51*EF!AE69)*NtoN2O*kgtoGg)</f>
        <v>2.8022992294307465</v>
      </c>
      <c r="BG51" s="28">
        <f>IF(('Activity data'!BG20*EF!$H51*EF!AF69)*NtoN2O*kgtoGg=0,"NO",('Activity data'!BG20*EF!$H51*EF!AF69)*NtoN2O*kgtoGg)</f>
        <v>2.9018634397968381</v>
      </c>
      <c r="BH51" s="28">
        <f>IF(('Activity data'!BH20*EF!$H51*EF!AG69)*NtoN2O*kgtoGg=0,"NO",('Activity data'!BH20*EF!$H51*EF!AG69)*NtoN2O*kgtoGg)</f>
        <v>3.003748155150693</v>
      </c>
      <c r="BI51" s="28">
        <f>IF(('Activity data'!BI20*EF!$H51*EF!AH69)*NtoN2O*kgtoGg=0,"NO",('Activity data'!BI20*EF!$H51*EF!AH69)*NtoN2O*kgtoGg)</f>
        <v>3.1084628079282961</v>
      </c>
      <c r="BJ51" s="28">
        <f>IF(('Activity data'!BJ20*EF!$H51*EF!AI69)*NtoN2O*kgtoGg=0,"NO",('Activity data'!BJ20*EF!$H51*EF!AI69)*NtoN2O*kgtoGg)</f>
        <v>3.2163039252614731</v>
      </c>
      <c r="BK51" s="28">
        <f>IF(('Activity data'!BK20*EF!$H51*EF!AJ69)*NtoN2O*kgtoGg=0,"NO",('Activity data'!BK20*EF!$H51*EF!AJ69)*NtoN2O*kgtoGg)</f>
        <v>3.3292887240987636</v>
      </c>
      <c r="BL51" s="28">
        <f>IF(('Activity data'!BL20*EF!$H51*EF!AK69)*NtoN2O*kgtoGg=0,"NO",('Activity data'!BL20*EF!$H51*EF!AK69)*NtoN2O*kgtoGg)</f>
        <v>3.4369353102213269</v>
      </c>
      <c r="BM51" s="28">
        <f>IF(('Activity data'!BM20*EF!$H51*EF!AL69)*NtoN2O*kgtoGg=0,"NO",('Activity data'!BM20*EF!$H51*EF!AL69)*NtoN2O*kgtoGg)</f>
        <v>3.5474845926005023</v>
      </c>
      <c r="BN51" s="28">
        <f>IF(('Activity data'!BN20*EF!$H51*EF!AM69)*NtoN2O*kgtoGg=0,"NO",('Activity data'!BN20*EF!$H51*EF!AM69)*NtoN2O*kgtoGg)</f>
        <v>3.6617003714494083</v>
      </c>
      <c r="BO51" s="28">
        <f>IF(('Activity data'!BO20*EF!$H51*EF!AN69)*NtoN2O*kgtoGg=0,"NO",('Activity data'!BO20*EF!$H51*EF!AN69)*NtoN2O*kgtoGg)</f>
        <v>3.7799666790218671</v>
      </c>
      <c r="BP51" s="28">
        <f>IF(('Activity data'!BP20*EF!$H51*EF!AO69)*NtoN2O*kgtoGg=0,"NO",('Activity data'!BP20*EF!$H51*EF!AO69)*NtoN2O*kgtoGg)</f>
        <v>3.9046734458090548</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1.3665714196716706E-2</v>
      </c>
      <c r="AE52" s="28">
        <f>IF(('Activity data'!AE21*EF!$H52*EF!$H70)*NtoN2O*kgtoGg=0,"NO",('Activity data'!AE21*EF!$H52*EF!$H70)*NtoN2O*kgtoGg)</f>
        <v>1.3984868201513985E-2</v>
      </c>
      <c r="AF52" s="28">
        <f>IF(('Activity data'!AF21*EF!$H52*EF!$H70)*NtoN2O*kgtoGg=0,"NO",('Activity data'!AF21*EF!$H52*EF!$H70)*NtoN2O*kgtoGg)</f>
        <v>1.4251507689082272E-2</v>
      </c>
      <c r="AG52" s="28">
        <f>IF(('Activity data'!AG21*EF!$H52*EF!$H70)*NtoN2O*kgtoGg=0,"NO",('Activity data'!AG21*EF!$H52*EF!$H70)*NtoN2O*kgtoGg)</f>
        <v>1.4478541759912636E-2</v>
      </c>
      <c r="AH52" s="28">
        <f>IF(('Activity data'!AH21*EF!$H52*EF!$H70)*NtoN2O*kgtoGg=0,"NO",('Activity data'!AH21*EF!$H52*EF!$H70)*NtoN2O*kgtoGg)</f>
        <v>1.4661741282317807E-2</v>
      </c>
      <c r="AI52" s="28">
        <f>IF(('Activity data'!AI21*EF!$H52*EF!H70)*NtoN2O*kgtoGg=0,"NO",('Activity data'!AI21*EF!$H52*EF!H70)*NtoN2O*kgtoGg)</f>
        <v>1.4891438247441725E-2</v>
      </c>
      <c r="AJ52" s="28">
        <f>IF(('Activity data'!AJ21*EF!$H52*EF!I70)*NtoN2O*kgtoGg=0,"NO",('Activity data'!AJ21*EF!$H52*EF!I70)*NtoN2O*kgtoGg)</f>
        <v>1.5130740050235342E-2</v>
      </c>
      <c r="AK52" s="28">
        <f>IF(('Activity data'!AK21*EF!$H52*EF!J70)*NtoN2O*kgtoGg=0,"NO",('Activity data'!AK21*EF!$H52*EF!J70)*NtoN2O*kgtoGg)</f>
        <v>1.5364045948046684E-2</v>
      </c>
      <c r="AL52" s="28">
        <f>IF(('Activity data'!AL21*EF!$H52*EF!K70)*NtoN2O*kgtoGg=0,"NO",('Activity data'!AL21*EF!$H52*EF!K70)*NtoN2O*kgtoGg)</f>
        <v>1.4654221961247688E-2</v>
      </c>
      <c r="AM52" s="28">
        <f>IF(('Activity data'!AM21*EF!$H52*EF!L70)*NtoN2O*kgtoGg=0,"NO",('Activity data'!AM21*EF!$H52*EF!L70)*NtoN2O*kgtoGg)</f>
        <v>1.4968759496499694E-2</v>
      </c>
      <c r="AN52" s="28">
        <f>IF(('Activity data'!AN21*EF!$H52*EF!M70)*NtoN2O*kgtoGg=0,"NO",('Activity data'!AN21*EF!$H52*EF!M70)*NtoN2O*kgtoGg)</f>
        <v>1.5283093590865817E-2</v>
      </c>
      <c r="AO52" s="28">
        <f>IF(('Activity data'!AO21*EF!$H52*EF!N70)*NtoN2O*kgtoGg=0,"NO",('Activity data'!AO21*EF!$H52*EF!N70)*NtoN2O*kgtoGg)</f>
        <v>1.5614296842622603E-2</v>
      </c>
      <c r="AP52" s="28">
        <f>IF(('Activity data'!AP21*EF!$H52*EF!O70)*NtoN2O*kgtoGg=0,"NO",('Activity data'!AP21*EF!$H52*EF!O70)*NtoN2O*kgtoGg)</f>
        <v>1.5965011728152019E-2</v>
      </c>
      <c r="AQ52" s="28">
        <f>IF(('Activity data'!AQ21*EF!$H52*EF!P70)*NtoN2O*kgtoGg=0,"NO",('Activity data'!AQ21*EF!$H52*EF!P70)*NtoN2O*kgtoGg)</f>
        <v>1.6305527618975069E-2</v>
      </c>
      <c r="AR52" s="28">
        <f>IF(('Activity data'!AR21*EF!$H52*EF!Q70)*NtoN2O*kgtoGg=0,"NO",('Activity data'!AR21*EF!$H52*EF!Q70)*NtoN2O*kgtoGg)</f>
        <v>1.6669687901886873E-2</v>
      </c>
      <c r="AS52" s="28">
        <f>IF(('Activity data'!AS21*EF!$H52*EF!R70)*NtoN2O*kgtoGg=0,"NO",('Activity data'!AS21*EF!$H52*EF!R70)*NtoN2O*kgtoGg)</f>
        <v>1.7040959723778677E-2</v>
      </c>
      <c r="AT52" s="28">
        <f>IF(('Activity data'!AT21*EF!$H52*EF!S70)*NtoN2O*kgtoGg=0,"NO",('Activity data'!AT21*EF!$H52*EF!S70)*NtoN2O*kgtoGg)</f>
        <v>1.7418500648259339E-2</v>
      </c>
      <c r="AU52" s="28">
        <f>IF(('Activity data'!AU21*EF!$H52*EF!T70)*NtoN2O*kgtoGg=0,"NO",('Activity data'!AU21*EF!$H52*EF!T70)*NtoN2O*kgtoGg)</f>
        <v>1.7788533477219957E-2</v>
      </c>
      <c r="AV52" s="28">
        <f>IF(('Activity data'!AV21*EF!$H52*EF!U70)*NtoN2O*kgtoGg=0,"NO",('Activity data'!AV21*EF!$H52*EF!U70)*NtoN2O*kgtoGg)</f>
        <v>1.8157204890959743E-2</v>
      </c>
      <c r="AW52" s="28">
        <f>IF(('Activity data'!AW21*EF!$H52*EF!V70)*NtoN2O*kgtoGg=0,"NO",('Activity data'!AW21*EF!$H52*EF!V70)*NtoN2O*kgtoGg)</f>
        <v>1.8560333977916066E-2</v>
      </c>
      <c r="AX52" s="28">
        <f>IF(('Activity data'!AX21*EF!$H52*EF!W70)*NtoN2O*kgtoGg=0,"NO",('Activity data'!AX21*EF!$H52*EF!W70)*NtoN2O*kgtoGg)</f>
        <v>1.8973141659389212E-2</v>
      </c>
      <c r="AY52" s="28">
        <f>IF(('Activity data'!AY21*EF!$H52*EF!X70)*NtoN2O*kgtoGg=0,"NO",('Activity data'!AY21*EF!$H52*EF!X70)*NtoN2O*kgtoGg)</f>
        <v>1.9392003059574576E-2</v>
      </c>
      <c r="AZ52" s="28">
        <f>IF(('Activity data'!AZ21*EF!$H52*EF!Y70)*NtoN2O*kgtoGg=0,"NO",('Activity data'!AZ21*EF!$H52*EF!Y70)*NtoN2O*kgtoGg)</f>
        <v>1.9813379506882157E-2</v>
      </c>
      <c r="BA52" s="28">
        <f>IF(('Activity data'!BA21*EF!$H52*EF!Z70)*NtoN2O*kgtoGg=0,"NO",('Activity data'!BA21*EF!$H52*EF!Z70)*NtoN2O*kgtoGg)</f>
        <v>2.0269455056777182E-2</v>
      </c>
      <c r="BB52" s="28">
        <f>IF(('Activity data'!BB21*EF!$H52*EF!AA70)*NtoN2O*kgtoGg=0,"NO",('Activity data'!BB21*EF!$H52*EF!AA70)*NtoN2O*kgtoGg)</f>
        <v>2.0744534288203973E-2</v>
      </c>
      <c r="BC52" s="28">
        <f>IF(('Activity data'!BC21*EF!$H52*EF!AB70)*NtoN2O*kgtoGg=0,"NO",('Activity data'!BC21*EF!$H52*EF!AB70)*NtoN2O*kgtoGg)</f>
        <v>2.1236400604360349E-2</v>
      </c>
      <c r="BD52" s="28">
        <f>IF(('Activity data'!BD21*EF!$H52*EF!AC70)*NtoN2O*kgtoGg=0,"NO",('Activity data'!BD21*EF!$H52*EF!AC70)*NtoN2O*kgtoGg)</f>
        <v>2.1724177342139203E-2</v>
      </c>
      <c r="BE52" s="28">
        <f>IF(('Activity data'!BE21*EF!$H52*EF!AD70)*NtoN2O*kgtoGg=0,"NO",('Activity data'!BE21*EF!$H52*EF!AD70)*NtoN2O*kgtoGg)</f>
        <v>2.2228071582777113E-2</v>
      </c>
      <c r="BF52" s="28">
        <f>IF(('Activity data'!BF21*EF!$H52*EF!AE70)*NtoN2O*kgtoGg=0,"NO",('Activity data'!BF21*EF!$H52*EF!AE70)*NtoN2O*kgtoGg)</f>
        <v>2.2758701336214337E-2</v>
      </c>
      <c r="BG52" s="28">
        <f>IF(('Activity data'!BG21*EF!$H52*EF!AF70)*NtoN2O*kgtoGg=0,"NO",('Activity data'!BG21*EF!$H52*EF!AF70)*NtoN2O*kgtoGg)</f>
        <v>2.3292365447420204E-2</v>
      </c>
      <c r="BH52" s="28">
        <f>IF(('Activity data'!BH21*EF!$H52*EF!AG70)*NtoN2O*kgtoGg=0,"NO",('Activity data'!BH21*EF!$H52*EF!AG70)*NtoN2O*kgtoGg)</f>
        <v>2.3839534017553399E-2</v>
      </c>
      <c r="BI52" s="28">
        <f>IF(('Activity data'!BI21*EF!$H52*EF!AH70)*NtoN2O*kgtoGg=0,"NO",('Activity data'!BI21*EF!$H52*EF!AH70)*NtoN2O*kgtoGg)</f>
        <v>2.4402337986177452E-2</v>
      </c>
      <c r="BJ52" s="28">
        <f>IF(('Activity data'!BJ21*EF!$H52*EF!AI70)*NtoN2O*kgtoGg=0,"NO",('Activity data'!BJ21*EF!$H52*EF!AI70)*NtoN2O*kgtoGg)</f>
        <v>2.4982106978998036E-2</v>
      </c>
      <c r="BK52" s="28">
        <f>IF(('Activity data'!BK21*EF!$H52*EF!AJ70)*NtoN2O*kgtoGg=0,"NO",('Activity data'!BK21*EF!$H52*EF!AJ70)*NtoN2O*kgtoGg)</f>
        <v>2.5587073724074098E-2</v>
      </c>
      <c r="BL52" s="28">
        <f>IF(('Activity data'!BL21*EF!$H52*EF!AK70)*NtoN2O*kgtoGg=0,"NO",('Activity data'!BL21*EF!$H52*EF!AK70)*NtoN2O*kgtoGg)</f>
        <v>2.6160885840218299E-2</v>
      </c>
      <c r="BM52" s="28">
        <f>IF(('Activity data'!BM21*EF!$H52*EF!AL70)*NtoN2O*kgtoGg=0,"NO",('Activity data'!BM21*EF!$H52*EF!AL70)*NtoN2O*kgtoGg)</f>
        <v>2.6750811018223707E-2</v>
      </c>
      <c r="BN52" s="28">
        <f>IF(('Activity data'!BN21*EF!$H52*EF!AM70)*NtoN2O*kgtoGg=0,"NO",('Activity data'!BN21*EF!$H52*EF!AM70)*NtoN2O*kgtoGg)</f>
        <v>2.7360104002946653E-2</v>
      </c>
      <c r="BO52" s="28">
        <f>IF(('Activity data'!BO21*EF!$H52*EF!AN70)*NtoN2O*kgtoGg=0,"NO",('Activity data'!BO21*EF!$H52*EF!AN70)*NtoN2O*kgtoGg)</f>
        <v>2.7990532509381293E-2</v>
      </c>
      <c r="BP52" s="28">
        <f>IF(('Activity data'!BP21*EF!$H52*EF!AO70)*NtoN2O*kgtoGg=0,"NO",('Activity data'!BP21*EF!$H52*EF!AO70)*NtoN2O*kgtoGg)</f>
        <v>2.8652131756327946E-2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7.0982646271983765E-2</v>
      </c>
      <c r="AE53" s="28">
        <f>IF(('Activity data'!AE22*EF!$H53*EF!$H71)*NtoN2O*kgtoGg=0,"NO",('Activity data'!AE22*EF!$H53*EF!$H71)*NtoN2O*kgtoGg)</f>
        <v>7.247429377296899E-2</v>
      </c>
      <c r="AF53" s="28">
        <f>IF(('Activity data'!AF22*EF!$H53*EF!$H71)*NtoN2O*kgtoGg=0,"NO",('Activity data'!AF22*EF!$H53*EF!$H71)*NtoN2O*kgtoGg)</f>
        <v>7.3193328734847435E-2</v>
      </c>
      <c r="AG53" s="28">
        <f>IF(('Activity data'!AG22*EF!$H53*EF!$H71)*NtoN2O*kgtoGg=0,"NO",('Activity data'!AG22*EF!$H53*EF!$H71)*NtoN2O*kgtoGg)</f>
        <v>7.3333417810074464E-2</v>
      </c>
      <c r="AH53" s="28">
        <f>IF(('Activity data'!AH22*EF!$H53*EF!$H71)*NtoN2O*kgtoGg=0,"NO",('Activity data'!AH22*EF!$H53*EF!$H71)*NtoN2O*kgtoGg)</f>
        <v>7.2854701010520773E-2</v>
      </c>
      <c r="AI53" s="28">
        <f>IF(('Activity data'!AI22*EF!$H53*EF!H71)*NtoN2O*kgtoGg=0,"NO",('Activity data'!AI22*EF!$H53*EF!H71)*NtoN2O*kgtoGg)</f>
        <v>7.2935050290969375E-2</v>
      </c>
      <c r="AJ53" s="28">
        <f>IF(('Activity data'!AJ22*EF!$H53*EF!I71)*NtoN2O*kgtoGg=0,"NO",('Activity data'!AJ22*EF!$H53*EF!I71)*NtoN2O*kgtoGg)</f>
        <v>7.3130938480491028E-2</v>
      </c>
      <c r="AK53" s="28">
        <f>IF(('Activity data'!AK22*EF!$H53*EF!J71)*NtoN2O*kgtoGg=0,"NO",('Activity data'!AK22*EF!$H53*EF!J71)*NtoN2O*kgtoGg)</f>
        <v>7.3234329254343172E-2</v>
      </c>
      <c r="AL53" s="28">
        <f>IF(('Activity data'!AL22*EF!$H53*EF!K71)*NtoN2O*kgtoGg=0,"NO",('Activity data'!AL22*EF!$H53*EF!K71)*NtoN2O*kgtoGg)</f>
        <v>6.1551512102680492E-2</v>
      </c>
      <c r="AM53" s="28">
        <f>IF(('Activity data'!AM22*EF!$H53*EF!L71)*NtoN2O*kgtoGg=0,"NO",('Activity data'!AM22*EF!$H53*EF!L71)*NtoN2O*kgtoGg)</f>
        <v>6.3344541097610813E-2</v>
      </c>
      <c r="AN53" s="28">
        <f>IF(('Activity data'!AN22*EF!$H53*EF!M71)*NtoN2O*kgtoGg=0,"NO",('Activity data'!AN22*EF!$H53*EF!M71)*NtoN2O*kgtoGg)</f>
        <v>6.5098023757042156E-2</v>
      </c>
      <c r="AO53" s="28">
        <f>IF(('Activity data'!AO22*EF!$H53*EF!N71)*NtoN2O*kgtoGg=0,"NO",('Activity data'!AO22*EF!$H53*EF!N71)*NtoN2O*kgtoGg)</f>
        <v>6.7020186696431894E-2</v>
      </c>
      <c r="AP53" s="28">
        <f>IF(('Activity data'!AP22*EF!$H53*EF!O71)*NtoN2O*kgtoGg=0,"NO",('Activity data'!AP22*EF!$H53*EF!O71)*NtoN2O*kgtoGg)</f>
        <v>6.9138365457581882E-2</v>
      </c>
      <c r="AQ53" s="28">
        <f>IF(('Activity data'!AQ22*EF!$H53*EF!P71)*NtoN2O*kgtoGg=0,"NO",('Activity data'!AQ22*EF!$H53*EF!P71)*NtoN2O*kgtoGg)</f>
        <v>7.1093195484102228E-2</v>
      </c>
      <c r="AR53" s="28">
        <f>IF(('Activity data'!AR22*EF!$H53*EF!Q71)*NtoN2O*kgtoGg=0,"NO",('Activity data'!AR22*EF!$H53*EF!Q71)*NtoN2O*kgtoGg)</f>
        <v>7.351011139376866E-2</v>
      </c>
      <c r="AS53" s="28">
        <f>IF(('Activity data'!AS22*EF!$H53*EF!R71)*NtoN2O*kgtoGg=0,"NO",('Activity data'!AS22*EF!$H53*EF!R71)*NtoN2O*kgtoGg)</f>
        <v>7.5969566170773148E-2</v>
      </c>
      <c r="AT53" s="28">
        <f>IF(('Activity data'!AT22*EF!$H53*EF!S71)*NtoN2O*kgtoGg=0,"NO",('Activity data'!AT22*EF!$H53*EF!S71)*NtoN2O*kgtoGg)</f>
        <v>7.8461028909811187E-2</v>
      </c>
      <c r="AU53" s="28">
        <f>IF(('Activity data'!AU22*EF!$H53*EF!T71)*NtoN2O*kgtoGg=0,"NO",('Activity data'!AU22*EF!$H53*EF!T71)*NtoN2O*kgtoGg)</f>
        <v>8.0824824884068391E-2</v>
      </c>
      <c r="AV53" s="28">
        <f>IF(('Activity data'!AV22*EF!$H53*EF!U71)*NtoN2O*kgtoGg=0,"NO",('Activity data'!AV22*EF!$H53*EF!U71)*NtoN2O*kgtoGg)</f>
        <v>8.3134560828374601E-2</v>
      </c>
      <c r="AW53" s="28">
        <f>IF(('Activity data'!AW22*EF!$H53*EF!V71)*NtoN2O*kgtoGg=0,"NO",('Activity data'!AW22*EF!$H53*EF!V71)*NtoN2O*kgtoGg)</f>
        <v>8.5975150172230258E-2</v>
      </c>
      <c r="AX53" s="28">
        <f>IF(('Activity data'!AX22*EF!$H53*EF!W71)*NtoN2O*kgtoGg=0,"NO",('Activity data'!AX22*EF!$H53*EF!W71)*NtoN2O*kgtoGg)</f>
        <v>8.8884049746432423E-2</v>
      </c>
      <c r="AY53" s="28">
        <f>IF(('Activity data'!AY22*EF!$H53*EF!X71)*NtoN2O*kgtoGg=0,"NO",('Activity data'!AY22*EF!$H53*EF!X71)*NtoN2O*kgtoGg)</f>
        <v>9.1819479048585548E-2</v>
      </c>
      <c r="AZ53" s="28">
        <f>IF(('Activity data'!AZ22*EF!$H53*EF!Y71)*NtoN2O*kgtoGg=0,"NO",('Activity data'!AZ22*EF!$H53*EF!Y71)*NtoN2O*kgtoGg)</f>
        <v>9.4741774553663227E-2</v>
      </c>
      <c r="BA53" s="28">
        <f>IF(('Activity data'!BA22*EF!$H53*EF!Z71)*NtoN2O*kgtoGg=0,"NO",('Activity data'!BA22*EF!$H53*EF!Z71)*NtoN2O*kgtoGg)</f>
        <v>9.8007987308974434E-2</v>
      </c>
      <c r="BB53" s="28">
        <f>IF(('Activity data'!BB22*EF!$H53*EF!AA71)*NtoN2O*kgtoGg=0,"NO",('Activity data'!BB22*EF!$H53*EF!AA71)*NtoN2O*kgtoGg)</f>
        <v>0.10160273247495732</v>
      </c>
      <c r="BC53" s="28">
        <f>IF(('Activity data'!BC22*EF!$H53*EF!AB71)*NtoN2O*kgtoGg=0,"NO",('Activity data'!BC22*EF!$H53*EF!AB71)*NtoN2O*kgtoGg)</f>
        <v>0.10533565282385224</v>
      </c>
      <c r="BD53" s="28">
        <f>IF(('Activity data'!BD22*EF!$H53*EF!AC71)*NtoN2O*kgtoGg=0,"NO",('Activity data'!BD22*EF!$H53*EF!AC71)*NtoN2O*kgtoGg)</f>
        <v>0.10897777452761347</v>
      </c>
      <c r="BE53" s="28">
        <f>IF(('Activity data'!BE22*EF!$H53*EF!AD71)*NtoN2O*kgtoGg=0,"NO",('Activity data'!BE22*EF!$H53*EF!AD71)*NtoN2O*kgtoGg)</f>
        <v>0.1127493900806445</v>
      </c>
      <c r="BF53" s="28">
        <f>IF(('Activity data'!BF22*EF!$H53*EF!AE71)*NtoN2O*kgtoGg=0,"NO",('Activity data'!BF22*EF!$H53*EF!AE71)*NtoN2O*kgtoGg)</f>
        <v>0.11676246789294789</v>
      </c>
      <c r="BG53" s="28">
        <f>IF(('Activity data'!BG22*EF!$H53*EF!AF71)*NtoN2O*kgtoGg=0,"NO",('Activity data'!BG22*EF!$H53*EF!AF71)*NtoN2O*kgtoGg)</f>
        <v>0.12091097665820168</v>
      </c>
      <c r="BH53" s="28">
        <f>IF(('Activity data'!BH22*EF!$H53*EF!AG71)*NtoN2O*kgtoGg=0,"NO",('Activity data'!BH22*EF!$H53*EF!AG71)*NtoN2O*kgtoGg)</f>
        <v>0.12515617313127902</v>
      </c>
      <c r="BI53" s="28">
        <f>IF(('Activity data'!BI22*EF!$H53*EF!AH71)*NtoN2O*kgtoGg=0,"NO",('Activity data'!BI22*EF!$H53*EF!AH71)*NtoN2O*kgtoGg)</f>
        <v>0.12951928366367912</v>
      </c>
      <c r="BJ53" s="28">
        <f>IF(('Activity data'!BJ22*EF!$H53*EF!AI71)*NtoN2O*kgtoGg=0,"NO",('Activity data'!BJ22*EF!$H53*EF!AI71)*NtoN2O*kgtoGg)</f>
        <v>0.1340126635525615</v>
      </c>
      <c r="BK53" s="28">
        <f>IF(('Activity data'!BK22*EF!$H53*EF!AJ71)*NtoN2O*kgtoGg=0,"NO",('Activity data'!BK22*EF!$H53*EF!AJ71)*NtoN2O*kgtoGg)</f>
        <v>0.13872036350411529</v>
      </c>
      <c r="BL53" s="28">
        <f>IF(('Activity data'!BL22*EF!$H53*EF!AK71)*NtoN2O*kgtoGg=0,"NO",('Activity data'!BL22*EF!$H53*EF!AK71)*NtoN2O*kgtoGg)</f>
        <v>0.14320563792588875</v>
      </c>
      <c r="BM53" s="28">
        <f>IF(('Activity data'!BM22*EF!$H53*EF!AL71)*NtoN2O*kgtoGg=0,"NO",('Activity data'!BM22*EF!$H53*EF!AL71)*NtoN2O*kgtoGg)</f>
        <v>0.14781185802502106</v>
      </c>
      <c r="BN53" s="28">
        <f>IF(('Activity data'!BN22*EF!$H53*EF!AM71)*NtoN2O*kgtoGg=0,"NO",('Activity data'!BN22*EF!$H53*EF!AM71)*NtoN2O*kgtoGg)</f>
        <v>0.15257084881039212</v>
      </c>
      <c r="BO53" s="28">
        <f>IF(('Activity data'!BO22*EF!$H53*EF!AN71)*NtoN2O*kgtoGg=0,"NO",('Activity data'!BO22*EF!$H53*EF!AN71)*NtoN2O*kgtoGg)</f>
        <v>0.15749861162591125</v>
      </c>
      <c r="BP53" s="28">
        <f>IF(('Activity data'!BP22*EF!$H53*EF!AO71)*NtoN2O*kgtoGg=0,"NO",('Activity data'!BP22*EF!$H53*EF!AO71)*NtoN2O*kgtoGg)</f>
        <v>0.16269472690871081</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1.2666196006963157</v>
      </c>
      <c r="AE54" s="22">
        <f>INDEX('Activity data'!AE$24:AE$39,MATCH(Emissions!$D54,'Activity data'!$D$24:$D$39,0))*INDEX(EF!$H$84:$H$99,MATCH(Emissions!$D54,EF!$D$84:$D$99,0))*INDEX(EF!$H$100:$H$115,MATCH(Emissions!$D54,EF!$D$100:$D$115,0))*INDEX(EF!$H$116:$H$131,MATCH(Emissions!$D54,EF!$D$116:$D$131,0))*kgtoGg</f>
        <v>1.2654542584488639</v>
      </c>
      <c r="AF54" s="22">
        <f>INDEX('Activity data'!AF$24:AF$39,MATCH(Emissions!$D54,'Activity data'!$D$24:$D$39,0))*INDEX(EF!$H$84:$H$99,MATCH(Emissions!$D54,EF!$D$84:$D$99,0))*INDEX(EF!$H$100:$H$115,MATCH(Emissions!$D54,EF!$D$100:$D$115,0))*INDEX(EF!$H$116:$H$131,MATCH(Emissions!$D54,EF!$D$116:$D$131,0))*kgtoGg</f>
        <v>1.2642889162014126</v>
      </c>
      <c r="AG54" s="22">
        <f>INDEX('Activity data'!AG$24:AG$39,MATCH(Emissions!$D54,'Activity data'!$D$24:$D$39,0))*INDEX(EF!$H$84:$H$99,MATCH(Emissions!$D54,EF!$D$84:$D$99,0))*INDEX(EF!$H$100:$H$115,MATCH(Emissions!$D54,EF!$D$100:$D$115,0))*INDEX(EF!$H$116:$H$131,MATCH(Emissions!$D54,EF!$D$116:$D$131,0))*kgtoGg</f>
        <v>1.263123573953961</v>
      </c>
      <c r="AH54" s="22">
        <f>INDEX('Activity data'!AH$24:AH$39,MATCH(Emissions!$D54,'Activity data'!$D$24:$D$39,0))*INDEX(EF!$H$84:$H$99,MATCH(Emissions!$D54,EF!$D$84:$D$99,0))*INDEX(EF!$H$100:$H$115,MATCH(Emissions!$D54,EF!$D$100:$D$115,0))*INDEX(EF!$H$116:$H$131,MATCH(Emissions!$D54,EF!$D$116:$D$131,0))*kgtoGg</f>
        <v>1.2619582317065094</v>
      </c>
      <c r="AI54" s="22">
        <f>INDEX('Activity data'!AI$24:AI$39,MATCH(Emissions!$D54,'Activity data'!$D$24:$D$39,0))*INDEX(EF!$H$84:$H$99,MATCH(Emissions!$D54,EF!$D$84:$D$99,0))*INDEX(EF!$H$100:$H$115,MATCH(Emissions!$D54,EF!$D$100:$D$115,0))*INDEX(EF!$H$116:$H$131,MATCH(Emissions!$D54,EF!$D$116:$D$131,0))*kgtoGg</f>
        <v>1.2607928894590579</v>
      </c>
      <c r="AJ54" s="22">
        <f>INDEX('Activity data'!AJ$24:AJ$39,MATCH(Emissions!$D54,'Activity data'!$D$24:$D$39,0))*INDEX(EF!$H$84:$H$99,MATCH(Emissions!$D54,EF!$D$84:$D$99,0))*INDEX(EF!$H$100:$H$115,MATCH(Emissions!$D54,EF!$D$100:$D$115,0))*INDEX(EF!$H$116:$H$131,MATCH(Emissions!$D54,EF!$D$116:$D$131,0))*kgtoGg</f>
        <v>1.2596275472116065</v>
      </c>
      <c r="AK54" s="22">
        <f>INDEX('Activity data'!AK$24:AK$39,MATCH(Emissions!$D54,'Activity data'!$D$24:$D$39,0))*INDEX(EF!$H$84:$H$99,MATCH(Emissions!$D54,EF!$D$84:$D$99,0))*INDEX(EF!$H$100:$H$115,MATCH(Emissions!$D54,EF!$D$100:$D$115,0))*INDEX(EF!$H$116:$H$131,MATCH(Emissions!$D54,EF!$D$116:$D$131,0))*kgtoGg</f>
        <v>1.2584622049641547</v>
      </c>
      <c r="AL54" s="22">
        <f>INDEX('Activity data'!AL$24:AL$39,MATCH(Emissions!$D54,'Activity data'!$D$24:$D$39,0))*INDEX(EF!$H$84:$H$99,MATCH(Emissions!$D54,EF!$D$84:$D$99,0))*INDEX(EF!$H$100:$H$115,MATCH(Emissions!$D54,EF!$D$100:$D$115,0))*INDEX(EF!$H$116:$H$131,MATCH(Emissions!$D54,EF!$D$116:$D$131,0))*kgtoGg</f>
        <v>1.2572968627167034</v>
      </c>
      <c r="AM54" s="22">
        <f>INDEX('Activity data'!AM$24:AM$39,MATCH(Emissions!$D54,'Activity data'!$D$24:$D$39,0))*INDEX(EF!$H$84:$H$99,MATCH(Emissions!$D54,EF!$D$84:$D$99,0))*INDEX(EF!$H$100:$H$115,MATCH(Emissions!$D54,EF!$D$100:$D$115,0))*INDEX(EF!$H$116:$H$131,MATCH(Emissions!$D54,EF!$D$116:$D$131,0))*kgtoGg</f>
        <v>1.2561315204692522</v>
      </c>
      <c r="AN54" s="22">
        <f>INDEX('Activity data'!AN$24:AN$39,MATCH(Emissions!$D54,'Activity data'!$D$24:$D$39,0))*INDEX(EF!$H$84:$H$99,MATCH(Emissions!$D54,EF!$D$84:$D$99,0))*INDEX(EF!$H$100:$H$115,MATCH(Emissions!$D54,EF!$D$100:$D$115,0))*INDEX(EF!$H$116:$H$131,MATCH(Emissions!$D54,EF!$D$116:$D$131,0))*kgtoGg</f>
        <v>1.2549661782218002</v>
      </c>
      <c r="AO54" s="22">
        <f>INDEX('Activity data'!AO$24:AO$39,MATCH(Emissions!$D54,'Activity data'!$D$24:$D$39,0))*INDEX(EF!$H$84:$H$99,MATCH(Emissions!$D54,EF!$D$84:$D$99,0))*INDEX(EF!$H$100:$H$115,MATCH(Emissions!$D54,EF!$D$100:$D$115,0))*INDEX(EF!$H$116:$H$131,MATCH(Emissions!$D54,EF!$D$116:$D$131,0))*kgtoGg</f>
        <v>1.2538008359743487</v>
      </c>
      <c r="AP54" s="22">
        <f>INDEX('Activity data'!AP$24:AP$39,MATCH(Emissions!$D54,'Activity data'!$D$24:$D$39,0))*INDEX(EF!$H$84:$H$99,MATCH(Emissions!$D54,EF!$D$84:$D$99,0))*INDEX(EF!$H$100:$H$115,MATCH(Emissions!$D54,EF!$D$100:$D$115,0))*INDEX(EF!$H$116:$H$131,MATCH(Emissions!$D54,EF!$D$116:$D$131,0))*kgtoGg</f>
        <v>1.2526354937268973</v>
      </c>
      <c r="AQ54" s="22">
        <f>INDEX('Activity data'!AQ$24:AQ$39,MATCH(Emissions!$D54,'Activity data'!$D$24:$D$39,0))*INDEX(EF!$H$84:$H$99,MATCH(Emissions!$D54,EF!$D$84:$D$99,0))*INDEX(EF!$H$100:$H$115,MATCH(Emissions!$D54,EF!$D$100:$D$115,0))*INDEX(EF!$H$116:$H$131,MATCH(Emissions!$D54,EF!$D$116:$D$131,0))*kgtoGg</f>
        <v>1.2514701514794455</v>
      </c>
      <c r="AR54" s="22">
        <f>INDEX('Activity data'!AR$24:AR$39,MATCH(Emissions!$D54,'Activity data'!$D$24:$D$39,0))*INDEX(EF!$H$84:$H$99,MATCH(Emissions!$D54,EF!$D$84:$D$99,0))*INDEX(EF!$H$100:$H$115,MATCH(Emissions!$D54,EF!$D$100:$D$115,0))*INDEX(EF!$H$116:$H$131,MATCH(Emissions!$D54,EF!$D$116:$D$131,0))*kgtoGg</f>
        <v>1.2503048092319942</v>
      </c>
      <c r="AS54" s="22">
        <f>INDEX('Activity data'!AS$24:AS$39,MATCH(Emissions!$D54,'Activity data'!$D$24:$D$39,0))*INDEX(EF!$H$84:$H$99,MATCH(Emissions!$D54,EF!$D$84:$D$99,0))*INDEX(EF!$H$100:$H$115,MATCH(Emissions!$D54,EF!$D$100:$D$115,0))*INDEX(EF!$H$116:$H$131,MATCH(Emissions!$D54,EF!$D$116:$D$131,0))*kgtoGg</f>
        <v>1.2491394669845426</v>
      </c>
      <c r="AT54" s="22">
        <f>INDEX('Activity data'!AT$24:AT$39,MATCH(Emissions!$D54,'Activity data'!$D$24:$D$39,0))*INDEX(EF!$H$84:$H$99,MATCH(Emissions!$D54,EF!$D$84:$D$99,0))*INDEX(EF!$H$100:$H$115,MATCH(Emissions!$D54,EF!$D$100:$D$115,0))*INDEX(EF!$H$116:$H$131,MATCH(Emissions!$D54,EF!$D$116:$D$131,0))*kgtoGg</f>
        <v>1.247974124737091</v>
      </c>
      <c r="AU54" s="22">
        <f>INDEX('Activity data'!AU$24:AU$39,MATCH(Emissions!$D54,'Activity data'!$D$24:$D$39,0))*INDEX(EF!$H$84:$H$99,MATCH(Emissions!$D54,EF!$D$84:$D$99,0))*INDEX(EF!$H$100:$H$115,MATCH(Emissions!$D54,EF!$D$100:$D$115,0))*INDEX(EF!$H$116:$H$131,MATCH(Emissions!$D54,EF!$D$116:$D$131,0))*kgtoGg</f>
        <v>1.2468087824896399</v>
      </c>
      <c r="AV54" s="22">
        <f>INDEX('Activity data'!AV$24:AV$39,MATCH(Emissions!$D54,'Activity data'!$D$24:$D$39,0))*INDEX(EF!$H$84:$H$99,MATCH(Emissions!$D54,EF!$D$84:$D$99,0))*INDEX(EF!$H$100:$H$115,MATCH(Emissions!$D54,EF!$D$100:$D$115,0))*INDEX(EF!$H$116:$H$131,MATCH(Emissions!$D54,EF!$D$116:$D$131,0))*kgtoGg</f>
        <v>1.2456434402421883</v>
      </c>
      <c r="AW54" s="22">
        <f>INDEX('Activity data'!AW$24:AW$39,MATCH(Emissions!$D54,'Activity data'!$D$24:$D$39,0))*INDEX(EF!$H$84:$H$99,MATCH(Emissions!$D54,EF!$D$84:$D$99,0))*INDEX(EF!$H$100:$H$115,MATCH(Emissions!$D54,EF!$D$100:$D$115,0))*INDEX(EF!$H$116:$H$131,MATCH(Emissions!$D54,EF!$D$116:$D$131,0))*kgtoGg</f>
        <v>1.2444780979947367</v>
      </c>
      <c r="AX54" s="22">
        <f>INDEX('Activity data'!AX$24:AX$39,MATCH(Emissions!$D54,'Activity data'!$D$24:$D$39,0))*INDEX(EF!$H$84:$H$99,MATCH(Emissions!$D54,EF!$D$84:$D$99,0))*INDEX(EF!$H$100:$H$115,MATCH(Emissions!$D54,EF!$D$100:$D$115,0))*INDEX(EF!$H$116:$H$131,MATCH(Emissions!$D54,EF!$D$116:$D$131,0))*kgtoGg</f>
        <v>1.2433127557472852</v>
      </c>
      <c r="AY54" s="22">
        <f>INDEX('Activity data'!AY$24:AY$39,MATCH(Emissions!$D54,'Activity data'!$D$24:$D$39,0))*INDEX(EF!$H$84:$H$99,MATCH(Emissions!$D54,EF!$D$84:$D$99,0))*INDEX(EF!$H$100:$H$115,MATCH(Emissions!$D54,EF!$D$100:$D$115,0))*INDEX(EF!$H$116:$H$131,MATCH(Emissions!$D54,EF!$D$116:$D$131,0))*kgtoGg</f>
        <v>1.2421474134998332</v>
      </c>
      <c r="AZ54" s="22">
        <f>INDEX('Activity data'!AZ$24:AZ$39,MATCH(Emissions!$D54,'Activity data'!$D$24:$D$39,0))*INDEX(EF!$H$84:$H$99,MATCH(Emissions!$D54,EF!$D$84:$D$99,0))*INDEX(EF!$H$100:$H$115,MATCH(Emissions!$D54,EF!$D$100:$D$115,0))*INDEX(EF!$H$116:$H$131,MATCH(Emissions!$D54,EF!$D$116:$D$131,0))*kgtoGg</f>
        <v>1.2409820712523818</v>
      </c>
      <c r="BA54" s="22">
        <f>INDEX('Activity data'!BA$24:BA$39,MATCH(Emissions!$D54,'Activity data'!$D$24:$D$39,0))*INDEX(EF!$H$84:$H$99,MATCH(Emissions!$D54,EF!$D$84:$D$99,0))*INDEX(EF!$H$100:$H$115,MATCH(Emissions!$D54,EF!$D$100:$D$115,0))*INDEX(EF!$H$116:$H$131,MATCH(Emissions!$D54,EF!$D$116:$D$131,0))*kgtoGg</f>
        <v>1.2398167290049302</v>
      </c>
      <c r="BB54" s="22">
        <f>INDEX('Activity data'!BB$24:BB$39,MATCH(Emissions!$D54,'Activity data'!$D$24:$D$39,0))*INDEX(EF!$H$84:$H$99,MATCH(Emissions!$D54,EF!$D$84:$D$99,0))*INDEX(EF!$H$100:$H$115,MATCH(Emissions!$D54,EF!$D$100:$D$115,0))*INDEX(EF!$H$116:$H$131,MATCH(Emissions!$D54,EF!$D$116:$D$131,0))*kgtoGg</f>
        <v>1.2386513867574791</v>
      </c>
      <c r="BC54" s="22">
        <f>INDEX('Activity data'!BC$24:BC$39,MATCH(Emissions!$D54,'Activity data'!$D$24:$D$39,0))*INDEX(EF!$H$84:$H$99,MATCH(Emissions!$D54,EF!$D$84:$D$99,0))*INDEX(EF!$H$100:$H$115,MATCH(Emissions!$D54,EF!$D$100:$D$115,0))*INDEX(EF!$H$116:$H$131,MATCH(Emissions!$D54,EF!$D$116:$D$131,0))*kgtoGg</f>
        <v>1.2374860445100275</v>
      </c>
      <c r="BD54" s="22">
        <f>INDEX('Activity data'!BD$24:BD$39,MATCH(Emissions!$D54,'Activity data'!$D$24:$D$39,0))*INDEX(EF!$H$84:$H$99,MATCH(Emissions!$D54,EF!$D$84:$D$99,0))*INDEX(EF!$H$100:$H$115,MATCH(Emissions!$D54,EF!$D$100:$D$115,0))*INDEX(EF!$H$116:$H$131,MATCH(Emissions!$D54,EF!$D$116:$D$131,0))*kgtoGg</f>
        <v>1.236320702262576</v>
      </c>
      <c r="BE54" s="22">
        <f>INDEX('Activity data'!BE$24:BE$39,MATCH(Emissions!$D54,'Activity data'!$D$24:$D$39,0))*INDEX(EF!$H$84:$H$99,MATCH(Emissions!$D54,EF!$D$84:$D$99,0))*INDEX(EF!$H$100:$H$115,MATCH(Emissions!$D54,EF!$D$100:$D$115,0))*INDEX(EF!$H$116:$H$131,MATCH(Emissions!$D54,EF!$D$116:$D$131,0))*kgtoGg</f>
        <v>1.2351553600151244</v>
      </c>
      <c r="BF54" s="22">
        <f>INDEX('Activity data'!BF$24:BF$39,MATCH(Emissions!$D54,'Activity data'!$D$24:$D$39,0))*INDEX(EF!$H$84:$H$99,MATCH(Emissions!$D54,EF!$D$84:$D$99,0))*INDEX(EF!$H$100:$H$115,MATCH(Emissions!$D54,EF!$D$100:$D$115,0))*INDEX(EF!$H$116:$H$131,MATCH(Emissions!$D54,EF!$D$116:$D$131,0))*kgtoGg</f>
        <v>1.2339900177676728</v>
      </c>
      <c r="BG54" s="22">
        <f>INDEX('Activity data'!BG$24:BG$39,MATCH(Emissions!$D54,'Activity data'!$D$24:$D$39,0))*INDEX(EF!$H$84:$H$99,MATCH(Emissions!$D54,EF!$D$84:$D$99,0))*INDEX(EF!$H$100:$H$115,MATCH(Emissions!$D54,EF!$D$100:$D$115,0))*INDEX(EF!$H$116:$H$131,MATCH(Emissions!$D54,EF!$D$116:$D$131,0))*kgtoGg</f>
        <v>1.2328246755202215</v>
      </c>
      <c r="BH54" s="22">
        <f>INDEX('Activity data'!BH$24:BH$39,MATCH(Emissions!$D54,'Activity data'!$D$24:$D$39,0))*INDEX(EF!$H$84:$H$99,MATCH(Emissions!$D54,EF!$D$84:$D$99,0))*INDEX(EF!$H$100:$H$115,MATCH(Emissions!$D54,EF!$D$100:$D$115,0))*INDEX(EF!$H$116:$H$131,MATCH(Emissions!$D54,EF!$D$116:$D$131,0))*kgtoGg</f>
        <v>1.2316593332727694</v>
      </c>
      <c r="BI54" s="22">
        <f>INDEX('Activity data'!BI$24:BI$39,MATCH(Emissions!$D54,'Activity data'!$D$24:$D$39,0))*INDEX(EF!$H$84:$H$99,MATCH(Emissions!$D54,EF!$D$84:$D$99,0))*INDEX(EF!$H$100:$H$115,MATCH(Emissions!$D54,EF!$D$100:$D$115,0))*INDEX(EF!$H$116:$H$131,MATCH(Emissions!$D54,EF!$D$116:$D$131,0))*kgtoGg</f>
        <v>1.2304939910253181</v>
      </c>
      <c r="BJ54" s="22">
        <f>INDEX('Activity data'!BJ$24:BJ$39,MATCH(Emissions!$D54,'Activity data'!$D$24:$D$39,0))*INDEX(EF!$H$84:$H$99,MATCH(Emissions!$D54,EF!$D$84:$D$99,0))*INDEX(EF!$H$100:$H$115,MATCH(Emissions!$D54,EF!$D$100:$D$115,0))*INDEX(EF!$H$116:$H$131,MATCH(Emissions!$D54,EF!$D$116:$D$131,0))*kgtoGg</f>
        <v>1.2293286487778667</v>
      </c>
      <c r="BK54" s="22">
        <f>INDEX('Activity data'!BK$24:BK$39,MATCH(Emissions!$D54,'Activity data'!$D$24:$D$39,0))*INDEX(EF!$H$84:$H$99,MATCH(Emissions!$D54,EF!$D$84:$D$99,0))*INDEX(EF!$H$100:$H$115,MATCH(Emissions!$D54,EF!$D$100:$D$115,0))*INDEX(EF!$H$116:$H$131,MATCH(Emissions!$D54,EF!$D$116:$D$131,0))*kgtoGg</f>
        <v>1.2281633065304152</v>
      </c>
      <c r="BL54" s="22">
        <f>INDEX('Activity data'!BL$24:BL$39,MATCH(Emissions!$D54,'Activity data'!$D$24:$D$39,0))*INDEX(EF!$H$84:$H$99,MATCH(Emissions!$D54,EF!$D$84:$D$99,0))*INDEX(EF!$H$100:$H$115,MATCH(Emissions!$D54,EF!$D$100:$D$115,0))*INDEX(EF!$H$116:$H$131,MATCH(Emissions!$D54,EF!$D$116:$D$131,0))*kgtoGg</f>
        <v>1.2269979642829636</v>
      </c>
      <c r="BM54" s="22">
        <f>INDEX('Activity data'!BM$24:BM$39,MATCH(Emissions!$D54,'Activity data'!$D$24:$D$39,0))*INDEX(EF!$H$84:$H$99,MATCH(Emissions!$D54,EF!$D$84:$D$99,0))*INDEX(EF!$H$100:$H$115,MATCH(Emissions!$D54,EF!$D$100:$D$115,0))*INDEX(EF!$H$116:$H$131,MATCH(Emissions!$D54,EF!$D$116:$D$131,0))*kgtoGg</f>
        <v>1.2258326220355122</v>
      </c>
      <c r="BN54" s="22">
        <f>INDEX('Activity data'!BN$24:BN$39,MATCH(Emissions!$D54,'Activity data'!$D$24:$D$39,0))*INDEX(EF!$H$84:$H$99,MATCH(Emissions!$D54,EF!$D$84:$D$99,0))*INDEX(EF!$H$100:$H$115,MATCH(Emissions!$D54,EF!$D$100:$D$115,0))*INDEX(EF!$H$116:$H$131,MATCH(Emissions!$D54,EF!$D$116:$D$131,0))*kgtoGg</f>
        <v>1.2246672797880604</v>
      </c>
      <c r="BO54" s="22">
        <f>INDEX('Activity data'!BO$24:BO$39,MATCH(Emissions!$D54,'Activity data'!$D$24:$D$39,0))*INDEX(EF!$H$84:$H$99,MATCH(Emissions!$D54,EF!$D$84:$D$99,0))*INDEX(EF!$H$100:$H$115,MATCH(Emissions!$D54,EF!$D$100:$D$115,0))*INDEX(EF!$H$116:$H$131,MATCH(Emissions!$D54,EF!$D$116:$D$131,0))*kgtoGg</f>
        <v>1.2235019375406091</v>
      </c>
      <c r="BP54" s="22">
        <f>INDEX('Activity data'!BP$24:BP$39,MATCH(Emissions!$D54,'Activity data'!$D$24:$D$39,0))*INDEX(EF!$H$84:$H$99,MATCH(Emissions!$D54,EF!$D$84:$D$99,0))*INDEX(EF!$H$100:$H$115,MATCH(Emissions!$D54,EF!$D$100:$D$115,0))*INDEX(EF!$H$116:$H$131,MATCH(Emissions!$D54,EF!$D$116:$D$131,0))*kgtoGg</f>
        <v>1.2223365952931573</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5.4445666872555272</v>
      </c>
      <c r="AL56" s="22">
        <f>INDEX('Activity data'!AL$24:AL$39,MATCH(Emissions!$D56,'Activity data'!$D$24:$D$39,0))*INDEX(EF!$H$84:$H$99,MATCH(Emissions!$D56,EF!$D$84:$D$99,0))*INDEX(EF!$H$100:$H$115,MATCH(Emissions!$D56,EF!$D$100:$D$115,0))*INDEX(EF!$H$116:$H$131,MATCH(Emissions!$D56,EF!$D$116:$D$131,0))*kgtoGg</f>
        <v>5.453987333287504</v>
      </c>
      <c r="AM56" s="22">
        <f>INDEX('Activity data'!AM$24:AM$39,MATCH(Emissions!$D56,'Activity data'!$D$24:$D$39,0))*INDEX(EF!$H$84:$H$99,MATCH(Emissions!$D56,EF!$D$84:$D$99,0))*INDEX(EF!$H$100:$H$115,MATCH(Emissions!$D56,EF!$D$100:$D$115,0))*INDEX(EF!$H$116:$H$131,MATCH(Emissions!$D56,EF!$D$116:$D$131,0))*kgtoGg</f>
        <v>5.4634079793194825</v>
      </c>
      <c r="AN56" s="22">
        <f>INDEX('Activity data'!AN$24:AN$39,MATCH(Emissions!$D56,'Activity data'!$D$24:$D$39,0))*INDEX(EF!$H$84:$H$99,MATCH(Emissions!$D56,EF!$D$84:$D$99,0))*INDEX(EF!$H$100:$H$115,MATCH(Emissions!$D56,EF!$D$100:$D$115,0))*INDEX(EF!$H$116:$H$131,MATCH(Emissions!$D56,EF!$D$116:$D$131,0))*kgtoGg</f>
        <v>5.4728286253514584</v>
      </c>
      <c r="AO56" s="22">
        <f>INDEX('Activity data'!AO$24:AO$39,MATCH(Emissions!$D56,'Activity data'!$D$24:$D$39,0))*INDEX(EF!$H$84:$H$99,MATCH(Emissions!$D56,EF!$D$84:$D$99,0))*INDEX(EF!$H$100:$H$115,MATCH(Emissions!$D56,EF!$D$100:$D$115,0))*INDEX(EF!$H$116:$H$131,MATCH(Emissions!$D56,EF!$D$116:$D$131,0))*kgtoGg</f>
        <v>5.4822492713834361</v>
      </c>
      <c r="AP56" s="22">
        <f>INDEX('Activity data'!AP$24:AP$39,MATCH(Emissions!$D56,'Activity data'!$D$24:$D$39,0))*INDEX(EF!$H$84:$H$99,MATCH(Emissions!$D56,EF!$D$84:$D$99,0))*INDEX(EF!$H$100:$H$115,MATCH(Emissions!$D56,EF!$D$100:$D$115,0))*INDEX(EF!$H$116:$H$131,MATCH(Emissions!$D56,EF!$D$116:$D$131,0))*kgtoGg</f>
        <v>5.4916699174154147</v>
      </c>
      <c r="AQ56" s="22">
        <f>INDEX('Activity data'!AQ$24:AQ$39,MATCH(Emissions!$D56,'Activity data'!$D$24:$D$39,0))*INDEX(EF!$H$84:$H$99,MATCH(Emissions!$D56,EF!$D$84:$D$99,0))*INDEX(EF!$H$100:$H$115,MATCH(Emissions!$D56,EF!$D$100:$D$115,0))*INDEX(EF!$H$116:$H$131,MATCH(Emissions!$D56,EF!$D$116:$D$131,0))*kgtoGg</f>
        <v>5.5010905634473906</v>
      </c>
      <c r="AR56" s="22">
        <f>INDEX('Activity data'!AR$24:AR$39,MATCH(Emissions!$D56,'Activity data'!$D$24:$D$39,0))*INDEX(EF!$H$84:$H$99,MATCH(Emissions!$D56,EF!$D$84:$D$99,0))*INDEX(EF!$H$100:$H$115,MATCH(Emissions!$D56,EF!$D$100:$D$115,0))*INDEX(EF!$H$116:$H$131,MATCH(Emissions!$D56,EF!$D$116:$D$131,0))*kgtoGg</f>
        <v>5.5105112094793682</v>
      </c>
      <c r="AS56" s="22">
        <f>INDEX('Activity data'!AS$24:AS$39,MATCH(Emissions!$D56,'Activity data'!$D$24:$D$39,0))*INDEX(EF!$H$84:$H$99,MATCH(Emissions!$D56,EF!$D$84:$D$99,0))*INDEX(EF!$H$100:$H$115,MATCH(Emissions!$D56,EF!$D$100:$D$115,0))*INDEX(EF!$H$116:$H$131,MATCH(Emissions!$D56,EF!$D$116:$D$131,0))*kgtoGg</f>
        <v>5.5199318555113468</v>
      </c>
      <c r="AT56" s="22">
        <f>INDEX('Activity data'!AT$24:AT$39,MATCH(Emissions!$D56,'Activity data'!$D$24:$D$39,0))*INDEX(EF!$H$84:$H$99,MATCH(Emissions!$D56,EF!$D$84:$D$99,0))*INDEX(EF!$H$100:$H$115,MATCH(Emissions!$D56,EF!$D$100:$D$115,0))*INDEX(EF!$H$116:$H$131,MATCH(Emissions!$D56,EF!$D$116:$D$131,0))*kgtoGg</f>
        <v>5.5293525015433227</v>
      </c>
      <c r="AU56" s="22">
        <f>INDEX('Activity data'!AU$24:AU$39,MATCH(Emissions!$D56,'Activity data'!$D$24:$D$39,0))*INDEX(EF!$H$84:$H$99,MATCH(Emissions!$D56,EF!$D$84:$D$99,0))*INDEX(EF!$H$100:$H$115,MATCH(Emissions!$D56,EF!$D$100:$D$115,0))*INDEX(EF!$H$116:$H$131,MATCH(Emissions!$D56,EF!$D$116:$D$131,0))*kgtoGg</f>
        <v>5.5387731475753013</v>
      </c>
      <c r="AV56" s="22">
        <f>INDEX('Activity data'!AV$24:AV$39,MATCH(Emissions!$D56,'Activity data'!$D$24:$D$39,0))*INDEX(EF!$H$84:$H$99,MATCH(Emissions!$D56,EF!$D$84:$D$99,0))*INDEX(EF!$H$100:$H$115,MATCH(Emissions!$D56,EF!$D$100:$D$115,0))*INDEX(EF!$H$116:$H$131,MATCH(Emissions!$D56,EF!$D$116:$D$131,0))*kgtoGg</f>
        <v>5.5481937936072772</v>
      </c>
      <c r="AW56" s="22">
        <f>INDEX('Activity data'!AW$24:AW$39,MATCH(Emissions!$D56,'Activity data'!$D$24:$D$39,0))*INDEX(EF!$H$84:$H$99,MATCH(Emissions!$D56,EF!$D$84:$D$99,0))*INDEX(EF!$H$100:$H$115,MATCH(Emissions!$D56,EF!$D$100:$D$115,0))*INDEX(EF!$H$116:$H$131,MATCH(Emissions!$D56,EF!$D$116:$D$131,0))*kgtoGg</f>
        <v>5.5576144396392557</v>
      </c>
      <c r="AX56" s="22">
        <f>INDEX('Activity data'!AX$24:AX$39,MATCH(Emissions!$D56,'Activity data'!$D$24:$D$39,0))*INDEX(EF!$H$84:$H$99,MATCH(Emissions!$D56,EF!$D$84:$D$99,0))*INDEX(EF!$H$100:$H$115,MATCH(Emissions!$D56,EF!$D$100:$D$115,0))*INDEX(EF!$H$116:$H$131,MATCH(Emissions!$D56,EF!$D$116:$D$131,0))*kgtoGg</f>
        <v>5.5670350856712325</v>
      </c>
      <c r="AY56" s="22">
        <f>INDEX('Activity data'!AY$24:AY$39,MATCH(Emissions!$D56,'Activity data'!$D$24:$D$39,0))*INDEX(EF!$H$84:$H$99,MATCH(Emissions!$D56,EF!$D$84:$D$99,0))*INDEX(EF!$H$100:$H$115,MATCH(Emissions!$D56,EF!$D$100:$D$115,0))*INDEX(EF!$H$116:$H$131,MATCH(Emissions!$D56,EF!$D$116:$D$131,0))*kgtoGg</f>
        <v>5.5764557317032093</v>
      </c>
      <c r="AZ56" s="22">
        <f>INDEX('Activity data'!AZ$24:AZ$39,MATCH(Emissions!$D56,'Activity data'!$D$24:$D$39,0))*INDEX(EF!$H$84:$H$99,MATCH(Emissions!$D56,EF!$D$84:$D$99,0))*INDEX(EF!$H$100:$H$115,MATCH(Emissions!$D56,EF!$D$100:$D$115,0))*INDEX(EF!$H$116:$H$131,MATCH(Emissions!$D56,EF!$D$116:$D$131,0))*kgtoGg</f>
        <v>5.585876377735187</v>
      </c>
      <c r="BA56" s="22">
        <f>INDEX('Activity data'!BA$24:BA$39,MATCH(Emissions!$D56,'Activity data'!$D$24:$D$39,0))*INDEX(EF!$H$84:$H$99,MATCH(Emissions!$D56,EF!$D$84:$D$99,0))*INDEX(EF!$H$100:$H$115,MATCH(Emissions!$D56,EF!$D$100:$D$115,0))*INDEX(EF!$H$116:$H$131,MATCH(Emissions!$D56,EF!$D$116:$D$131,0))*kgtoGg</f>
        <v>5.5952970237671638</v>
      </c>
      <c r="BB56" s="22">
        <f>INDEX('Activity data'!BB$24:BB$39,MATCH(Emissions!$D56,'Activity data'!$D$24:$D$39,0))*INDEX(EF!$H$84:$H$99,MATCH(Emissions!$D56,EF!$D$84:$D$99,0))*INDEX(EF!$H$100:$H$115,MATCH(Emissions!$D56,EF!$D$100:$D$115,0))*INDEX(EF!$H$116:$H$131,MATCH(Emissions!$D56,EF!$D$116:$D$131,0))*kgtoGg</f>
        <v>5.6047176697991414</v>
      </c>
      <c r="BC56" s="22">
        <f>INDEX('Activity data'!BC$24:BC$39,MATCH(Emissions!$D56,'Activity data'!$D$24:$D$39,0))*INDEX(EF!$H$84:$H$99,MATCH(Emissions!$D56,EF!$D$84:$D$99,0))*INDEX(EF!$H$100:$H$115,MATCH(Emissions!$D56,EF!$D$100:$D$115,0))*INDEX(EF!$H$116:$H$131,MATCH(Emissions!$D56,EF!$D$116:$D$131,0))*kgtoGg</f>
        <v>5.6141383158311191</v>
      </c>
      <c r="BD56" s="22">
        <f>INDEX('Activity data'!BD$24:BD$39,MATCH(Emissions!$D56,'Activity data'!$D$24:$D$39,0))*INDEX(EF!$H$84:$H$99,MATCH(Emissions!$D56,EF!$D$84:$D$99,0))*INDEX(EF!$H$100:$H$115,MATCH(Emissions!$D56,EF!$D$100:$D$115,0))*INDEX(EF!$H$116:$H$131,MATCH(Emissions!$D56,EF!$D$116:$D$131,0))*kgtoGg</f>
        <v>5.6235589618630959</v>
      </c>
      <c r="BE56" s="22">
        <f>INDEX('Activity data'!BE$24:BE$39,MATCH(Emissions!$D56,'Activity data'!$D$24:$D$39,0))*INDEX(EF!$H$84:$H$99,MATCH(Emissions!$D56,EF!$D$84:$D$99,0))*INDEX(EF!$H$100:$H$115,MATCH(Emissions!$D56,EF!$D$100:$D$115,0))*INDEX(EF!$H$116:$H$131,MATCH(Emissions!$D56,EF!$D$116:$D$131,0))*kgtoGg</f>
        <v>5.6329796078950745</v>
      </c>
      <c r="BF56" s="22">
        <f>INDEX('Activity data'!BF$24:BF$39,MATCH(Emissions!$D56,'Activity data'!$D$24:$D$39,0))*INDEX(EF!$H$84:$H$99,MATCH(Emissions!$D56,EF!$D$84:$D$99,0))*INDEX(EF!$H$100:$H$115,MATCH(Emissions!$D56,EF!$D$100:$D$115,0))*INDEX(EF!$H$116:$H$131,MATCH(Emissions!$D56,EF!$D$116:$D$131,0))*kgtoGg</f>
        <v>5.6424002539270512</v>
      </c>
      <c r="BG56" s="22">
        <f>INDEX('Activity data'!BG$24:BG$39,MATCH(Emissions!$D56,'Activity data'!$D$24:$D$39,0))*INDEX(EF!$H$84:$H$99,MATCH(Emissions!$D56,EF!$D$84:$D$99,0))*INDEX(EF!$H$100:$H$115,MATCH(Emissions!$D56,EF!$D$100:$D$115,0))*INDEX(EF!$H$116:$H$131,MATCH(Emissions!$D56,EF!$D$116:$D$131,0))*kgtoGg</f>
        <v>5.6518208999590271</v>
      </c>
      <c r="BH56" s="22">
        <f>INDEX('Activity data'!BH$24:BH$39,MATCH(Emissions!$D56,'Activity data'!$D$24:$D$39,0))*INDEX(EF!$H$84:$H$99,MATCH(Emissions!$D56,EF!$D$84:$D$99,0))*INDEX(EF!$H$100:$H$115,MATCH(Emissions!$D56,EF!$D$100:$D$115,0))*INDEX(EF!$H$116:$H$131,MATCH(Emissions!$D56,EF!$D$116:$D$131,0))*kgtoGg</f>
        <v>5.6612415459910057</v>
      </c>
      <c r="BI56" s="22">
        <f>INDEX('Activity data'!BI$24:BI$39,MATCH(Emissions!$D56,'Activity data'!$D$24:$D$39,0))*INDEX(EF!$H$84:$H$99,MATCH(Emissions!$D56,EF!$D$84:$D$99,0))*INDEX(EF!$H$100:$H$115,MATCH(Emissions!$D56,EF!$D$100:$D$115,0))*INDEX(EF!$H$116:$H$131,MATCH(Emissions!$D56,EF!$D$116:$D$131,0))*kgtoGg</f>
        <v>5.6706621920229825</v>
      </c>
      <c r="BJ56" s="22">
        <f>INDEX('Activity data'!BJ$24:BJ$39,MATCH(Emissions!$D56,'Activity data'!$D$24:$D$39,0))*INDEX(EF!$H$84:$H$99,MATCH(Emissions!$D56,EF!$D$84:$D$99,0))*INDEX(EF!$H$100:$H$115,MATCH(Emissions!$D56,EF!$D$100:$D$115,0))*INDEX(EF!$H$116:$H$131,MATCH(Emissions!$D56,EF!$D$116:$D$131,0))*kgtoGg</f>
        <v>5.6800828380549611</v>
      </c>
      <c r="BK56" s="22">
        <f>INDEX('Activity data'!BK$24:BK$39,MATCH(Emissions!$D56,'Activity data'!$D$24:$D$39,0))*INDEX(EF!$H$84:$H$99,MATCH(Emissions!$D56,EF!$D$84:$D$99,0))*INDEX(EF!$H$100:$H$115,MATCH(Emissions!$D56,EF!$D$100:$D$115,0))*INDEX(EF!$H$116:$H$131,MATCH(Emissions!$D56,EF!$D$116:$D$131,0))*kgtoGg</f>
        <v>5.6895034840869378</v>
      </c>
      <c r="BL56" s="22">
        <f>INDEX('Activity data'!BL$24:BL$39,MATCH(Emissions!$D56,'Activity data'!$D$24:$D$39,0))*INDEX(EF!$H$84:$H$99,MATCH(Emissions!$D56,EF!$D$84:$D$99,0))*INDEX(EF!$H$100:$H$115,MATCH(Emissions!$D56,EF!$D$100:$D$115,0))*INDEX(EF!$H$116:$H$131,MATCH(Emissions!$D56,EF!$D$116:$D$131,0))*kgtoGg</f>
        <v>5.6989241301189146</v>
      </c>
      <c r="BM56" s="22">
        <f>INDEX('Activity data'!BM$24:BM$39,MATCH(Emissions!$D56,'Activity data'!$D$24:$D$39,0))*INDEX(EF!$H$84:$H$99,MATCH(Emissions!$D56,EF!$D$84:$D$99,0))*INDEX(EF!$H$100:$H$115,MATCH(Emissions!$D56,EF!$D$100:$D$115,0))*INDEX(EF!$H$116:$H$131,MATCH(Emissions!$D56,EF!$D$116:$D$131,0))*kgtoGg</f>
        <v>5.7083447761508923</v>
      </c>
      <c r="BN56" s="22">
        <f>INDEX('Activity data'!BN$24:BN$39,MATCH(Emissions!$D56,'Activity data'!$D$24:$D$39,0))*INDEX(EF!$H$84:$H$99,MATCH(Emissions!$D56,EF!$D$84:$D$99,0))*INDEX(EF!$H$100:$H$115,MATCH(Emissions!$D56,EF!$D$100:$D$115,0))*INDEX(EF!$H$116:$H$131,MATCH(Emissions!$D56,EF!$D$116:$D$131,0))*kgtoGg</f>
        <v>5.71776542218287</v>
      </c>
      <c r="BO56" s="22">
        <f>INDEX('Activity data'!BO$24:BO$39,MATCH(Emissions!$D56,'Activity data'!$D$24:$D$39,0))*INDEX(EF!$H$84:$H$99,MATCH(Emissions!$D56,EF!$D$84:$D$99,0))*INDEX(EF!$H$100:$H$115,MATCH(Emissions!$D56,EF!$D$100:$D$115,0))*INDEX(EF!$H$116:$H$131,MATCH(Emissions!$D56,EF!$D$116:$D$131,0))*kgtoGg</f>
        <v>5.7271860682148477</v>
      </c>
      <c r="BP56" s="22">
        <f>INDEX('Activity data'!BP$24:BP$39,MATCH(Emissions!$D56,'Activity data'!$D$24:$D$39,0))*INDEX(EF!$H$84:$H$99,MATCH(Emissions!$D56,EF!$D$84:$D$99,0))*INDEX(EF!$H$100:$H$115,MATCH(Emissions!$D56,EF!$D$100:$D$115,0))*INDEX(EF!$H$116:$H$131,MATCH(Emissions!$D56,EF!$D$116:$D$131,0))*kgtoGg</f>
        <v>5.7366067142468244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19.410666933937172</v>
      </c>
      <c r="AE63" s="22">
        <f>INDEX('Activity data'!AE$24:AE$39,MATCH(Emissions!$D63,'Activity data'!$D$24:$D$39,0))*INDEX(EF!$H$84:$H$99,MATCH(Emissions!$D63,EF!$D$84:$D$99,0))*INDEX(EF!$H$100:$H$115,MATCH(Emissions!$D63,EF!$D$100:$D$115,0))*INDEX(EF!$H$116:$H$131,MATCH(Emissions!$D63,EF!$D$116:$D$131,0))*kgtoGg</f>
        <v>19.398539310211191</v>
      </c>
      <c r="AF63" s="22">
        <f>INDEX('Activity data'!AF$24:AF$39,MATCH(Emissions!$D63,'Activity data'!$D$24:$D$39,0))*INDEX(EF!$H$84:$H$99,MATCH(Emissions!$D63,EF!$D$84:$D$99,0))*INDEX(EF!$H$100:$H$115,MATCH(Emissions!$D63,EF!$D$100:$D$115,0))*INDEX(EF!$H$116:$H$131,MATCH(Emissions!$D63,EF!$D$116:$D$131,0))*kgtoGg</f>
        <v>19.386411686485214</v>
      </c>
      <c r="AG63" s="22">
        <f>INDEX('Activity data'!AG$24:AG$39,MATCH(Emissions!$D63,'Activity data'!$D$24:$D$39,0))*INDEX(EF!$H$84:$H$99,MATCH(Emissions!$D63,EF!$D$84:$D$99,0))*INDEX(EF!$H$100:$H$115,MATCH(Emissions!$D63,EF!$D$100:$D$115,0))*INDEX(EF!$H$116:$H$131,MATCH(Emissions!$D63,EF!$D$116:$D$131,0))*kgtoGg</f>
        <v>19.374284062759234</v>
      </c>
      <c r="AH63" s="22">
        <f>INDEX('Activity data'!AH$24:AH$39,MATCH(Emissions!$D63,'Activity data'!$D$24:$D$39,0))*INDEX(EF!$H$84:$H$99,MATCH(Emissions!$D63,EF!$D$84:$D$99,0))*INDEX(EF!$H$100:$H$115,MATCH(Emissions!$D63,EF!$D$100:$D$115,0))*INDEX(EF!$H$116:$H$131,MATCH(Emissions!$D63,EF!$D$116:$D$131,0))*kgtoGg</f>
        <v>19.362156439033257</v>
      </c>
      <c r="AI63" s="22">
        <f>INDEX('Activity data'!AI$24:AI$39,MATCH(Emissions!$D63,'Activity data'!$D$24:$D$39,0))*INDEX(EF!$H$84:$H$99,MATCH(Emissions!$D63,EF!$D$84:$D$99,0))*INDEX(EF!$H$100:$H$115,MATCH(Emissions!$D63,EF!$D$100:$D$115,0))*INDEX(EF!$H$116:$H$131,MATCH(Emissions!$D63,EF!$D$116:$D$131,0))*kgtoGg</f>
        <v>19.350028815307276</v>
      </c>
      <c r="AJ63" s="22">
        <f>INDEX('Activity data'!AJ$24:AJ$39,MATCH(Emissions!$D63,'Activity data'!$D$24:$D$39,0))*INDEX(EF!$H$84:$H$99,MATCH(Emissions!$D63,EF!$D$84:$D$99,0))*INDEX(EF!$H$100:$H$115,MATCH(Emissions!$D63,EF!$D$100:$D$115,0))*INDEX(EF!$H$116:$H$131,MATCH(Emissions!$D63,EF!$D$116:$D$131,0))*kgtoGg</f>
        <v>19.337901191581295</v>
      </c>
      <c r="AK63" s="22">
        <f>INDEX('Activity data'!AK$24:AK$39,MATCH(Emissions!$D63,'Activity data'!$D$24:$D$39,0))*INDEX(EF!$H$84:$H$99,MATCH(Emissions!$D63,EF!$D$84:$D$99,0))*INDEX(EF!$H$100:$H$115,MATCH(Emissions!$D63,EF!$D$100:$D$115,0))*INDEX(EF!$H$116:$H$131,MATCH(Emissions!$D63,EF!$D$116:$D$131,0))*kgtoGg</f>
        <v>19.322256068915294</v>
      </c>
      <c r="AL63" s="22">
        <f>INDEX('Activity data'!AL$24:AL$39,MATCH(Emissions!$D63,'Activity data'!$D$24:$D$39,0))*INDEX(EF!$H$84:$H$99,MATCH(Emissions!$D63,EF!$D$84:$D$99,0))*INDEX(EF!$H$100:$H$115,MATCH(Emissions!$D63,EF!$D$100:$D$115,0))*INDEX(EF!$H$116:$H$131,MATCH(Emissions!$D63,EF!$D$116:$D$131,0))*kgtoGg</f>
        <v>19.30661094624929</v>
      </c>
      <c r="AM63" s="22">
        <f>INDEX('Activity data'!AM$24:AM$39,MATCH(Emissions!$D63,'Activity data'!$D$24:$D$39,0))*INDEX(EF!$H$84:$H$99,MATCH(Emissions!$D63,EF!$D$84:$D$99,0))*INDEX(EF!$H$100:$H$115,MATCH(Emissions!$D63,EF!$D$100:$D$115,0))*INDEX(EF!$H$116:$H$131,MATCH(Emissions!$D63,EF!$D$116:$D$131,0))*kgtoGg</f>
        <v>19.290965823583289</v>
      </c>
      <c r="AN63" s="22">
        <f>INDEX('Activity data'!AN$24:AN$39,MATCH(Emissions!$D63,'Activity data'!$D$24:$D$39,0))*INDEX(EF!$H$84:$H$99,MATCH(Emissions!$D63,EF!$D$84:$D$99,0))*INDEX(EF!$H$100:$H$115,MATCH(Emissions!$D63,EF!$D$100:$D$115,0))*INDEX(EF!$H$116:$H$131,MATCH(Emissions!$D63,EF!$D$116:$D$131,0))*kgtoGg</f>
        <v>19.27532070091728</v>
      </c>
      <c r="AO63" s="22">
        <f>INDEX('Activity data'!AO$24:AO$39,MATCH(Emissions!$D63,'Activity data'!$D$24:$D$39,0))*INDEX(EF!$H$84:$H$99,MATCH(Emissions!$D63,EF!$D$84:$D$99,0))*INDEX(EF!$H$100:$H$115,MATCH(Emissions!$D63,EF!$D$100:$D$115,0))*INDEX(EF!$H$116:$H$131,MATCH(Emissions!$D63,EF!$D$116:$D$131,0))*kgtoGg</f>
        <v>19.259675578251276</v>
      </c>
      <c r="AP63" s="22">
        <f>INDEX('Activity data'!AP$24:AP$39,MATCH(Emissions!$D63,'Activity data'!$D$24:$D$39,0))*INDEX(EF!$H$84:$H$99,MATCH(Emissions!$D63,EF!$D$84:$D$99,0))*INDEX(EF!$H$100:$H$115,MATCH(Emissions!$D63,EF!$D$100:$D$115,0))*INDEX(EF!$H$116:$H$131,MATCH(Emissions!$D63,EF!$D$116:$D$131,0))*kgtoGg</f>
        <v>19.244030455585275</v>
      </c>
      <c r="AQ63" s="22">
        <f>INDEX('Activity data'!AQ$24:AQ$39,MATCH(Emissions!$D63,'Activity data'!$D$24:$D$39,0))*INDEX(EF!$H$84:$H$99,MATCH(Emissions!$D63,EF!$D$84:$D$99,0))*INDEX(EF!$H$100:$H$115,MATCH(Emissions!$D63,EF!$D$100:$D$115,0))*INDEX(EF!$H$116:$H$131,MATCH(Emissions!$D63,EF!$D$116:$D$131,0))*kgtoGg</f>
        <v>19.22838533291927</v>
      </c>
      <c r="AR63" s="22">
        <f>INDEX('Activity data'!AR$24:AR$39,MATCH(Emissions!$D63,'Activity data'!$D$24:$D$39,0))*INDEX(EF!$H$84:$H$99,MATCH(Emissions!$D63,EF!$D$84:$D$99,0))*INDEX(EF!$H$100:$H$115,MATCH(Emissions!$D63,EF!$D$100:$D$115,0))*INDEX(EF!$H$116:$H$131,MATCH(Emissions!$D63,EF!$D$116:$D$131,0))*kgtoGg</f>
        <v>19.212740210253266</v>
      </c>
      <c r="AS63" s="22">
        <f>INDEX('Activity data'!AS$24:AS$39,MATCH(Emissions!$D63,'Activity data'!$D$24:$D$39,0))*INDEX(EF!$H$84:$H$99,MATCH(Emissions!$D63,EF!$D$84:$D$99,0))*INDEX(EF!$H$100:$H$115,MATCH(Emissions!$D63,EF!$D$100:$D$115,0))*INDEX(EF!$H$116:$H$131,MATCH(Emissions!$D63,EF!$D$116:$D$131,0))*kgtoGg</f>
        <v>19.197095087587257</v>
      </c>
      <c r="AT63" s="22">
        <f>INDEX('Activity data'!AT$24:AT$39,MATCH(Emissions!$D63,'Activity data'!$D$24:$D$39,0))*INDEX(EF!$H$84:$H$99,MATCH(Emissions!$D63,EF!$D$84:$D$99,0))*INDEX(EF!$H$100:$H$115,MATCH(Emissions!$D63,EF!$D$100:$D$115,0))*INDEX(EF!$H$116:$H$131,MATCH(Emissions!$D63,EF!$D$116:$D$131,0))*kgtoGg</f>
        <v>19.181449964921256</v>
      </c>
      <c r="AU63" s="22">
        <f>INDEX('Activity data'!AU$24:AU$39,MATCH(Emissions!$D63,'Activity data'!$D$24:$D$39,0))*INDEX(EF!$H$84:$H$99,MATCH(Emissions!$D63,EF!$D$84:$D$99,0))*INDEX(EF!$H$100:$H$115,MATCH(Emissions!$D63,EF!$D$100:$D$115,0))*INDEX(EF!$H$116:$H$131,MATCH(Emissions!$D63,EF!$D$116:$D$131,0))*kgtoGg</f>
        <v>19.165804842255252</v>
      </c>
      <c r="AV63" s="22">
        <f>INDEX('Activity data'!AV$24:AV$39,MATCH(Emissions!$D63,'Activity data'!$D$24:$D$39,0))*INDEX(EF!$H$84:$H$99,MATCH(Emissions!$D63,EF!$D$84:$D$99,0))*INDEX(EF!$H$100:$H$115,MATCH(Emissions!$D63,EF!$D$100:$D$115,0))*INDEX(EF!$H$116:$H$131,MATCH(Emissions!$D63,EF!$D$116:$D$131,0))*kgtoGg</f>
        <v>19.150159719589247</v>
      </c>
      <c r="AW63" s="22">
        <f>INDEX('Activity data'!AW$24:AW$39,MATCH(Emissions!$D63,'Activity data'!$D$24:$D$39,0))*INDEX(EF!$H$84:$H$99,MATCH(Emissions!$D63,EF!$D$84:$D$99,0))*INDEX(EF!$H$100:$H$115,MATCH(Emissions!$D63,EF!$D$100:$D$115,0))*INDEX(EF!$H$116:$H$131,MATCH(Emissions!$D63,EF!$D$116:$D$131,0))*kgtoGg</f>
        <v>19.13803209586327</v>
      </c>
      <c r="AX63" s="22">
        <f>INDEX('Activity data'!AX$24:AX$39,MATCH(Emissions!$D63,'Activity data'!$D$24:$D$39,0))*INDEX(EF!$H$84:$H$99,MATCH(Emissions!$D63,EF!$D$84:$D$99,0))*INDEX(EF!$H$100:$H$115,MATCH(Emissions!$D63,EF!$D$100:$D$115,0))*INDEX(EF!$H$116:$H$131,MATCH(Emissions!$D63,EF!$D$116:$D$131,0))*kgtoGg</f>
        <v>19.12590447213729</v>
      </c>
      <c r="AY63" s="22">
        <f>INDEX('Activity data'!AY$24:AY$39,MATCH(Emissions!$D63,'Activity data'!$D$24:$D$39,0))*INDEX(EF!$H$84:$H$99,MATCH(Emissions!$D63,EF!$D$84:$D$99,0))*INDEX(EF!$H$100:$H$115,MATCH(Emissions!$D63,EF!$D$100:$D$115,0))*INDEX(EF!$H$116:$H$131,MATCH(Emissions!$D63,EF!$D$116:$D$131,0))*kgtoGg</f>
        <v>19.113776848411309</v>
      </c>
      <c r="AZ63" s="22">
        <f>INDEX('Activity data'!AZ$24:AZ$39,MATCH(Emissions!$D63,'Activity data'!$D$24:$D$39,0))*INDEX(EF!$H$84:$H$99,MATCH(Emissions!$D63,EF!$D$84:$D$99,0))*INDEX(EF!$H$100:$H$115,MATCH(Emissions!$D63,EF!$D$100:$D$115,0))*INDEX(EF!$H$116:$H$131,MATCH(Emissions!$D63,EF!$D$116:$D$131,0))*kgtoGg</f>
        <v>19.101649224685332</v>
      </c>
      <c r="BA63" s="22">
        <f>INDEX('Activity data'!BA$24:BA$39,MATCH(Emissions!$D63,'Activity data'!$D$24:$D$39,0))*INDEX(EF!$H$84:$H$99,MATCH(Emissions!$D63,EF!$D$84:$D$99,0))*INDEX(EF!$H$100:$H$115,MATCH(Emissions!$D63,EF!$D$100:$D$115,0))*INDEX(EF!$H$116:$H$131,MATCH(Emissions!$D63,EF!$D$116:$D$131,0))*kgtoGg</f>
        <v>19.089521600959351</v>
      </c>
      <c r="BB63" s="22">
        <f>INDEX('Activity data'!BB$24:BB$39,MATCH(Emissions!$D63,'Activity data'!$D$24:$D$39,0))*INDEX(EF!$H$84:$H$99,MATCH(Emissions!$D63,EF!$D$84:$D$99,0))*INDEX(EF!$H$100:$H$115,MATCH(Emissions!$D63,EF!$D$100:$D$115,0))*INDEX(EF!$H$116:$H$131,MATCH(Emissions!$D63,EF!$D$116:$D$131,0))*kgtoGg</f>
        <v>19.077393977233374</v>
      </c>
      <c r="BC63" s="22">
        <f>INDEX('Activity data'!BC$24:BC$39,MATCH(Emissions!$D63,'Activity data'!$D$24:$D$39,0))*INDEX(EF!$H$84:$H$99,MATCH(Emissions!$D63,EF!$D$84:$D$99,0))*INDEX(EF!$H$100:$H$115,MATCH(Emissions!$D63,EF!$D$100:$D$115,0))*INDEX(EF!$H$116:$H$131,MATCH(Emissions!$D63,EF!$D$116:$D$131,0))*kgtoGg</f>
        <v>19.065266353507393</v>
      </c>
      <c r="BD63" s="22">
        <f>INDEX('Activity data'!BD$24:BD$39,MATCH(Emissions!$D63,'Activity data'!$D$24:$D$39,0))*INDEX(EF!$H$84:$H$99,MATCH(Emissions!$D63,EF!$D$84:$D$99,0))*INDEX(EF!$H$100:$H$115,MATCH(Emissions!$D63,EF!$D$100:$D$115,0))*INDEX(EF!$H$116:$H$131,MATCH(Emissions!$D63,EF!$D$116:$D$131,0))*kgtoGg</f>
        <v>19.05313872978142</v>
      </c>
      <c r="BE63" s="22">
        <f>INDEX('Activity data'!BE$24:BE$39,MATCH(Emissions!$D63,'Activity data'!$D$24:$D$39,0))*INDEX(EF!$H$84:$H$99,MATCH(Emissions!$D63,EF!$D$84:$D$99,0))*INDEX(EF!$H$100:$H$115,MATCH(Emissions!$D63,EF!$D$100:$D$115,0))*INDEX(EF!$H$116:$H$131,MATCH(Emissions!$D63,EF!$D$116:$D$131,0))*kgtoGg</f>
        <v>19.041011106055439</v>
      </c>
      <c r="BF63" s="22">
        <f>INDEX('Activity data'!BF$24:BF$39,MATCH(Emissions!$D63,'Activity data'!$D$24:$D$39,0))*INDEX(EF!$H$84:$H$99,MATCH(Emissions!$D63,EF!$D$84:$D$99,0))*INDEX(EF!$H$100:$H$115,MATCH(Emissions!$D63,EF!$D$100:$D$115,0))*INDEX(EF!$H$116:$H$131,MATCH(Emissions!$D63,EF!$D$116:$D$131,0))*kgtoGg</f>
        <v>19.028883482329462</v>
      </c>
      <c r="BG63" s="22">
        <f>INDEX('Activity data'!BG$24:BG$39,MATCH(Emissions!$D63,'Activity data'!$D$24:$D$39,0))*INDEX(EF!$H$84:$H$99,MATCH(Emissions!$D63,EF!$D$84:$D$99,0))*INDEX(EF!$H$100:$H$115,MATCH(Emissions!$D63,EF!$D$100:$D$115,0))*INDEX(EF!$H$116:$H$131,MATCH(Emissions!$D63,EF!$D$116:$D$131,0))*kgtoGg</f>
        <v>19.016755858603481</v>
      </c>
      <c r="BH63" s="22">
        <f>INDEX('Activity data'!BH$24:BH$39,MATCH(Emissions!$D63,'Activity data'!$D$24:$D$39,0))*INDEX(EF!$H$84:$H$99,MATCH(Emissions!$D63,EF!$D$84:$D$99,0))*INDEX(EF!$H$100:$H$115,MATCH(Emissions!$D63,EF!$D$100:$D$115,0))*INDEX(EF!$H$116:$H$131,MATCH(Emissions!$D63,EF!$D$116:$D$131,0))*kgtoGg</f>
        <v>19.004628234877501</v>
      </c>
      <c r="BI63" s="22">
        <f>INDEX('Activity data'!BI$24:BI$39,MATCH(Emissions!$D63,'Activity data'!$D$24:$D$39,0))*INDEX(EF!$H$84:$H$99,MATCH(Emissions!$D63,EF!$D$84:$D$99,0))*INDEX(EF!$H$100:$H$115,MATCH(Emissions!$D63,EF!$D$100:$D$115,0))*INDEX(EF!$H$116:$H$131,MATCH(Emissions!$D63,EF!$D$116:$D$131,0))*kgtoGg</f>
        <v>18.992500611151524</v>
      </c>
      <c r="BJ63" s="22">
        <f>INDEX('Activity data'!BJ$24:BJ$39,MATCH(Emissions!$D63,'Activity data'!$D$24:$D$39,0))*INDEX(EF!$H$84:$H$99,MATCH(Emissions!$D63,EF!$D$84:$D$99,0))*INDEX(EF!$H$100:$H$115,MATCH(Emissions!$D63,EF!$D$100:$D$115,0))*INDEX(EF!$H$116:$H$131,MATCH(Emissions!$D63,EF!$D$116:$D$131,0))*kgtoGg</f>
        <v>18.980372987425547</v>
      </c>
      <c r="BK63" s="22">
        <f>INDEX('Activity data'!BK$24:BK$39,MATCH(Emissions!$D63,'Activity data'!$D$24:$D$39,0))*INDEX(EF!$H$84:$H$99,MATCH(Emissions!$D63,EF!$D$84:$D$99,0))*INDEX(EF!$H$100:$H$115,MATCH(Emissions!$D63,EF!$D$100:$D$115,0))*INDEX(EF!$H$116:$H$131,MATCH(Emissions!$D63,EF!$D$116:$D$131,0))*kgtoGg</f>
        <v>18.968245363699562</v>
      </c>
      <c r="BL63" s="22">
        <f>INDEX('Activity data'!BL$24:BL$39,MATCH(Emissions!$D63,'Activity data'!$D$24:$D$39,0))*INDEX(EF!$H$84:$H$99,MATCH(Emissions!$D63,EF!$D$84:$D$99,0))*INDEX(EF!$H$100:$H$115,MATCH(Emissions!$D63,EF!$D$100:$D$115,0))*INDEX(EF!$H$116:$H$131,MATCH(Emissions!$D63,EF!$D$116:$D$131,0))*kgtoGg</f>
        <v>18.956117739973585</v>
      </c>
      <c r="BM63" s="22">
        <f>INDEX('Activity data'!BM$24:BM$39,MATCH(Emissions!$D63,'Activity data'!$D$24:$D$39,0))*INDEX(EF!$H$84:$H$99,MATCH(Emissions!$D63,EF!$D$84:$D$99,0))*INDEX(EF!$H$100:$H$115,MATCH(Emissions!$D63,EF!$D$100:$D$115,0))*INDEX(EF!$H$116:$H$131,MATCH(Emissions!$D63,EF!$D$116:$D$131,0))*kgtoGg</f>
        <v>18.943990116247608</v>
      </c>
      <c r="BN63" s="22">
        <f>INDEX('Activity data'!BN$24:BN$39,MATCH(Emissions!$D63,'Activity data'!$D$24:$D$39,0))*INDEX(EF!$H$84:$H$99,MATCH(Emissions!$D63,EF!$D$84:$D$99,0))*INDEX(EF!$H$100:$H$115,MATCH(Emissions!$D63,EF!$D$100:$D$115,0))*INDEX(EF!$H$116:$H$131,MATCH(Emissions!$D63,EF!$D$116:$D$131,0))*kgtoGg</f>
        <v>18.931862492521628</v>
      </c>
      <c r="BO63" s="22">
        <f>INDEX('Activity data'!BO$24:BO$39,MATCH(Emissions!$D63,'Activity data'!$D$24:$D$39,0))*INDEX(EF!$H$84:$H$99,MATCH(Emissions!$D63,EF!$D$84:$D$99,0))*INDEX(EF!$H$100:$H$115,MATCH(Emissions!$D63,EF!$D$100:$D$115,0))*INDEX(EF!$H$116:$H$131,MATCH(Emissions!$D63,EF!$D$116:$D$131,0))*kgtoGg</f>
        <v>18.919734868795651</v>
      </c>
      <c r="BP63" s="22">
        <f>INDEX('Activity data'!BP$24:BP$39,MATCH(Emissions!$D63,'Activity data'!$D$24:$D$39,0))*INDEX(EF!$H$84:$H$99,MATCH(Emissions!$D63,EF!$D$84:$D$99,0))*INDEX(EF!$H$100:$H$115,MATCH(Emissions!$D63,EF!$D$100:$D$115,0))*INDEX(EF!$H$116:$H$131,MATCH(Emissions!$D63,EF!$D$116:$D$131,0))*kgtoGg</f>
        <v>18.90760724506967</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2.7802346167013208</v>
      </c>
      <c r="AE64" s="22">
        <f>INDEX('Activity data'!AE$24:AE$39,MATCH(Emissions!$D64,'Activity data'!$D$24:$D$39,0))*INDEX(EF!$H$84:$H$99,MATCH(Emissions!$D64,EF!$D$84:$D$99,0))*INDEX(EF!$H$100:$H$115,MATCH(Emissions!$D64,EF!$D$100:$D$115,0))*INDEX(EF!$H$116:$H$131,MATCH(Emissions!$D64,EF!$D$116:$D$131,0))*kgtoGg</f>
        <v>2.7835526247729634</v>
      </c>
      <c r="AF64" s="22">
        <f>INDEX('Activity data'!AF$24:AF$39,MATCH(Emissions!$D64,'Activity data'!$D$24:$D$39,0))*INDEX(EF!$H$84:$H$99,MATCH(Emissions!$D64,EF!$D$84:$D$99,0))*INDEX(EF!$H$100:$H$115,MATCH(Emissions!$D64,EF!$D$100:$D$115,0))*INDEX(EF!$H$116:$H$131,MATCH(Emissions!$D64,EF!$D$116:$D$131,0))*kgtoGg</f>
        <v>2.7868706328446073</v>
      </c>
      <c r="AG64" s="22">
        <f>INDEX('Activity data'!AG$24:AG$39,MATCH(Emissions!$D64,'Activity data'!$D$24:$D$39,0))*INDEX(EF!$H$84:$H$99,MATCH(Emissions!$D64,EF!$D$84:$D$99,0))*INDEX(EF!$H$100:$H$115,MATCH(Emissions!$D64,EF!$D$100:$D$115,0))*INDEX(EF!$H$116:$H$131,MATCH(Emissions!$D64,EF!$D$116:$D$131,0))*kgtoGg</f>
        <v>2.7901886409162504</v>
      </c>
      <c r="AH64" s="22">
        <f>INDEX('Activity data'!AH$24:AH$39,MATCH(Emissions!$D64,'Activity data'!$D$24:$D$39,0))*INDEX(EF!$H$84:$H$99,MATCH(Emissions!$D64,EF!$D$84:$D$99,0))*INDEX(EF!$H$100:$H$115,MATCH(Emissions!$D64,EF!$D$100:$D$115,0))*INDEX(EF!$H$116:$H$131,MATCH(Emissions!$D64,EF!$D$116:$D$131,0))*kgtoGg</f>
        <v>2.7935066489878948</v>
      </c>
      <c r="AI64" s="22">
        <f>INDEX('Activity data'!AI$24:AI$39,MATCH(Emissions!$D64,'Activity data'!$D$24:$D$39,0))*INDEX(EF!$H$84:$H$99,MATCH(Emissions!$D64,EF!$D$84:$D$99,0))*INDEX(EF!$H$100:$H$115,MATCH(Emissions!$D64,EF!$D$100:$D$115,0))*INDEX(EF!$H$116:$H$131,MATCH(Emissions!$D64,EF!$D$116:$D$131,0))*kgtoGg</f>
        <v>2.7968246570595379</v>
      </c>
      <c r="AJ64" s="22">
        <f>INDEX('Activity data'!AJ$24:AJ$39,MATCH(Emissions!$D64,'Activity data'!$D$24:$D$39,0))*INDEX(EF!$H$84:$H$99,MATCH(Emissions!$D64,EF!$D$84:$D$99,0))*INDEX(EF!$H$100:$H$115,MATCH(Emissions!$D64,EF!$D$100:$D$115,0))*INDEX(EF!$H$116:$H$131,MATCH(Emissions!$D64,EF!$D$116:$D$131,0))*kgtoGg</f>
        <v>2.8001426651311809</v>
      </c>
      <c r="AK64" s="22">
        <f>INDEX('Activity data'!AK$24:AK$39,MATCH(Emissions!$D64,'Activity data'!$D$24:$D$39,0))*INDEX(EF!$H$84:$H$99,MATCH(Emissions!$D64,EF!$D$84:$D$99,0))*INDEX(EF!$H$100:$H$115,MATCH(Emissions!$D64,EF!$D$100:$D$115,0))*INDEX(EF!$H$116:$H$131,MATCH(Emissions!$D64,EF!$D$116:$D$131,0))*kgtoGg</f>
        <v>2.803460673202824</v>
      </c>
      <c r="AL64" s="22">
        <f>INDEX('Activity data'!AL$24:AL$39,MATCH(Emissions!$D64,'Activity data'!$D$24:$D$39,0))*INDEX(EF!$H$84:$H$99,MATCH(Emissions!$D64,EF!$D$84:$D$99,0))*INDEX(EF!$H$100:$H$115,MATCH(Emissions!$D64,EF!$D$100:$D$115,0))*INDEX(EF!$H$116:$H$131,MATCH(Emissions!$D64,EF!$D$116:$D$131,0))*kgtoGg</f>
        <v>2.8067786812744679</v>
      </c>
      <c r="AM64" s="22">
        <f>INDEX('Activity data'!AM$24:AM$39,MATCH(Emissions!$D64,'Activity data'!$D$24:$D$39,0))*INDEX(EF!$H$84:$H$99,MATCH(Emissions!$D64,EF!$D$84:$D$99,0))*INDEX(EF!$H$100:$H$115,MATCH(Emissions!$D64,EF!$D$100:$D$115,0))*INDEX(EF!$H$116:$H$131,MATCH(Emissions!$D64,EF!$D$116:$D$131,0))*kgtoGg</f>
        <v>2.8100966893461115</v>
      </c>
      <c r="AN64" s="22">
        <f>INDEX('Activity data'!AN$24:AN$39,MATCH(Emissions!$D64,'Activity data'!$D$24:$D$39,0))*INDEX(EF!$H$84:$H$99,MATCH(Emissions!$D64,EF!$D$84:$D$99,0))*INDEX(EF!$H$100:$H$115,MATCH(Emissions!$D64,EF!$D$100:$D$115,0))*INDEX(EF!$H$116:$H$131,MATCH(Emissions!$D64,EF!$D$116:$D$131,0))*kgtoGg</f>
        <v>2.8134146974177545</v>
      </c>
      <c r="AO64" s="22">
        <f>INDEX('Activity data'!AO$24:AO$39,MATCH(Emissions!$D64,'Activity data'!$D$24:$D$39,0))*INDEX(EF!$H$84:$H$99,MATCH(Emissions!$D64,EF!$D$84:$D$99,0))*INDEX(EF!$H$100:$H$115,MATCH(Emissions!$D64,EF!$D$100:$D$115,0))*INDEX(EF!$H$116:$H$131,MATCH(Emissions!$D64,EF!$D$116:$D$131,0))*kgtoGg</f>
        <v>2.8167327054893985</v>
      </c>
      <c r="AP64" s="22">
        <f>INDEX('Activity data'!AP$24:AP$39,MATCH(Emissions!$D64,'Activity data'!$D$24:$D$39,0))*INDEX(EF!$H$84:$H$99,MATCH(Emissions!$D64,EF!$D$84:$D$99,0))*INDEX(EF!$H$100:$H$115,MATCH(Emissions!$D64,EF!$D$100:$D$115,0))*INDEX(EF!$H$116:$H$131,MATCH(Emissions!$D64,EF!$D$116:$D$131,0))*kgtoGg</f>
        <v>2.8200507135610415</v>
      </c>
      <c r="AQ64" s="22">
        <f>INDEX('Activity data'!AQ$24:AQ$39,MATCH(Emissions!$D64,'Activity data'!$D$24:$D$39,0))*INDEX(EF!$H$84:$H$99,MATCH(Emissions!$D64,EF!$D$84:$D$99,0))*INDEX(EF!$H$100:$H$115,MATCH(Emissions!$D64,EF!$D$100:$D$115,0))*INDEX(EF!$H$116:$H$131,MATCH(Emissions!$D64,EF!$D$116:$D$131,0))*kgtoGg</f>
        <v>2.823368721632685</v>
      </c>
      <c r="AR64" s="22">
        <f>INDEX('Activity data'!AR$24:AR$39,MATCH(Emissions!$D64,'Activity data'!$D$24:$D$39,0))*INDEX(EF!$H$84:$H$99,MATCH(Emissions!$D64,EF!$D$84:$D$99,0))*INDEX(EF!$H$100:$H$115,MATCH(Emissions!$D64,EF!$D$100:$D$115,0))*INDEX(EF!$H$116:$H$131,MATCH(Emissions!$D64,EF!$D$116:$D$131,0))*kgtoGg</f>
        <v>2.8266867297043285</v>
      </c>
      <c r="AS64" s="22">
        <f>INDEX('Activity data'!AS$24:AS$39,MATCH(Emissions!$D64,'Activity data'!$D$24:$D$39,0))*INDEX(EF!$H$84:$H$99,MATCH(Emissions!$D64,EF!$D$84:$D$99,0))*INDEX(EF!$H$100:$H$115,MATCH(Emissions!$D64,EF!$D$100:$D$115,0))*INDEX(EF!$H$116:$H$131,MATCH(Emissions!$D64,EF!$D$116:$D$131,0))*kgtoGg</f>
        <v>2.8300047377759716</v>
      </c>
      <c r="AT64" s="22">
        <f>INDEX('Activity data'!AT$24:AT$39,MATCH(Emissions!$D64,'Activity data'!$D$24:$D$39,0))*INDEX(EF!$H$84:$H$99,MATCH(Emissions!$D64,EF!$D$84:$D$99,0))*INDEX(EF!$H$100:$H$115,MATCH(Emissions!$D64,EF!$D$100:$D$115,0))*INDEX(EF!$H$116:$H$131,MATCH(Emissions!$D64,EF!$D$116:$D$131,0))*kgtoGg</f>
        <v>2.8333227458476151</v>
      </c>
      <c r="AU64" s="22">
        <f>INDEX('Activity data'!AU$24:AU$39,MATCH(Emissions!$D64,'Activity data'!$D$24:$D$39,0))*INDEX(EF!$H$84:$H$99,MATCH(Emissions!$D64,EF!$D$84:$D$99,0))*INDEX(EF!$H$100:$H$115,MATCH(Emissions!$D64,EF!$D$100:$D$115,0))*INDEX(EF!$H$116:$H$131,MATCH(Emissions!$D64,EF!$D$116:$D$131,0))*kgtoGg</f>
        <v>2.8366407539192582</v>
      </c>
      <c r="AV64" s="22">
        <f>INDEX('Activity data'!AV$24:AV$39,MATCH(Emissions!$D64,'Activity data'!$D$24:$D$39,0))*INDEX(EF!$H$84:$H$99,MATCH(Emissions!$D64,EF!$D$84:$D$99,0))*INDEX(EF!$H$100:$H$115,MATCH(Emissions!$D64,EF!$D$100:$D$115,0))*INDEX(EF!$H$116:$H$131,MATCH(Emissions!$D64,EF!$D$116:$D$131,0))*kgtoGg</f>
        <v>2.8399587619909017</v>
      </c>
      <c r="AW64" s="22">
        <f>INDEX('Activity data'!AW$24:AW$39,MATCH(Emissions!$D64,'Activity data'!$D$24:$D$39,0))*INDEX(EF!$H$84:$H$99,MATCH(Emissions!$D64,EF!$D$84:$D$99,0))*INDEX(EF!$H$100:$H$115,MATCH(Emissions!$D64,EF!$D$100:$D$115,0))*INDEX(EF!$H$116:$H$131,MATCH(Emissions!$D64,EF!$D$116:$D$131,0))*kgtoGg</f>
        <v>2.8432767700625452</v>
      </c>
      <c r="AX64" s="22">
        <f>INDEX('Activity data'!AX$24:AX$39,MATCH(Emissions!$D64,'Activity data'!$D$24:$D$39,0))*INDEX(EF!$H$84:$H$99,MATCH(Emissions!$D64,EF!$D$84:$D$99,0))*INDEX(EF!$H$100:$H$115,MATCH(Emissions!$D64,EF!$D$100:$D$115,0))*INDEX(EF!$H$116:$H$131,MATCH(Emissions!$D64,EF!$D$116:$D$131,0))*kgtoGg</f>
        <v>2.8465947781341892</v>
      </c>
      <c r="AY64" s="22">
        <f>INDEX('Activity data'!AY$24:AY$39,MATCH(Emissions!$D64,'Activity data'!$D$24:$D$39,0))*INDEX(EF!$H$84:$H$99,MATCH(Emissions!$D64,EF!$D$84:$D$99,0))*INDEX(EF!$H$100:$H$115,MATCH(Emissions!$D64,EF!$D$100:$D$115,0))*INDEX(EF!$H$116:$H$131,MATCH(Emissions!$D64,EF!$D$116:$D$131,0))*kgtoGg</f>
        <v>2.8499127862058322</v>
      </c>
      <c r="AZ64" s="22">
        <f>INDEX('Activity data'!AZ$24:AZ$39,MATCH(Emissions!$D64,'Activity data'!$D$24:$D$39,0))*INDEX(EF!$H$84:$H$99,MATCH(Emissions!$D64,EF!$D$84:$D$99,0))*INDEX(EF!$H$100:$H$115,MATCH(Emissions!$D64,EF!$D$100:$D$115,0))*INDEX(EF!$H$116:$H$131,MATCH(Emissions!$D64,EF!$D$116:$D$131,0))*kgtoGg</f>
        <v>2.8532307942774762</v>
      </c>
      <c r="BA64" s="22">
        <f>INDEX('Activity data'!BA$24:BA$39,MATCH(Emissions!$D64,'Activity data'!$D$24:$D$39,0))*INDEX(EF!$H$84:$H$99,MATCH(Emissions!$D64,EF!$D$84:$D$99,0))*INDEX(EF!$H$100:$H$115,MATCH(Emissions!$D64,EF!$D$100:$D$115,0))*INDEX(EF!$H$116:$H$131,MATCH(Emissions!$D64,EF!$D$116:$D$131,0))*kgtoGg</f>
        <v>2.8565488023491183</v>
      </c>
      <c r="BB64" s="22">
        <f>INDEX('Activity data'!BB$24:BB$39,MATCH(Emissions!$D64,'Activity data'!$D$24:$D$39,0))*INDEX(EF!$H$84:$H$99,MATCH(Emissions!$D64,EF!$D$84:$D$99,0))*INDEX(EF!$H$100:$H$115,MATCH(Emissions!$D64,EF!$D$100:$D$115,0))*INDEX(EF!$H$116:$H$131,MATCH(Emissions!$D64,EF!$D$116:$D$131,0))*kgtoGg</f>
        <v>2.8598668104207623</v>
      </c>
      <c r="BC64" s="22">
        <f>INDEX('Activity data'!BC$24:BC$39,MATCH(Emissions!$D64,'Activity data'!$D$24:$D$39,0))*INDEX(EF!$H$84:$H$99,MATCH(Emissions!$D64,EF!$D$84:$D$99,0))*INDEX(EF!$H$100:$H$115,MATCH(Emissions!$D64,EF!$D$100:$D$115,0))*INDEX(EF!$H$116:$H$131,MATCH(Emissions!$D64,EF!$D$116:$D$131,0))*kgtoGg</f>
        <v>2.8631848184924054</v>
      </c>
      <c r="BD64" s="22">
        <f>INDEX('Activity data'!BD$24:BD$39,MATCH(Emissions!$D64,'Activity data'!$D$24:$D$39,0))*INDEX(EF!$H$84:$H$99,MATCH(Emissions!$D64,EF!$D$84:$D$99,0))*INDEX(EF!$H$100:$H$115,MATCH(Emissions!$D64,EF!$D$100:$D$115,0))*INDEX(EF!$H$116:$H$131,MATCH(Emissions!$D64,EF!$D$116:$D$131,0))*kgtoGg</f>
        <v>2.8665028265640493</v>
      </c>
      <c r="BE64" s="22">
        <f>INDEX('Activity data'!BE$24:BE$39,MATCH(Emissions!$D64,'Activity data'!$D$24:$D$39,0))*INDEX(EF!$H$84:$H$99,MATCH(Emissions!$D64,EF!$D$84:$D$99,0))*INDEX(EF!$H$100:$H$115,MATCH(Emissions!$D64,EF!$D$100:$D$115,0))*INDEX(EF!$H$116:$H$131,MATCH(Emissions!$D64,EF!$D$116:$D$131,0))*kgtoGg</f>
        <v>2.8698208346356928</v>
      </c>
      <c r="BF64" s="22">
        <f>INDEX('Activity data'!BF$24:BF$39,MATCH(Emissions!$D64,'Activity data'!$D$24:$D$39,0))*INDEX(EF!$H$84:$H$99,MATCH(Emissions!$D64,EF!$D$84:$D$99,0))*INDEX(EF!$H$100:$H$115,MATCH(Emissions!$D64,EF!$D$100:$D$115,0))*INDEX(EF!$H$116:$H$131,MATCH(Emissions!$D64,EF!$D$116:$D$131,0))*kgtoGg</f>
        <v>2.8731388427073368</v>
      </c>
      <c r="BG64" s="22">
        <f>INDEX('Activity data'!BG$24:BG$39,MATCH(Emissions!$D64,'Activity data'!$D$24:$D$39,0))*INDEX(EF!$H$84:$H$99,MATCH(Emissions!$D64,EF!$D$84:$D$99,0))*INDEX(EF!$H$100:$H$115,MATCH(Emissions!$D64,EF!$D$100:$D$115,0))*INDEX(EF!$H$116:$H$131,MATCH(Emissions!$D64,EF!$D$116:$D$131,0))*kgtoGg</f>
        <v>2.8764568507789789</v>
      </c>
      <c r="BH64" s="22">
        <f>INDEX('Activity data'!BH$24:BH$39,MATCH(Emissions!$D64,'Activity data'!$D$24:$D$39,0))*INDEX(EF!$H$84:$H$99,MATCH(Emissions!$D64,EF!$D$84:$D$99,0))*INDEX(EF!$H$100:$H$115,MATCH(Emissions!$D64,EF!$D$100:$D$115,0))*INDEX(EF!$H$116:$H$131,MATCH(Emissions!$D64,EF!$D$116:$D$131,0))*kgtoGg</f>
        <v>2.8797748588506229</v>
      </c>
      <c r="BI64" s="22">
        <f>INDEX('Activity data'!BI$24:BI$39,MATCH(Emissions!$D64,'Activity data'!$D$24:$D$39,0))*INDEX(EF!$H$84:$H$99,MATCH(Emissions!$D64,EF!$D$84:$D$99,0))*INDEX(EF!$H$100:$H$115,MATCH(Emissions!$D64,EF!$D$100:$D$115,0))*INDEX(EF!$H$116:$H$131,MATCH(Emissions!$D64,EF!$D$116:$D$131,0))*kgtoGg</f>
        <v>2.8830928669222669</v>
      </c>
      <c r="BJ64" s="22">
        <f>INDEX('Activity data'!BJ$24:BJ$39,MATCH(Emissions!$D64,'Activity data'!$D$24:$D$39,0))*INDEX(EF!$H$84:$H$99,MATCH(Emissions!$D64,EF!$D$84:$D$99,0))*INDEX(EF!$H$100:$H$115,MATCH(Emissions!$D64,EF!$D$100:$D$115,0))*INDEX(EF!$H$116:$H$131,MATCH(Emissions!$D64,EF!$D$116:$D$131,0))*kgtoGg</f>
        <v>2.8864108749939099</v>
      </c>
      <c r="BK64" s="22">
        <f>INDEX('Activity data'!BK$24:BK$39,MATCH(Emissions!$D64,'Activity data'!$D$24:$D$39,0))*INDEX(EF!$H$84:$H$99,MATCH(Emissions!$D64,EF!$D$84:$D$99,0))*INDEX(EF!$H$100:$H$115,MATCH(Emissions!$D64,EF!$D$100:$D$115,0))*INDEX(EF!$H$116:$H$131,MATCH(Emissions!$D64,EF!$D$116:$D$131,0))*kgtoGg</f>
        <v>2.8897288830655534</v>
      </c>
      <c r="BL64" s="22">
        <f>INDEX('Activity data'!BL$24:BL$39,MATCH(Emissions!$D64,'Activity data'!$D$24:$D$39,0))*INDEX(EF!$H$84:$H$99,MATCH(Emissions!$D64,EF!$D$84:$D$99,0))*INDEX(EF!$H$100:$H$115,MATCH(Emissions!$D64,EF!$D$100:$D$115,0))*INDEX(EF!$H$116:$H$131,MATCH(Emissions!$D64,EF!$D$116:$D$131,0))*kgtoGg</f>
        <v>2.8930468911371969</v>
      </c>
      <c r="BM64" s="22">
        <f>INDEX('Activity data'!BM$24:BM$39,MATCH(Emissions!$D64,'Activity data'!$D$24:$D$39,0))*INDEX(EF!$H$84:$H$99,MATCH(Emissions!$D64,EF!$D$84:$D$99,0))*INDEX(EF!$H$100:$H$115,MATCH(Emissions!$D64,EF!$D$100:$D$115,0))*INDEX(EF!$H$116:$H$131,MATCH(Emissions!$D64,EF!$D$116:$D$131,0))*kgtoGg</f>
        <v>2.89636489920884</v>
      </c>
      <c r="BN64" s="22">
        <f>INDEX('Activity data'!BN$24:BN$39,MATCH(Emissions!$D64,'Activity data'!$D$24:$D$39,0))*INDEX(EF!$H$84:$H$99,MATCH(Emissions!$D64,EF!$D$84:$D$99,0))*INDEX(EF!$H$100:$H$115,MATCH(Emissions!$D64,EF!$D$100:$D$115,0))*INDEX(EF!$H$116:$H$131,MATCH(Emissions!$D64,EF!$D$116:$D$131,0))*kgtoGg</f>
        <v>2.8996829072804831</v>
      </c>
      <c r="BO64" s="22">
        <f>INDEX('Activity data'!BO$24:BO$39,MATCH(Emissions!$D64,'Activity data'!$D$24:$D$39,0))*INDEX(EF!$H$84:$H$99,MATCH(Emissions!$D64,EF!$D$84:$D$99,0))*INDEX(EF!$H$100:$H$115,MATCH(Emissions!$D64,EF!$D$100:$D$115,0))*INDEX(EF!$H$116:$H$131,MATCH(Emissions!$D64,EF!$D$116:$D$131,0))*kgtoGg</f>
        <v>2.9030009153521266</v>
      </c>
      <c r="BP64" s="22">
        <f>INDEX('Activity data'!BP$24:BP$39,MATCH(Emissions!$D64,'Activity data'!$D$24:$D$39,0))*INDEX(EF!$H$84:$H$99,MATCH(Emissions!$D64,EF!$D$84:$D$99,0))*INDEX(EF!$H$100:$H$115,MATCH(Emissions!$D64,EF!$D$100:$D$115,0))*INDEX(EF!$H$116:$H$131,MATCH(Emissions!$D64,EF!$D$116:$D$131,0))*kgtoGg</f>
        <v>2.9063189234237696</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7.0068318336391933E-2</v>
      </c>
      <c r="AE70" s="22">
        <f>INDEX('Activity data'!AE$24:AE$39,MATCH(Emissions!$D70,'Activity data'!$D$24:$D$39,0))*INDEX(EF!$H$84:$H$99,MATCH(Emissions!$D70,EF!$D$84:$D$99,0))*INDEX(EF!$H$100:$H$115,MATCH(Emissions!$D70,EF!$D$100:$D$115,0))*INDEX(EF!$H$132:$H$147,MATCH(Emissions!$D70,EF!$D$132:$D$147,0))*kgtoGg</f>
        <v>7.0003852595043534E-2</v>
      </c>
      <c r="AF70" s="22">
        <f>INDEX('Activity data'!AF$24:AF$39,MATCH(Emissions!$D70,'Activity data'!$D$24:$D$39,0))*INDEX(EF!$H$84:$H$99,MATCH(Emissions!$D70,EF!$D$84:$D$99,0))*INDEX(EF!$H$100:$H$115,MATCH(Emissions!$D70,EF!$D$100:$D$115,0))*INDEX(EF!$H$132:$H$147,MATCH(Emissions!$D70,EF!$D$132:$D$147,0))*kgtoGg</f>
        <v>6.9939386853695162E-2</v>
      </c>
      <c r="AG70" s="22">
        <f>INDEX('Activity data'!AG$24:AG$39,MATCH(Emissions!$D70,'Activity data'!$D$24:$D$39,0))*INDEX(EF!$H$84:$H$99,MATCH(Emissions!$D70,EF!$D$84:$D$99,0))*INDEX(EF!$H$100:$H$115,MATCH(Emissions!$D70,EF!$D$100:$D$115,0))*INDEX(EF!$H$132:$H$147,MATCH(Emissions!$D70,EF!$D$132:$D$147,0))*kgtoGg</f>
        <v>6.9874921112346777E-2</v>
      </c>
      <c r="AH70" s="22">
        <f>INDEX('Activity data'!AH$24:AH$39,MATCH(Emissions!$D70,'Activity data'!$D$24:$D$39,0))*INDEX(EF!$H$84:$H$99,MATCH(Emissions!$D70,EF!$D$84:$D$99,0))*INDEX(EF!$H$100:$H$115,MATCH(Emissions!$D70,EF!$D$100:$D$115,0))*INDEX(EF!$H$132:$H$147,MATCH(Emissions!$D70,EF!$D$132:$D$147,0))*kgtoGg</f>
        <v>6.9810455370998406E-2</v>
      </c>
      <c r="AI70" s="22">
        <f>INDEX('Activity data'!AI$24:AI$39,MATCH(Emissions!$D70,'Activity data'!$D$24:$D$39,0))*INDEX(EF!$H$84:$H$99,MATCH(Emissions!$D70,EF!$D$84:$D$99,0))*INDEX(EF!$H$100:$H$115,MATCH(Emissions!$D70,EF!$D$100:$D$115,0))*INDEX(EF!$H$132:$H$147,MATCH(Emissions!$D70,EF!$D$132:$D$147,0))*kgtoGg</f>
        <v>6.9745989629650021E-2</v>
      </c>
      <c r="AJ70" s="22">
        <f>INDEX('Activity data'!AJ$24:AJ$39,MATCH(Emissions!$D70,'Activity data'!$D$24:$D$39,0))*INDEX(EF!$H$84:$H$99,MATCH(Emissions!$D70,EF!$D$84:$D$99,0))*INDEX(EF!$H$100:$H$115,MATCH(Emissions!$D70,EF!$D$100:$D$115,0))*INDEX(EF!$H$132:$H$147,MATCH(Emissions!$D70,EF!$D$132:$D$147,0))*kgtoGg</f>
        <v>6.9681523888301622E-2</v>
      </c>
      <c r="AK70" s="22">
        <f>INDEX('Activity data'!AK$24:AK$39,MATCH(Emissions!$D70,'Activity data'!$D$24:$D$39,0))*INDEX(EF!$H$84:$H$99,MATCH(Emissions!$D70,EF!$D$84:$D$99,0))*INDEX(EF!$H$100:$H$115,MATCH(Emissions!$D70,EF!$D$100:$D$115,0))*INDEX(EF!$H$132:$H$147,MATCH(Emissions!$D70,EF!$D$132:$D$147,0))*kgtoGg</f>
        <v>6.9617058146953251E-2</v>
      </c>
      <c r="AL70" s="22">
        <f>INDEX('Activity data'!AL$24:AL$39,MATCH(Emissions!$D70,'Activity data'!$D$24:$D$39,0))*INDEX(EF!$H$84:$H$99,MATCH(Emissions!$D70,EF!$D$84:$D$99,0))*INDEX(EF!$H$100:$H$115,MATCH(Emissions!$D70,EF!$D$100:$D$115,0))*INDEX(EF!$H$132:$H$147,MATCH(Emissions!$D70,EF!$D$132:$D$147,0))*kgtoGg</f>
        <v>6.9552592405604866E-2</v>
      </c>
      <c r="AM70" s="22">
        <f>INDEX('Activity data'!AM$24:AM$39,MATCH(Emissions!$D70,'Activity data'!$D$24:$D$39,0))*INDEX(EF!$H$84:$H$99,MATCH(Emissions!$D70,EF!$D$84:$D$99,0))*INDEX(EF!$H$100:$H$115,MATCH(Emissions!$D70,EF!$D$100:$D$115,0))*INDEX(EF!$H$132:$H$147,MATCH(Emissions!$D70,EF!$D$132:$D$147,0))*kgtoGg</f>
        <v>6.9488126664256494E-2</v>
      </c>
      <c r="AN70" s="22">
        <f>INDEX('Activity data'!AN$24:AN$39,MATCH(Emissions!$D70,'Activity data'!$D$24:$D$39,0))*INDEX(EF!$H$84:$H$99,MATCH(Emissions!$D70,EF!$D$84:$D$99,0))*INDEX(EF!$H$100:$H$115,MATCH(Emissions!$D70,EF!$D$100:$D$115,0))*INDEX(EF!$H$132:$H$147,MATCH(Emissions!$D70,EF!$D$132:$D$147,0))*kgtoGg</f>
        <v>6.9423660922908109E-2</v>
      </c>
      <c r="AO70" s="22">
        <f>INDEX('Activity data'!AO$24:AO$39,MATCH(Emissions!$D70,'Activity data'!$D$24:$D$39,0))*INDEX(EF!$H$84:$H$99,MATCH(Emissions!$D70,EF!$D$84:$D$99,0))*INDEX(EF!$H$100:$H$115,MATCH(Emissions!$D70,EF!$D$100:$D$115,0))*INDEX(EF!$H$132:$H$147,MATCH(Emissions!$D70,EF!$D$132:$D$147,0))*kgtoGg</f>
        <v>6.935919518155971E-2</v>
      </c>
      <c r="AP70" s="22">
        <f>INDEX('Activity data'!AP$24:AP$39,MATCH(Emissions!$D70,'Activity data'!$D$24:$D$39,0))*INDEX(EF!$H$84:$H$99,MATCH(Emissions!$D70,EF!$D$84:$D$99,0))*INDEX(EF!$H$100:$H$115,MATCH(Emissions!$D70,EF!$D$100:$D$115,0))*INDEX(EF!$H$132:$H$147,MATCH(Emissions!$D70,EF!$D$132:$D$147,0))*kgtoGg</f>
        <v>6.9294729440211325E-2</v>
      </c>
      <c r="AQ70" s="22">
        <f>INDEX('Activity data'!AQ$24:AQ$39,MATCH(Emissions!$D70,'Activity data'!$D$24:$D$39,0))*INDEX(EF!$H$84:$H$99,MATCH(Emissions!$D70,EF!$D$84:$D$99,0))*INDEX(EF!$H$100:$H$115,MATCH(Emissions!$D70,EF!$D$100:$D$115,0))*INDEX(EF!$H$132:$H$147,MATCH(Emissions!$D70,EF!$D$132:$D$147,0))*kgtoGg</f>
        <v>6.9230263698862954E-2</v>
      </c>
      <c r="AR70" s="22">
        <f>INDEX('Activity data'!AR$24:AR$39,MATCH(Emissions!$D70,'Activity data'!$D$24:$D$39,0))*INDEX(EF!$H$84:$H$99,MATCH(Emissions!$D70,EF!$D$84:$D$99,0))*INDEX(EF!$H$100:$H$115,MATCH(Emissions!$D70,EF!$D$100:$D$115,0))*INDEX(EF!$H$132:$H$147,MATCH(Emissions!$D70,EF!$D$132:$D$147,0))*kgtoGg</f>
        <v>6.9165797957514569E-2</v>
      </c>
      <c r="AS70" s="22">
        <f>INDEX('Activity data'!AS$24:AS$39,MATCH(Emissions!$D70,'Activity data'!$D$24:$D$39,0))*INDEX(EF!$H$84:$H$99,MATCH(Emissions!$D70,EF!$D$84:$D$99,0))*INDEX(EF!$H$100:$H$115,MATCH(Emissions!$D70,EF!$D$100:$D$115,0))*INDEX(EF!$H$132:$H$147,MATCH(Emissions!$D70,EF!$D$132:$D$147,0))*kgtoGg</f>
        <v>6.9101332216166184E-2</v>
      </c>
      <c r="AT70" s="22">
        <f>INDEX('Activity data'!AT$24:AT$39,MATCH(Emissions!$D70,'Activity data'!$D$24:$D$39,0))*INDEX(EF!$H$84:$H$99,MATCH(Emissions!$D70,EF!$D$84:$D$99,0))*INDEX(EF!$H$100:$H$115,MATCH(Emissions!$D70,EF!$D$100:$D$115,0))*INDEX(EF!$H$132:$H$147,MATCH(Emissions!$D70,EF!$D$132:$D$147,0))*kgtoGg</f>
        <v>6.9036866474817798E-2</v>
      </c>
      <c r="AU70" s="22">
        <f>INDEX('Activity data'!AU$24:AU$39,MATCH(Emissions!$D70,'Activity data'!$D$24:$D$39,0))*INDEX(EF!$H$84:$H$99,MATCH(Emissions!$D70,EF!$D$84:$D$99,0))*INDEX(EF!$H$100:$H$115,MATCH(Emissions!$D70,EF!$D$100:$D$115,0))*INDEX(EF!$H$132:$H$147,MATCH(Emissions!$D70,EF!$D$132:$D$147,0))*kgtoGg</f>
        <v>6.8972400733469427E-2</v>
      </c>
      <c r="AV70" s="22">
        <f>INDEX('Activity data'!AV$24:AV$39,MATCH(Emissions!$D70,'Activity data'!$D$24:$D$39,0))*INDEX(EF!$H$84:$H$99,MATCH(Emissions!$D70,EF!$D$84:$D$99,0))*INDEX(EF!$H$100:$H$115,MATCH(Emissions!$D70,EF!$D$100:$D$115,0))*INDEX(EF!$H$132:$H$147,MATCH(Emissions!$D70,EF!$D$132:$D$147,0))*kgtoGg</f>
        <v>6.8907934992121056E-2</v>
      </c>
      <c r="AW70" s="22">
        <f>INDEX('Activity data'!AW$24:AW$39,MATCH(Emissions!$D70,'Activity data'!$D$24:$D$39,0))*INDEX(EF!$H$84:$H$99,MATCH(Emissions!$D70,EF!$D$84:$D$99,0))*INDEX(EF!$H$100:$H$115,MATCH(Emissions!$D70,EF!$D$100:$D$115,0))*INDEX(EF!$H$132:$H$147,MATCH(Emissions!$D70,EF!$D$132:$D$147,0))*kgtoGg</f>
        <v>6.8843469250772671E-2</v>
      </c>
      <c r="AX70" s="22">
        <f>INDEX('Activity data'!AX$24:AX$39,MATCH(Emissions!$D70,'Activity data'!$D$24:$D$39,0))*INDEX(EF!$H$84:$H$99,MATCH(Emissions!$D70,EF!$D$84:$D$99,0))*INDEX(EF!$H$100:$H$115,MATCH(Emissions!$D70,EF!$D$100:$D$115,0))*INDEX(EF!$H$132:$H$147,MATCH(Emissions!$D70,EF!$D$132:$D$147,0))*kgtoGg</f>
        <v>6.8779003509424286E-2</v>
      </c>
      <c r="AY70" s="22">
        <f>INDEX('Activity data'!AY$24:AY$39,MATCH(Emissions!$D70,'Activity data'!$D$24:$D$39,0))*INDEX(EF!$H$84:$H$99,MATCH(Emissions!$D70,EF!$D$84:$D$99,0))*INDEX(EF!$H$100:$H$115,MATCH(Emissions!$D70,EF!$D$100:$D$115,0))*INDEX(EF!$H$132:$H$147,MATCH(Emissions!$D70,EF!$D$132:$D$147,0))*kgtoGg</f>
        <v>6.8714537768075873E-2</v>
      </c>
      <c r="AZ70" s="22">
        <f>INDEX('Activity data'!AZ$24:AZ$39,MATCH(Emissions!$D70,'Activity data'!$D$24:$D$39,0))*INDEX(EF!$H$84:$H$99,MATCH(Emissions!$D70,EF!$D$84:$D$99,0))*INDEX(EF!$H$100:$H$115,MATCH(Emissions!$D70,EF!$D$100:$D$115,0))*INDEX(EF!$H$132:$H$147,MATCH(Emissions!$D70,EF!$D$132:$D$147,0))*kgtoGg</f>
        <v>6.8650072026727502E-2</v>
      </c>
      <c r="BA70" s="22">
        <f>INDEX('Activity data'!BA$24:BA$39,MATCH(Emissions!$D70,'Activity data'!$D$24:$D$39,0))*INDEX(EF!$H$84:$H$99,MATCH(Emissions!$D70,EF!$D$84:$D$99,0))*INDEX(EF!$H$100:$H$115,MATCH(Emissions!$D70,EF!$D$100:$D$115,0))*INDEX(EF!$H$132:$H$147,MATCH(Emissions!$D70,EF!$D$132:$D$147,0))*kgtoGg</f>
        <v>6.8585606285379117E-2</v>
      </c>
      <c r="BB70" s="22">
        <f>INDEX('Activity data'!BB$24:BB$39,MATCH(Emissions!$D70,'Activity data'!$D$24:$D$39,0))*INDEX(EF!$H$84:$H$99,MATCH(Emissions!$D70,EF!$D$84:$D$99,0))*INDEX(EF!$H$100:$H$115,MATCH(Emissions!$D70,EF!$D$100:$D$115,0))*INDEX(EF!$H$132:$H$147,MATCH(Emissions!$D70,EF!$D$132:$D$147,0))*kgtoGg</f>
        <v>6.8521140544030759E-2</v>
      </c>
      <c r="BC70" s="22">
        <f>INDEX('Activity data'!BC$24:BC$39,MATCH(Emissions!$D70,'Activity data'!$D$24:$D$39,0))*INDEX(EF!$H$84:$H$99,MATCH(Emissions!$D70,EF!$D$84:$D$99,0))*INDEX(EF!$H$100:$H$115,MATCH(Emissions!$D70,EF!$D$100:$D$115,0))*INDEX(EF!$H$132:$H$147,MATCH(Emissions!$D70,EF!$D$132:$D$147,0))*kgtoGg</f>
        <v>6.8456674802682374E-2</v>
      </c>
      <c r="BD70" s="22">
        <f>INDEX('Activity data'!BD$24:BD$39,MATCH(Emissions!$D70,'Activity data'!$D$24:$D$39,0))*INDEX(EF!$H$84:$H$99,MATCH(Emissions!$D70,EF!$D$84:$D$99,0))*INDEX(EF!$H$100:$H$115,MATCH(Emissions!$D70,EF!$D$100:$D$115,0))*INDEX(EF!$H$132:$H$147,MATCH(Emissions!$D70,EF!$D$132:$D$147,0))*kgtoGg</f>
        <v>6.8392209061333989E-2</v>
      </c>
      <c r="BE70" s="22">
        <f>INDEX('Activity data'!BE$24:BE$39,MATCH(Emissions!$D70,'Activity data'!$D$24:$D$39,0))*INDEX(EF!$H$84:$H$99,MATCH(Emissions!$D70,EF!$D$84:$D$99,0))*INDEX(EF!$H$100:$H$115,MATCH(Emissions!$D70,EF!$D$100:$D$115,0))*INDEX(EF!$H$132:$H$147,MATCH(Emissions!$D70,EF!$D$132:$D$147,0))*kgtoGg</f>
        <v>6.8327743319985604E-2</v>
      </c>
      <c r="BF70" s="22">
        <f>INDEX('Activity data'!BF$24:BF$39,MATCH(Emissions!$D70,'Activity data'!$D$24:$D$39,0))*INDEX(EF!$H$84:$H$99,MATCH(Emissions!$D70,EF!$D$84:$D$99,0))*INDEX(EF!$H$100:$H$115,MATCH(Emissions!$D70,EF!$D$100:$D$115,0))*INDEX(EF!$H$132:$H$147,MATCH(Emissions!$D70,EF!$D$132:$D$147,0))*kgtoGg</f>
        <v>6.8263277578637219E-2</v>
      </c>
      <c r="BG70" s="22">
        <f>INDEX('Activity data'!BG$24:BG$39,MATCH(Emissions!$D70,'Activity data'!$D$24:$D$39,0))*INDEX(EF!$H$84:$H$99,MATCH(Emissions!$D70,EF!$D$84:$D$99,0))*INDEX(EF!$H$100:$H$115,MATCH(Emissions!$D70,EF!$D$100:$D$115,0))*INDEX(EF!$H$132:$H$147,MATCH(Emissions!$D70,EF!$D$132:$D$147,0))*kgtoGg</f>
        <v>6.8198811837288834E-2</v>
      </c>
      <c r="BH70" s="22">
        <f>INDEX('Activity data'!BH$24:BH$39,MATCH(Emissions!$D70,'Activity data'!$D$24:$D$39,0))*INDEX(EF!$H$84:$H$99,MATCH(Emissions!$D70,EF!$D$84:$D$99,0))*INDEX(EF!$H$100:$H$115,MATCH(Emissions!$D70,EF!$D$100:$D$115,0))*INDEX(EF!$H$132:$H$147,MATCH(Emissions!$D70,EF!$D$132:$D$147,0))*kgtoGg</f>
        <v>6.8134346095940448E-2</v>
      </c>
      <c r="BI70" s="22">
        <f>INDEX('Activity data'!BI$24:BI$39,MATCH(Emissions!$D70,'Activity data'!$D$24:$D$39,0))*INDEX(EF!$H$84:$H$99,MATCH(Emissions!$D70,EF!$D$84:$D$99,0))*INDEX(EF!$H$100:$H$115,MATCH(Emissions!$D70,EF!$D$100:$D$115,0))*INDEX(EF!$H$132:$H$147,MATCH(Emissions!$D70,EF!$D$132:$D$147,0))*kgtoGg</f>
        <v>6.8069880354592063E-2</v>
      </c>
      <c r="BJ70" s="22">
        <f>INDEX('Activity data'!BJ$24:BJ$39,MATCH(Emissions!$D70,'Activity data'!$D$24:$D$39,0))*INDEX(EF!$H$84:$H$99,MATCH(Emissions!$D70,EF!$D$84:$D$99,0))*INDEX(EF!$H$100:$H$115,MATCH(Emissions!$D70,EF!$D$100:$D$115,0))*INDEX(EF!$H$132:$H$147,MATCH(Emissions!$D70,EF!$D$132:$D$147,0))*kgtoGg</f>
        <v>6.8005414613243678E-2</v>
      </c>
      <c r="BK70" s="22">
        <f>INDEX('Activity data'!BK$24:BK$39,MATCH(Emissions!$D70,'Activity data'!$D$24:$D$39,0))*INDEX(EF!$H$84:$H$99,MATCH(Emissions!$D70,EF!$D$84:$D$99,0))*INDEX(EF!$H$100:$H$115,MATCH(Emissions!$D70,EF!$D$100:$D$115,0))*INDEX(EF!$H$132:$H$147,MATCH(Emissions!$D70,EF!$D$132:$D$147,0))*kgtoGg</f>
        <v>6.7940948871895307E-2</v>
      </c>
      <c r="BL70" s="22">
        <f>INDEX('Activity data'!BL$24:BL$39,MATCH(Emissions!$D70,'Activity data'!$D$24:$D$39,0))*INDEX(EF!$H$84:$H$99,MATCH(Emissions!$D70,EF!$D$84:$D$99,0))*INDEX(EF!$H$100:$H$115,MATCH(Emissions!$D70,EF!$D$100:$D$115,0))*INDEX(EF!$H$132:$H$147,MATCH(Emissions!$D70,EF!$D$132:$D$147,0))*kgtoGg</f>
        <v>6.7876483130546922E-2</v>
      </c>
      <c r="BM70" s="22">
        <f>INDEX('Activity data'!BM$24:BM$39,MATCH(Emissions!$D70,'Activity data'!$D$24:$D$39,0))*INDEX(EF!$H$84:$H$99,MATCH(Emissions!$D70,EF!$D$84:$D$99,0))*INDEX(EF!$H$100:$H$115,MATCH(Emissions!$D70,EF!$D$100:$D$115,0))*INDEX(EF!$H$132:$H$147,MATCH(Emissions!$D70,EF!$D$132:$D$147,0))*kgtoGg</f>
        <v>6.7812017389198551E-2</v>
      </c>
      <c r="BN70" s="22">
        <f>INDEX('Activity data'!BN$24:BN$39,MATCH(Emissions!$D70,'Activity data'!$D$24:$D$39,0))*INDEX(EF!$H$84:$H$99,MATCH(Emissions!$D70,EF!$D$84:$D$99,0))*INDEX(EF!$H$100:$H$115,MATCH(Emissions!$D70,EF!$D$100:$D$115,0))*INDEX(EF!$H$132:$H$147,MATCH(Emissions!$D70,EF!$D$132:$D$147,0))*kgtoGg</f>
        <v>6.7747551647850165E-2</v>
      </c>
      <c r="BO70" s="22">
        <f>INDEX('Activity data'!BO$24:BO$39,MATCH(Emissions!$D70,'Activity data'!$D$24:$D$39,0))*INDEX(EF!$H$84:$H$99,MATCH(Emissions!$D70,EF!$D$84:$D$99,0))*INDEX(EF!$H$100:$H$115,MATCH(Emissions!$D70,EF!$D$100:$D$115,0))*INDEX(EF!$H$132:$H$147,MATCH(Emissions!$D70,EF!$D$132:$D$147,0))*kgtoGg</f>
        <v>6.7683085906501766E-2</v>
      </c>
      <c r="BP70" s="22">
        <f>INDEX('Activity data'!BP$24:BP$39,MATCH(Emissions!$D70,'Activity data'!$D$24:$D$39,0))*INDEX(EF!$H$84:$H$99,MATCH(Emissions!$D70,EF!$D$84:$D$99,0))*INDEX(EF!$H$100:$H$115,MATCH(Emissions!$D70,EF!$D$100:$D$115,0))*INDEX(EF!$H$132:$H$147,MATCH(Emissions!$D70,EF!$D$132:$D$147,0))*kgtoGg</f>
        <v>6.7618620165153395E-2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0.49711261057550471</v>
      </c>
      <c r="AL72" s="22">
        <f>INDEX('Activity data'!AL$24:AL$39,MATCH(Emissions!$D72,'Activity data'!$D$24:$D$39,0))*INDEX(EF!$H$84:$H$99,MATCH(Emissions!$D72,EF!$D$84:$D$99,0))*INDEX(EF!$H$100:$H$115,MATCH(Emissions!$D72,EF!$D$100:$D$115,0))*INDEX(EF!$H$132:$H$147,MATCH(Emissions!$D72,EF!$D$132:$D$147,0))*kgtoGg</f>
        <v>0.49797275651755479</v>
      </c>
      <c r="AM72" s="22">
        <f>INDEX('Activity data'!AM$24:AM$39,MATCH(Emissions!$D72,'Activity data'!$D$24:$D$39,0))*INDEX(EF!$H$84:$H$99,MATCH(Emissions!$D72,EF!$D$84:$D$99,0))*INDEX(EF!$H$100:$H$115,MATCH(Emissions!$D72,EF!$D$100:$D$115,0))*INDEX(EF!$H$132:$H$147,MATCH(Emissions!$D72,EF!$D$132:$D$147,0))*kgtoGg</f>
        <v>0.49883290245960493</v>
      </c>
      <c r="AN72" s="22">
        <f>INDEX('Activity data'!AN$24:AN$39,MATCH(Emissions!$D72,'Activity data'!$D$24:$D$39,0))*INDEX(EF!$H$84:$H$99,MATCH(Emissions!$D72,EF!$D$84:$D$99,0))*INDEX(EF!$H$100:$H$115,MATCH(Emissions!$D72,EF!$D$100:$D$115,0))*INDEX(EF!$H$132:$H$147,MATCH(Emissions!$D72,EF!$D$132:$D$147,0))*kgtoGg</f>
        <v>0.4996930484016549</v>
      </c>
      <c r="AO72" s="22">
        <f>INDEX('Activity data'!AO$24:AO$39,MATCH(Emissions!$D72,'Activity data'!$D$24:$D$39,0))*INDEX(EF!$H$84:$H$99,MATCH(Emissions!$D72,EF!$D$84:$D$99,0))*INDEX(EF!$H$100:$H$115,MATCH(Emissions!$D72,EF!$D$100:$D$115,0))*INDEX(EF!$H$132:$H$147,MATCH(Emissions!$D72,EF!$D$132:$D$147,0))*kgtoGg</f>
        <v>0.50055319434370504</v>
      </c>
      <c r="AP72" s="22">
        <f>INDEX('Activity data'!AP$24:AP$39,MATCH(Emissions!$D72,'Activity data'!$D$24:$D$39,0))*INDEX(EF!$H$84:$H$99,MATCH(Emissions!$D72,EF!$D$84:$D$99,0))*INDEX(EF!$H$100:$H$115,MATCH(Emissions!$D72,EF!$D$100:$D$115,0))*INDEX(EF!$H$132:$H$147,MATCH(Emissions!$D72,EF!$D$132:$D$147,0))*kgtoGg</f>
        <v>0.50141334028575524</v>
      </c>
      <c r="AQ72" s="22">
        <f>INDEX('Activity data'!AQ$24:AQ$39,MATCH(Emissions!$D72,'Activity data'!$D$24:$D$39,0))*INDEX(EF!$H$84:$H$99,MATCH(Emissions!$D72,EF!$D$84:$D$99,0))*INDEX(EF!$H$100:$H$115,MATCH(Emissions!$D72,EF!$D$100:$D$115,0))*INDEX(EF!$H$132:$H$147,MATCH(Emissions!$D72,EF!$D$132:$D$147,0))*kgtoGg</f>
        <v>0.50227348622780521</v>
      </c>
      <c r="AR72" s="22">
        <f>INDEX('Activity data'!AR$24:AR$39,MATCH(Emissions!$D72,'Activity data'!$D$24:$D$39,0))*INDEX(EF!$H$84:$H$99,MATCH(Emissions!$D72,EF!$D$84:$D$99,0))*INDEX(EF!$H$100:$H$115,MATCH(Emissions!$D72,EF!$D$100:$D$115,0))*INDEX(EF!$H$132:$H$147,MATCH(Emissions!$D72,EF!$D$132:$D$147,0))*kgtoGg</f>
        <v>0.5031336321698554</v>
      </c>
      <c r="AS72" s="22">
        <f>INDEX('Activity data'!AS$24:AS$39,MATCH(Emissions!$D72,'Activity data'!$D$24:$D$39,0))*INDEX(EF!$H$84:$H$99,MATCH(Emissions!$D72,EF!$D$84:$D$99,0))*INDEX(EF!$H$100:$H$115,MATCH(Emissions!$D72,EF!$D$100:$D$115,0))*INDEX(EF!$H$132:$H$147,MATCH(Emissions!$D72,EF!$D$132:$D$147,0))*kgtoGg</f>
        <v>0.5039937781119056</v>
      </c>
      <c r="AT72" s="22">
        <f>INDEX('Activity data'!AT$24:AT$39,MATCH(Emissions!$D72,'Activity data'!$D$24:$D$39,0))*INDEX(EF!$H$84:$H$99,MATCH(Emissions!$D72,EF!$D$84:$D$99,0))*INDEX(EF!$H$100:$H$115,MATCH(Emissions!$D72,EF!$D$100:$D$115,0))*INDEX(EF!$H$132:$H$147,MATCH(Emissions!$D72,EF!$D$132:$D$147,0))*kgtoGg</f>
        <v>0.50485392405395557</v>
      </c>
      <c r="AU72" s="22">
        <f>INDEX('Activity data'!AU$24:AU$39,MATCH(Emissions!$D72,'Activity data'!$D$24:$D$39,0))*INDEX(EF!$H$84:$H$99,MATCH(Emissions!$D72,EF!$D$84:$D$99,0))*INDEX(EF!$H$100:$H$115,MATCH(Emissions!$D72,EF!$D$100:$D$115,0))*INDEX(EF!$H$132:$H$147,MATCH(Emissions!$D72,EF!$D$132:$D$147,0))*kgtoGg</f>
        <v>0.50571406999600577</v>
      </c>
      <c r="AV72" s="22">
        <f>INDEX('Activity data'!AV$24:AV$39,MATCH(Emissions!$D72,'Activity data'!$D$24:$D$39,0))*INDEX(EF!$H$84:$H$99,MATCH(Emissions!$D72,EF!$D$84:$D$99,0))*INDEX(EF!$H$100:$H$115,MATCH(Emissions!$D72,EF!$D$100:$D$115,0))*INDEX(EF!$H$132:$H$147,MATCH(Emissions!$D72,EF!$D$132:$D$147,0))*kgtoGg</f>
        <v>0.50657421593805585</v>
      </c>
      <c r="AW72" s="22">
        <f>INDEX('Activity data'!AW$24:AW$39,MATCH(Emissions!$D72,'Activity data'!$D$24:$D$39,0))*INDEX(EF!$H$84:$H$99,MATCH(Emissions!$D72,EF!$D$84:$D$99,0))*INDEX(EF!$H$100:$H$115,MATCH(Emissions!$D72,EF!$D$100:$D$115,0))*INDEX(EF!$H$132:$H$147,MATCH(Emissions!$D72,EF!$D$132:$D$147,0))*kgtoGg</f>
        <v>0.50743436188010593</v>
      </c>
      <c r="AX72" s="22">
        <f>INDEX('Activity data'!AX$24:AX$39,MATCH(Emissions!$D72,'Activity data'!$D$24:$D$39,0))*INDEX(EF!$H$84:$H$99,MATCH(Emissions!$D72,EF!$D$84:$D$99,0))*INDEX(EF!$H$100:$H$115,MATCH(Emissions!$D72,EF!$D$100:$D$115,0))*INDEX(EF!$H$132:$H$147,MATCH(Emissions!$D72,EF!$D$132:$D$147,0))*kgtoGg</f>
        <v>0.50829450782215602</v>
      </c>
      <c r="AY72" s="22">
        <f>INDEX('Activity data'!AY$24:AY$39,MATCH(Emissions!$D72,'Activity data'!$D$24:$D$39,0))*INDEX(EF!$H$84:$H$99,MATCH(Emissions!$D72,EF!$D$84:$D$99,0))*INDEX(EF!$H$100:$H$115,MATCH(Emissions!$D72,EF!$D$100:$D$115,0))*INDEX(EF!$H$132:$H$147,MATCH(Emissions!$D72,EF!$D$132:$D$147,0))*kgtoGg</f>
        <v>0.5091546537642061</v>
      </c>
      <c r="AZ72" s="22">
        <f>INDEX('Activity data'!AZ$24:AZ$39,MATCH(Emissions!$D72,'Activity data'!$D$24:$D$39,0))*INDEX(EF!$H$84:$H$99,MATCH(Emissions!$D72,EF!$D$84:$D$99,0))*INDEX(EF!$H$100:$H$115,MATCH(Emissions!$D72,EF!$D$100:$D$115,0))*INDEX(EF!$H$132:$H$147,MATCH(Emissions!$D72,EF!$D$132:$D$147,0))*kgtoGg</f>
        <v>0.51001479970625618</v>
      </c>
      <c r="BA72" s="22">
        <f>INDEX('Activity data'!BA$24:BA$39,MATCH(Emissions!$D72,'Activity data'!$D$24:$D$39,0))*INDEX(EF!$H$84:$H$99,MATCH(Emissions!$D72,EF!$D$84:$D$99,0))*INDEX(EF!$H$100:$H$115,MATCH(Emissions!$D72,EF!$D$100:$D$115,0))*INDEX(EF!$H$132:$H$147,MATCH(Emissions!$D72,EF!$D$132:$D$147,0))*kgtoGg</f>
        <v>0.51087494564830627</v>
      </c>
      <c r="BB72" s="22">
        <f>INDEX('Activity data'!BB$24:BB$39,MATCH(Emissions!$D72,'Activity data'!$D$24:$D$39,0))*INDEX(EF!$H$84:$H$99,MATCH(Emissions!$D72,EF!$D$84:$D$99,0))*INDEX(EF!$H$100:$H$115,MATCH(Emissions!$D72,EF!$D$100:$D$115,0))*INDEX(EF!$H$132:$H$147,MATCH(Emissions!$D72,EF!$D$132:$D$147,0))*kgtoGg</f>
        <v>0.51173509159035646</v>
      </c>
      <c r="BC72" s="22">
        <f>INDEX('Activity data'!BC$24:BC$39,MATCH(Emissions!$D72,'Activity data'!$D$24:$D$39,0))*INDEX(EF!$H$84:$H$99,MATCH(Emissions!$D72,EF!$D$84:$D$99,0))*INDEX(EF!$H$100:$H$115,MATCH(Emissions!$D72,EF!$D$100:$D$115,0))*INDEX(EF!$H$132:$H$147,MATCH(Emissions!$D72,EF!$D$132:$D$147,0))*kgtoGg</f>
        <v>0.51259523753240654</v>
      </c>
      <c r="BD72" s="22">
        <f>INDEX('Activity data'!BD$24:BD$39,MATCH(Emissions!$D72,'Activity data'!$D$24:$D$39,0))*INDEX(EF!$H$84:$H$99,MATCH(Emissions!$D72,EF!$D$84:$D$99,0))*INDEX(EF!$H$100:$H$115,MATCH(Emissions!$D72,EF!$D$100:$D$115,0))*INDEX(EF!$H$132:$H$147,MATCH(Emissions!$D72,EF!$D$132:$D$147,0))*kgtoGg</f>
        <v>0.51345538347445663</v>
      </c>
      <c r="BE72" s="22">
        <f>INDEX('Activity data'!BE$24:BE$39,MATCH(Emissions!$D72,'Activity data'!$D$24:$D$39,0))*INDEX(EF!$H$84:$H$99,MATCH(Emissions!$D72,EF!$D$84:$D$99,0))*INDEX(EF!$H$100:$H$115,MATCH(Emissions!$D72,EF!$D$100:$D$115,0))*INDEX(EF!$H$132:$H$147,MATCH(Emissions!$D72,EF!$D$132:$D$147,0))*kgtoGg</f>
        <v>0.51431552941650671</v>
      </c>
      <c r="BF72" s="22">
        <f>INDEX('Activity data'!BF$24:BF$39,MATCH(Emissions!$D72,'Activity data'!$D$24:$D$39,0))*INDEX(EF!$H$84:$H$99,MATCH(Emissions!$D72,EF!$D$84:$D$99,0))*INDEX(EF!$H$100:$H$115,MATCH(Emissions!$D72,EF!$D$100:$D$115,0))*INDEX(EF!$H$132:$H$147,MATCH(Emissions!$D72,EF!$D$132:$D$147,0))*kgtoGg</f>
        <v>0.51517567535855679</v>
      </c>
      <c r="BG72" s="22">
        <f>INDEX('Activity data'!BG$24:BG$39,MATCH(Emissions!$D72,'Activity data'!$D$24:$D$39,0))*INDEX(EF!$H$84:$H$99,MATCH(Emissions!$D72,EF!$D$84:$D$99,0))*INDEX(EF!$H$100:$H$115,MATCH(Emissions!$D72,EF!$D$100:$D$115,0))*INDEX(EF!$H$132:$H$147,MATCH(Emissions!$D72,EF!$D$132:$D$147,0))*kgtoGg</f>
        <v>0.51603582130060688</v>
      </c>
      <c r="BH72" s="22">
        <f>INDEX('Activity data'!BH$24:BH$39,MATCH(Emissions!$D72,'Activity data'!$D$24:$D$39,0))*INDEX(EF!$H$84:$H$99,MATCH(Emissions!$D72,EF!$D$84:$D$99,0))*INDEX(EF!$H$100:$H$115,MATCH(Emissions!$D72,EF!$D$100:$D$115,0))*INDEX(EF!$H$132:$H$147,MATCH(Emissions!$D72,EF!$D$132:$D$147,0))*kgtoGg</f>
        <v>0.51689596724265707</v>
      </c>
      <c r="BI72" s="22">
        <f>INDEX('Activity data'!BI$24:BI$39,MATCH(Emissions!$D72,'Activity data'!$D$24:$D$39,0))*INDEX(EF!$H$84:$H$99,MATCH(Emissions!$D72,EF!$D$84:$D$99,0))*INDEX(EF!$H$100:$H$115,MATCH(Emissions!$D72,EF!$D$100:$D$115,0))*INDEX(EF!$H$132:$H$147,MATCH(Emissions!$D72,EF!$D$132:$D$147,0))*kgtoGg</f>
        <v>0.51775611318470716</v>
      </c>
      <c r="BJ72" s="22">
        <f>INDEX('Activity data'!BJ$24:BJ$39,MATCH(Emissions!$D72,'Activity data'!$D$24:$D$39,0))*INDEX(EF!$H$84:$H$99,MATCH(Emissions!$D72,EF!$D$84:$D$99,0))*INDEX(EF!$H$100:$H$115,MATCH(Emissions!$D72,EF!$D$100:$D$115,0))*INDEX(EF!$H$132:$H$147,MATCH(Emissions!$D72,EF!$D$132:$D$147,0))*kgtoGg</f>
        <v>0.51861625912675735</v>
      </c>
      <c r="BK72" s="22">
        <f>INDEX('Activity data'!BK$24:BK$39,MATCH(Emissions!$D72,'Activity data'!$D$24:$D$39,0))*INDEX(EF!$H$84:$H$99,MATCH(Emissions!$D72,EF!$D$84:$D$99,0))*INDEX(EF!$H$100:$H$115,MATCH(Emissions!$D72,EF!$D$100:$D$115,0))*INDEX(EF!$H$132:$H$147,MATCH(Emissions!$D72,EF!$D$132:$D$147,0))*kgtoGg</f>
        <v>0.51947640506880743</v>
      </c>
      <c r="BL72" s="22">
        <f>INDEX('Activity data'!BL$24:BL$39,MATCH(Emissions!$D72,'Activity data'!$D$24:$D$39,0))*INDEX(EF!$H$84:$H$99,MATCH(Emissions!$D72,EF!$D$84:$D$99,0))*INDEX(EF!$H$100:$H$115,MATCH(Emissions!$D72,EF!$D$100:$D$115,0))*INDEX(EF!$H$132:$H$147,MATCH(Emissions!$D72,EF!$D$132:$D$147,0))*kgtoGg</f>
        <v>0.52033655101085752</v>
      </c>
      <c r="BM72" s="22">
        <f>INDEX('Activity data'!BM$24:BM$39,MATCH(Emissions!$D72,'Activity data'!$D$24:$D$39,0))*INDEX(EF!$H$84:$H$99,MATCH(Emissions!$D72,EF!$D$84:$D$99,0))*INDEX(EF!$H$100:$H$115,MATCH(Emissions!$D72,EF!$D$100:$D$115,0))*INDEX(EF!$H$132:$H$147,MATCH(Emissions!$D72,EF!$D$132:$D$147,0))*kgtoGg</f>
        <v>0.5211966969529076</v>
      </c>
      <c r="BN72" s="22">
        <f>INDEX('Activity data'!BN$24:BN$39,MATCH(Emissions!$D72,'Activity data'!$D$24:$D$39,0))*INDEX(EF!$H$84:$H$99,MATCH(Emissions!$D72,EF!$D$84:$D$99,0))*INDEX(EF!$H$100:$H$115,MATCH(Emissions!$D72,EF!$D$100:$D$115,0))*INDEX(EF!$H$132:$H$147,MATCH(Emissions!$D72,EF!$D$132:$D$147,0))*kgtoGg</f>
        <v>0.52205684289495768</v>
      </c>
      <c r="BO72" s="22">
        <f>INDEX('Activity data'!BO$24:BO$39,MATCH(Emissions!$D72,'Activity data'!$D$24:$D$39,0))*INDEX(EF!$H$84:$H$99,MATCH(Emissions!$D72,EF!$D$84:$D$99,0))*INDEX(EF!$H$100:$H$115,MATCH(Emissions!$D72,EF!$D$100:$D$115,0))*INDEX(EF!$H$132:$H$147,MATCH(Emissions!$D72,EF!$D$132:$D$147,0))*kgtoGg</f>
        <v>0.52291698883700777</v>
      </c>
      <c r="BP72" s="22">
        <f>INDEX('Activity data'!BP$24:BP$39,MATCH(Emissions!$D72,'Activity data'!$D$24:$D$39,0))*INDEX(EF!$H$84:$H$99,MATCH(Emissions!$D72,EF!$D$84:$D$99,0))*INDEX(EF!$H$100:$H$115,MATCH(Emissions!$D72,EF!$D$100:$D$115,0))*INDEX(EF!$H$132:$H$147,MATCH(Emissions!$D72,EF!$D$132:$D$147,0))*kgtoGg</f>
        <v>0.52377713477905785</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1.7722782852725245</v>
      </c>
      <c r="AE79" s="22">
        <f>INDEX('Activity data'!AE$24:AE$39,MATCH(Emissions!$D79,'Activity data'!$D$24:$D$39,0))*INDEX(EF!$H$84:$H$99,MATCH(Emissions!$D79,EF!$D$84:$D$99,0))*INDEX(EF!$H$100:$H$115,MATCH(Emissions!$D79,EF!$D$100:$D$115,0))*INDEX(EF!$H$132:$H$147,MATCH(Emissions!$D79,EF!$D$132:$D$147,0))*kgtoGg</f>
        <v>1.771170980497544</v>
      </c>
      <c r="AF79" s="22">
        <f>INDEX('Activity data'!AF$24:AF$39,MATCH(Emissions!$D79,'Activity data'!$D$24:$D$39,0))*INDEX(EF!$H$84:$H$99,MATCH(Emissions!$D79,EF!$D$84:$D$99,0))*INDEX(EF!$H$100:$H$115,MATCH(Emissions!$D79,EF!$D$100:$D$115,0))*INDEX(EF!$H$132:$H$147,MATCH(Emissions!$D79,EF!$D$132:$D$147,0))*kgtoGg</f>
        <v>1.7700636757225632</v>
      </c>
      <c r="AG79" s="22">
        <f>INDEX('Activity data'!AG$24:AG$39,MATCH(Emissions!$D79,'Activity data'!$D$24:$D$39,0))*INDEX(EF!$H$84:$H$99,MATCH(Emissions!$D79,EF!$D$84:$D$99,0))*INDEX(EF!$H$100:$H$115,MATCH(Emissions!$D79,EF!$D$100:$D$115,0))*INDEX(EF!$H$132:$H$147,MATCH(Emissions!$D79,EF!$D$132:$D$147,0))*kgtoGg</f>
        <v>1.7689563709475826</v>
      </c>
      <c r="AH79" s="22">
        <f>INDEX('Activity data'!AH$24:AH$39,MATCH(Emissions!$D79,'Activity data'!$D$24:$D$39,0))*INDEX(EF!$H$84:$H$99,MATCH(Emissions!$D79,EF!$D$84:$D$99,0))*INDEX(EF!$H$100:$H$115,MATCH(Emissions!$D79,EF!$D$100:$D$115,0))*INDEX(EF!$H$132:$H$147,MATCH(Emissions!$D79,EF!$D$132:$D$147,0))*kgtoGg</f>
        <v>1.7678490661726018</v>
      </c>
      <c r="AI79" s="22">
        <f>INDEX('Activity data'!AI$24:AI$39,MATCH(Emissions!$D79,'Activity data'!$D$24:$D$39,0))*INDEX(EF!$H$84:$H$99,MATCH(Emissions!$D79,EF!$D$84:$D$99,0))*INDEX(EF!$H$100:$H$115,MATCH(Emissions!$D79,EF!$D$100:$D$115,0))*INDEX(EF!$H$132:$H$147,MATCH(Emissions!$D79,EF!$D$132:$D$147,0))*kgtoGg</f>
        <v>1.7667417613976211</v>
      </c>
      <c r="AJ79" s="22">
        <f>INDEX('Activity data'!AJ$24:AJ$39,MATCH(Emissions!$D79,'Activity data'!$D$24:$D$39,0))*INDEX(EF!$H$84:$H$99,MATCH(Emissions!$D79,EF!$D$84:$D$99,0))*INDEX(EF!$H$100:$H$115,MATCH(Emissions!$D79,EF!$D$100:$D$115,0))*INDEX(EF!$H$132:$H$147,MATCH(Emissions!$D79,EF!$D$132:$D$147,0))*kgtoGg</f>
        <v>1.7656344566226403</v>
      </c>
      <c r="AK79" s="22">
        <f>INDEX('Activity data'!AK$24:AK$39,MATCH(Emissions!$D79,'Activity data'!$D$24:$D$39,0))*INDEX(EF!$H$84:$H$99,MATCH(Emissions!$D79,EF!$D$84:$D$99,0))*INDEX(EF!$H$100:$H$115,MATCH(Emissions!$D79,EF!$D$100:$D$115,0))*INDEX(EF!$H$132:$H$147,MATCH(Emissions!$D79,EF!$D$132:$D$147,0))*kgtoGg</f>
        <v>1.7642059889009618</v>
      </c>
      <c r="AL79" s="22">
        <f>INDEX('Activity data'!AL$24:AL$39,MATCH(Emissions!$D79,'Activity data'!$D$24:$D$39,0))*INDEX(EF!$H$84:$H$99,MATCH(Emissions!$D79,EF!$D$84:$D$99,0))*INDEX(EF!$H$100:$H$115,MATCH(Emissions!$D79,EF!$D$100:$D$115,0))*INDEX(EF!$H$132:$H$147,MATCH(Emissions!$D79,EF!$D$132:$D$147,0))*kgtoGg</f>
        <v>1.7627775211792829</v>
      </c>
      <c r="AM79" s="22">
        <f>INDEX('Activity data'!AM$24:AM$39,MATCH(Emissions!$D79,'Activity data'!$D$24:$D$39,0))*INDEX(EF!$H$84:$H$99,MATCH(Emissions!$D79,EF!$D$84:$D$99,0))*INDEX(EF!$H$100:$H$115,MATCH(Emissions!$D79,EF!$D$100:$D$115,0))*INDEX(EF!$H$132:$H$147,MATCH(Emissions!$D79,EF!$D$132:$D$147,0))*kgtoGg</f>
        <v>1.7613490534576046</v>
      </c>
      <c r="AN79" s="22">
        <f>INDEX('Activity data'!AN$24:AN$39,MATCH(Emissions!$D79,'Activity data'!$D$24:$D$39,0))*INDEX(EF!$H$84:$H$99,MATCH(Emissions!$D79,EF!$D$84:$D$99,0))*INDEX(EF!$H$100:$H$115,MATCH(Emissions!$D79,EF!$D$100:$D$115,0))*INDEX(EF!$H$132:$H$147,MATCH(Emissions!$D79,EF!$D$132:$D$147,0))*kgtoGg</f>
        <v>1.7599205857359257</v>
      </c>
      <c r="AO79" s="22">
        <f>INDEX('Activity data'!AO$24:AO$39,MATCH(Emissions!$D79,'Activity data'!$D$24:$D$39,0))*INDEX(EF!$H$84:$H$99,MATCH(Emissions!$D79,EF!$D$84:$D$99,0))*INDEX(EF!$H$100:$H$115,MATCH(Emissions!$D79,EF!$D$100:$D$115,0))*INDEX(EF!$H$132:$H$147,MATCH(Emissions!$D79,EF!$D$132:$D$147,0))*kgtoGg</f>
        <v>1.758492118014247</v>
      </c>
      <c r="AP79" s="22">
        <f>INDEX('Activity data'!AP$24:AP$39,MATCH(Emissions!$D79,'Activity data'!$D$24:$D$39,0))*INDEX(EF!$H$84:$H$99,MATCH(Emissions!$D79,EF!$D$84:$D$99,0))*INDEX(EF!$H$100:$H$115,MATCH(Emissions!$D79,EF!$D$100:$D$115,0))*INDEX(EF!$H$132:$H$147,MATCH(Emissions!$D79,EF!$D$132:$D$147,0))*kgtoGg</f>
        <v>1.7570636502925685</v>
      </c>
      <c r="AQ79" s="22">
        <f>INDEX('Activity data'!AQ$24:AQ$39,MATCH(Emissions!$D79,'Activity data'!$D$24:$D$39,0))*INDEX(EF!$H$84:$H$99,MATCH(Emissions!$D79,EF!$D$84:$D$99,0))*INDEX(EF!$H$100:$H$115,MATCH(Emissions!$D79,EF!$D$100:$D$115,0))*INDEX(EF!$H$132:$H$147,MATCH(Emissions!$D79,EF!$D$132:$D$147,0))*kgtoGg</f>
        <v>1.75563518257089</v>
      </c>
      <c r="AR79" s="22">
        <f>INDEX('Activity data'!AR$24:AR$39,MATCH(Emissions!$D79,'Activity data'!$D$24:$D$39,0))*INDEX(EF!$H$84:$H$99,MATCH(Emissions!$D79,EF!$D$84:$D$99,0))*INDEX(EF!$H$100:$H$115,MATCH(Emissions!$D79,EF!$D$100:$D$115,0))*INDEX(EF!$H$132:$H$147,MATCH(Emissions!$D79,EF!$D$132:$D$147,0))*kgtoGg</f>
        <v>1.7542067148492111</v>
      </c>
      <c r="AS79" s="22">
        <f>INDEX('Activity data'!AS$24:AS$39,MATCH(Emissions!$D79,'Activity data'!$D$24:$D$39,0))*INDEX(EF!$H$84:$H$99,MATCH(Emissions!$D79,EF!$D$84:$D$99,0))*INDEX(EF!$H$100:$H$115,MATCH(Emissions!$D79,EF!$D$100:$D$115,0))*INDEX(EF!$H$132:$H$147,MATCH(Emissions!$D79,EF!$D$132:$D$147,0))*kgtoGg</f>
        <v>1.7527782471275326</v>
      </c>
      <c r="AT79" s="22">
        <f>INDEX('Activity data'!AT$24:AT$39,MATCH(Emissions!$D79,'Activity data'!$D$24:$D$39,0))*INDEX(EF!$H$84:$H$99,MATCH(Emissions!$D79,EF!$D$84:$D$99,0))*INDEX(EF!$H$100:$H$115,MATCH(Emissions!$D79,EF!$D$100:$D$115,0))*INDEX(EF!$H$132:$H$147,MATCH(Emissions!$D79,EF!$D$132:$D$147,0))*kgtoGg</f>
        <v>1.7513497794058541</v>
      </c>
      <c r="AU79" s="22">
        <f>INDEX('Activity data'!AU$24:AU$39,MATCH(Emissions!$D79,'Activity data'!$D$24:$D$39,0))*INDEX(EF!$H$84:$H$99,MATCH(Emissions!$D79,EF!$D$84:$D$99,0))*INDEX(EF!$H$100:$H$115,MATCH(Emissions!$D79,EF!$D$100:$D$115,0))*INDEX(EF!$H$132:$H$147,MATCH(Emissions!$D79,EF!$D$132:$D$147,0))*kgtoGg</f>
        <v>1.7499213116841754</v>
      </c>
      <c r="AV79" s="22">
        <f>INDEX('Activity data'!AV$24:AV$39,MATCH(Emissions!$D79,'Activity data'!$D$24:$D$39,0))*INDEX(EF!$H$84:$H$99,MATCH(Emissions!$D79,EF!$D$84:$D$99,0))*INDEX(EF!$H$100:$H$115,MATCH(Emissions!$D79,EF!$D$100:$D$115,0))*INDEX(EF!$H$132:$H$147,MATCH(Emissions!$D79,EF!$D$132:$D$147,0))*kgtoGg</f>
        <v>1.7484928439624965</v>
      </c>
      <c r="AW79" s="22">
        <f>INDEX('Activity data'!AW$24:AW$39,MATCH(Emissions!$D79,'Activity data'!$D$24:$D$39,0))*INDEX(EF!$H$84:$H$99,MATCH(Emissions!$D79,EF!$D$84:$D$99,0))*INDEX(EF!$H$100:$H$115,MATCH(Emissions!$D79,EF!$D$100:$D$115,0))*INDEX(EF!$H$132:$H$147,MATCH(Emissions!$D79,EF!$D$132:$D$147,0))*kgtoGg</f>
        <v>1.7473855391875159</v>
      </c>
      <c r="AX79" s="22">
        <f>INDEX('Activity data'!AX$24:AX$39,MATCH(Emissions!$D79,'Activity data'!$D$24:$D$39,0))*INDEX(EF!$H$84:$H$99,MATCH(Emissions!$D79,EF!$D$84:$D$99,0))*INDEX(EF!$H$100:$H$115,MATCH(Emissions!$D79,EF!$D$100:$D$115,0))*INDEX(EF!$H$132:$H$147,MATCH(Emissions!$D79,EF!$D$132:$D$147,0))*kgtoGg</f>
        <v>1.7462782344125352</v>
      </c>
      <c r="AY79" s="22">
        <f>INDEX('Activity data'!AY$24:AY$39,MATCH(Emissions!$D79,'Activity data'!$D$24:$D$39,0))*INDEX(EF!$H$84:$H$99,MATCH(Emissions!$D79,EF!$D$84:$D$99,0))*INDEX(EF!$H$100:$H$115,MATCH(Emissions!$D79,EF!$D$100:$D$115,0))*INDEX(EF!$H$132:$H$147,MATCH(Emissions!$D79,EF!$D$132:$D$147,0))*kgtoGg</f>
        <v>1.7451709296375544</v>
      </c>
      <c r="AZ79" s="22">
        <f>INDEX('Activity data'!AZ$24:AZ$39,MATCH(Emissions!$D79,'Activity data'!$D$24:$D$39,0))*INDEX(EF!$H$84:$H$99,MATCH(Emissions!$D79,EF!$D$84:$D$99,0))*INDEX(EF!$H$100:$H$115,MATCH(Emissions!$D79,EF!$D$100:$D$115,0))*INDEX(EF!$H$132:$H$147,MATCH(Emissions!$D79,EF!$D$132:$D$147,0))*kgtoGg</f>
        <v>1.744063624862574</v>
      </c>
      <c r="BA79" s="22">
        <f>INDEX('Activity data'!BA$24:BA$39,MATCH(Emissions!$D79,'Activity data'!$D$24:$D$39,0))*INDEX(EF!$H$84:$H$99,MATCH(Emissions!$D79,EF!$D$84:$D$99,0))*INDEX(EF!$H$100:$H$115,MATCH(Emissions!$D79,EF!$D$100:$D$115,0))*INDEX(EF!$H$132:$H$147,MATCH(Emissions!$D79,EF!$D$132:$D$147,0))*kgtoGg</f>
        <v>1.7429563200875933</v>
      </c>
      <c r="BB79" s="22">
        <f>INDEX('Activity data'!BB$24:BB$39,MATCH(Emissions!$D79,'Activity data'!$D$24:$D$39,0))*INDEX(EF!$H$84:$H$99,MATCH(Emissions!$D79,EF!$D$84:$D$99,0))*INDEX(EF!$H$100:$H$115,MATCH(Emissions!$D79,EF!$D$100:$D$115,0))*INDEX(EF!$H$132:$H$147,MATCH(Emissions!$D79,EF!$D$132:$D$147,0))*kgtoGg</f>
        <v>1.7418490153126127</v>
      </c>
      <c r="BC79" s="22">
        <f>INDEX('Activity data'!BC$24:BC$39,MATCH(Emissions!$D79,'Activity data'!$D$24:$D$39,0))*INDEX(EF!$H$84:$H$99,MATCH(Emissions!$D79,EF!$D$84:$D$99,0))*INDEX(EF!$H$100:$H$115,MATCH(Emissions!$D79,EF!$D$100:$D$115,0))*INDEX(EF!$H$132:$H$147,MATCH(Emissions!$D79,EF!$D$132:$D$147,0))*kgtoGg</f>
        <v>1.7407417105376319</v>
      </c>
      <c r="BD79" s="22">
        <f>INDEX('Activity data'!BD$24:BD$39,MATCH(Emissions!$D79,'Activity data'!$D$24:$D$39,0))*INDEX(EF!$H$84:$H$99,MATCH(Emissions!$D79,EF!$D$84:$D$99,0))*INDEX(EF!$H$100:$H$115,MATCH(Emissions!$D79,EF!$D$100:$D$115,0))*INDEX(EF!$H$132:$H$147,MATCH(Emissions!$D79,EF!$D$132:$D$147,0))*kgtoGg</f>
        <v>1.7396344057626512</v>
      </c>
      <c r="BE79" s="22">
        <f>INDEX('Activity data'!BE$24:BE$39,MATCH(Emissions!$D79,'Activity data'!$D$24:$D$39,0))*INDEX(EF!$H$84:$H$99,MATCH(Emissions!$D79,EF!$D$84:$D$99,0))*INDEX(EF!$H$100:$H$115,MATCH(Emissions!$D79,EF!$D$100:$D$115,0))*INDEX(EF!$H$132:$H$147,MATCH(Emissions!$D79,EF!$D$132:$D$147,0))*kgtoGg</f>
        <v>1.7385271009876704</v>
      </c>
      <c r="BF79" s="22">
        <f>INDEX('Activity data'!BF$24:BF$39,MATCH(Emissions!$D79,'Activity data'!$D$24:$D$39,0))*INDEX(EF!$H$84:$H$99,MATCH(Emissions!$D79,EF!$D$84:$D$99,0))*INDEX(EF!$H$100:$H$115,MATCH(Emissions!$D79,EF!$D$100:$D$115,0))*INDEX(EF!$H$132:$H$147,MATCH(Emissions!$D79,EF!$D$132:$D$147,0))*kgtoGg</f>
        <v>1.7374197962126898</v>
      </c>
      <c r="BG79" s="22">
        <f>INDEX('Activity data'!BG$24:BG$39,MATCH(Emissions!$D79,'Activity data'!$D$24:$D$39,0))*INDEX(EF!$H$84:$H$99,MATCH(Emissions!$D79,EF!$D$84:$D$99,0))*INDEX(EF!$H$100:$H$115,MATCH(Emissions!$D79,EF!$D$100:$D$115,0))*INDEX(EF!$H$132:$H$147,MATCH(Emissions!$D79,EF!$D$132:$D$147,0))*kgtoGg</f>
        <v>1.736312491437709</v>
      </c>
      <c r="BH79" s="22">
        <f>INDEX('Activity data'!BH$24:BH$39,MATCH(Emissions!$D79,'Activity data'!$D$24:$D$39,0))*INDEX(EF!$H$84:$H$99,MATCH(Emissions!$D79,EF!$D$84:$D$99,0))*INDEX(EF!$H$100:$H$115,MATCH(Emissions!$D79,EF!$D$100:$D$115,0))*INDEX(EF!$H$132:$H$147,MATCH(Emissions!$D79,EF!$D$132:$D$147,0))*kgtoGg</f>
        <v>1.7352051866627283</v>
      </c>
      <c r="BI79" s="22">
        <f>INDEX('Activity data'!BI$24:BI$39,MATCH(Emissions!$D79,'Activity data'!$D$24:$D$39,0))*INDEX(EF!$H$84:$H$99,MATCH(Emissions!$D79,EF!$D$84:$D$99,0))*INDEX(EF!$H$100:$H$115,MATCH(Emissions!$D79,EF!$D$100:$D$115,0))*INDEX(EF!$H$132:$H$147,MATCH(Emissions!$D79,EF!$D$132:$D$147,0))*kgtoGg</f>
        <v>1.7340978818877479</v>
      </c>
      <c r="BJ79" s="22">
        <f>INDEX('Activity data'!BJ$24:BJ$39,MATCH(Emissions!$D79,'Activity data'!$D$24:$D$39,0))*INDEX(EF!$H$84:$H$99,MATCH(Emissions!$D79,EF!$D$84:$D$99,0))*INDEX(EF!$H$100:$H$115,MATCH(Emissions!$D79,EF!$D$100:$D$115,0))*INDEX(EF!$H$132:$H$147,MATCH(Emissions!$D79,EF!$D$132:$D$147,0))*kgtoGg</f>
        <v>1.7329905771127674</v>
      </c>
      <c r="BK79" s="22">
        <f>INDEX('Activity data'!BK$24:BK$39,MATCH(Emissions!$D79,'Activity data'!$D$24:$D$39,0))*INDEX(EF!$H$84:$H$99,MATCH(Emissions!$D79,EF!$D$84:$D$99,0))*INDEX(EF!$H$100:$H$115,MATCH(Emissions!$D79,EF!$D$100:$D$115,0))*INDEX(EF!$H$132:$H$147,MATCH(Emissions!$D79,EF!$D$132:$D$147,0))*kgtoGg</f>
        <v>1.7318832723377864</v>
      </c>
      <c r="BL79" s="22">
        <f>INDEX('Activity data'!BL$24:BL$39,MATCH(Emissions!$D79,'Activity data'!$D$24:$D$39,0))*INDEX(EF!$H$84:$H$99,MATCH(Emissions!$D79,EF!$D$84:$D$99,0))*INDEX(EF!$H$100:$H$115,MATCH(Emissions!$D79,EF!$D$100:$D$115,0))*INDEX(EF!$H$132:$H$147,MATCH(Emissions!$D79,EF!$D$132:$D$147,0))*kgtoGg</f>
        <v>1.7307759675628058</v>
      </c>
      <c r="BM79" s="22">
        <f>INDEX('Activity data'!BM$24:BM$39,MATCH(Emissions!$D79,'Activity data'!$D$24:$D$39,0))*INDEX(EF!$H$84:$H$99,MATCH(Emissions!$D79,EF!$D$84:$D$99,0))*INDEX(EF!$H$100:$H$115,MATCH(Emissions!$D79,EF!$D$100:$D$115,0))*INDEX(EF!$H$132:$H$147,MATCH(Emissions!$D79,EF!$D$132:$D$147,0))*kgtoGg</f>
        <v>1.7296686627878251</v>
      </c>
      <c r="BN79" s="22">
        <f>INDEX('Activity data'!BN$24:BN$39,MATCH(Emissions!$D79,'Activity data'!$D$24:$D$39,0))*INDEX(EF!$H$84:$H$99,MATCH(Emissions!$D79,EF!$D$84:$D$99,0))*INDEX(EF!$H$100:$H$115,MATCH(Emissions!$D79,EF!$D$100:$D$115,0))*INDEX(EF!$H$132:$H$147,MATCH(Emissions!$D79,EF!$D$132:$D$147,0))*kgtoGg</f>
        <v>1.7285613580128443</v>
      </c>
      <c r="BO79" s="22">
        <f>INDEX('Activity data'!BO$24:BO$39,MATCH(Emissions!$D79,'Activity data'!$D$24:$D$39,0))*INDEX(EF!$H$84:$H$99,MATCH(Emissions!$D79,EF!$D$84:$D$99,0))*INDEX(EF!$H$100:$H$115,MATCH(Emissions!$D79,EF!$D$100:$D$115,0))*INDEX(EF!$H$132:$H$147,MATCH(Emissions!$D79,EF!$D$132:$D$147,0))*kgtoGg</f>
        <v>1.7274540532378637</v>
      </c>
      <c r="BP79" s="22">
        <f>INDEX('Activity data'!BP$24:BP$39,MATCH(Emissions!$D79,'Activity data'!$D$24:$D$39,0))*INDEX(EF!$H$84:$H$99,MATCH(Emissions!$D79,EF!$D$84:$D$99,0))*INDEX(EF!$H$100:$H$115,MATCH(Emissions!$D79,EF!$D$100:$D$115,0))*INDEX(EF!$H$132:$H$147,MATCH(Emissions!$D79,EF!$D$132:$D$147,0))*kgtoGg</f>
        <v>1.7263467484628829</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0.15380021283879647</v>
      </c>
      <c r="AE80" s="22">
        <f>INDEX('Activity data'!AE$24:AE$39,MATCH(Emissions!$D80,'Activity data'!$D$24:$D$39,0))*INDEX(EF!$H$84:$H$99,MATCH(Emissions!$D80,EF!$D$84:$D$99,0))*INDEX(EF!$H$100:$H$115,MATCH(Emissions!$D80,EF!$D$100:$D$115,0))*INDEX(EF!$H$132:$H$147,MATCH(Emissions!$D80,EF!$D$132:$D$147,0))*kgtoGg</f>
        <v>0.15398376222148311</v>
      </c>
      <c r="AF80" s="22">
        <f>INDEX('Activity data'!AF$24:AF$39,MATCH(Emissions!$D80,'Activity data'!$D$24:$D$39,0))*INDEX(EF!$H$84:$H$99,MATCH(Emissions!$D80,EF!$D$84:$D$99,0))*INDEX(EF!$H$100:$H$115,MATCH(Emissions!$D80,EF!$D$100:$D$115,0))*INDEX(EF!$H$132:$H$147,MATCH(Emissions!$D80,EF!$D$132:$D$147,0))*kgtoGg</f>
        <v>0.15416731160416977</v>
      </c>
      <c r="AG80" s="22">
        <f>INDEX('Activity data'!AG$24:AG$39,MATCH(Emissions!$D80,'Activity data'!$D$24:$D$39,0))*INDEX(EF!$H$84:$H$99,MATCH(Emissions!$D80,EF!$D$84:$D$99,0))*INDEX(EF!$H$100:$H$115,MATCH(Emissions!$D80,EF!$D$100:$D$115,0))*INDEX(EF!$H$132:$H$147,MATCH(Emissions!$D80,EF!$D$132:$D$147,0))*kgtoGg</f>
        <v>0.15435086098685641</v>
      </c>
      <c r="AH80" s="22">
        <f>INDEX('Activity data'!AH$24:AH$39,MATCH(Emissions!$D80,'Activity data'!$D$24:$D$39,0))*INDEX(EF!$H$84:$H$99,MATCH(Emissions!$D80,EF!$D$84:$D$99,0))*INDEX(EF!$H$100:$H$115,MATCH(Emissions!$D80,EF!$D$100:$D$115,0))*INDEX(EF!$H$132:$H$147,MATCH(Emissions!$D80,EF!$D$132:$D$147,0))*kgtoGg</f>
        <v>0.15453441036954313</v>
      </c>
      <c r="AI80" s="22">
        <f>INDEX('Activity data'!AI$24:AI$39,MATCH(Emissions!$D80,'Activity data'!$D$24:$D$39,0))*INDEX(EF!$H$84:$H$99,MATCH(Emissions!$D80,EF!$D$84:$D$99,0))*INDEX(EF!$H$100:$H$115,MATCH(Emissions!$D80,EF!$D$100:$D$115,0))*INDEX(EF!$H$132:$H$147,MATCH(Emissions!$D80,EF!$D$132:$D$147,0))*kgtoGg</f>
        <v>0.15471795975222977</v>
      </c>
      <c r="AJ80" s="22">
        <f>INDEX('Activity data'!AJ$24:AJ$39,MATCH(Emissions!$D80,'Activity data'!$D$24:$D$39,0))*INDEX(EF!$H$84:$H$99,MATCH(Emissions!$D80,EF!$D$84:$D$99,0))*INDEX(EF!$H$100:$H$115,MATCH(Emissions!$D80,EF!$D$100:$D$115,0))*INDEX(EF!$H$132:$H$147,MATCH(Emissions!$D80,EF!$D$132:$D$147,0))*kgtoGg</f>
        <v>0.1549015091349164</v>
      </c>
      <c r="AK80" s="22">
        <f>INDEX('Activity data'!AK$24:AK$39,MATCH(Emissions!$D80,'Activity data'!$D$24:$D$39,0))*INDEX(EF!$H$84:$H$99,MATCH(Emissions!$D80,EF!$D$84:$D$99,0))*INDEX(EF!$H$100:$H$115,MATCH(Emissions!$D80,EF!$D$100:$D$115,0))*INDEX(EF!$H$132:$H$147,MATCH(Emissions!$D80,EF!$D$132:$D$147,0))*kgtoGg</f>
        <v>0.15508505851760304</v>
      </c>
      <c r="AL80" s="22">
        <f>INDEX('Activity data'!AL$24:AL$39,MATCH(Emissions!$D80,'Activity data'!$D$24:$D$39,0))*INDEX(EF!$H$84:$H$99,MATCH(Emissions!$D80,EF!$D$84:$D$99,0))*INDEX(EF!$H$100:$H$115,MATCH(Emissions!$D80,EF!$D$100:$D$115,0))*INDEX(EF!$H$132:$H$147,MATCH(Emissions!$D80,EF!$D$132:$D$147,0))*kgtoGg</f>
        <v>0.15526860790028973</v>
      </c>
      <c r="AM80" s="22">
        <f>INDEX('Activity data'!AM$24:AM$39,MATCH(Emissions!$D80,'Activity data'!$D$24:$D$39,0))*INDEX(EF!$H$84:$H$99,MATCH(Emissions!$D80,EF!$D$84:$D$99,0))*INDEX(EF!$H$100:$H$115,MATCH(Emissions!$D80,EF!$D$100:$D$115,0))*INDEX(EF!$H$132:$H$147,MATCH(Emissions!$D80,EF!$D$132:$D$147,0))*kgtoGg</f>
        <v>0.15545215728297637</v>
      </c>
      <c r="AN80" s="22">
        <f>INDEX('Activity data'!AN$24:AN$39,MATCH(Emissions!$D80,'Activity data'!$D$24:$D$39,0))*INDEX(EF!$H$84:$H$99,MATCH(Emissions!$D80,EF!$D$84:$D$99,0))*INDEX(EF!$H$100:$H$115,MATCH(Emissions!$D80,EF!$D$100:$D$115,0))*INDEX(EF!$H$132:$H$147,MATCH(Emissions!$D80,EF!$D$132:$D$147,0))*kgtoGg</f>
        <v>0.15563570666566304</v>
      </c>
      <c r="AO80" s="22">
        <f>INDEX('Activity data'!AO$24:AO$39,MATCH(Emissions!$D80,'Activity data'!$D$24:$D$39,0))*INDEX(EF!$H$84:$H$99,MATCH(Emissions!$D80,EF!$D$84:$D$99,0))*INDEX(EF!$H$100:$H$115,MATCH(Emissions!$D80,EF!$D$100:$D$115,0))*INDEX(EF!$H$132:$H$147,MATCH(Emissions!$D80,EF!$D$132:$D$147,0))*kgtoGg</f>
        <v>0.1558192560483497</v>
      </c>
      <c r="AP80" s="22">
        <f>INDEX('Activity data'!AP$24:AP$39,MATCH(Emissions!$D80,'Activity data'!$D$24:$D$39,0))*INDEX(EF!$H$84:$H$99,MATCH(Emissions!$D80,EF!$D$84:$D$99,0))*INDEX(EF!$H$100:$H$115,MATCH(Emissions!$D80,EF!$D$100:$D$115,0))*INDEX(EF!$H$132:$H$147,MATCH(Emissions!$D80,EF!$D$132:$D$147,0))*kgtoGg</f>
        <v>0.15600280543103637</v>
      </c>
      <c r="AQ80" s="22">
        <f>INDEX('Activity data'!AQ$24:AQ$39,MATCH(Emissions!$D80,'Activity data'!$D$24:$D$39,0))*INDEX(EF!$H$84:$H$99,MATCH(Emissions!$D80,EF!$D$84:$D$99,0))*INDEX(EF!$H$100:$H$115,MATCH(Emissions!$D80,EF!$D$100:$D$115,0))*INDEX(EF!$H$132:$H$147,MATCH(Emissions!$D80,EF!$D$132:$D$147,0))*kgtoGg</f>
        <v>0.15618635481372298</v>
      </c>
      <c r="AR80" s="22">
        <f>INDEX('Activity data'!AR$24:AR$39,MATCH(Emissions!$D80,'Activity data'!$D$24:$D$39,0))*INDEX(EF!$H$84:$H$99,MATCH(Emissions!$D80,EF!$D$84:$D$99,0))*INDEX(EF!$H$100:$H$115,MATCH(Emissions!$D80,EF!$D$100:$D$115,0))*INDEX(EF!$H$132:$H$147,MATCH(Emissions!$D80,EF!$D$132:$D$147,0))*kgtoGg</f>
        <v>0.15636990419640964</v>
      </c>
      <c r="AS80" s="22">
        <f>INDEX('Activity data'!AS$24:AS$39,MATCH(Emissions!$D80,'Activity data'!$D$24:$D$39,0))*INDEX(EF!$H$84:$H$99,MATCH(Emissions!$D80,EF!$D$84:$D$99,0))*INDEX(EF!$H$100:$H$115,MATCH(Emissions!$D80,EF!$D$100:$D$115,0))*INDEX(EF!$H$132:$H$147,MATCH(Emissions!$D80,EF!$D$132:$D$147,0))*kgtoGg</f>
        <v>0.15655345357909628</v>
      </c>
      <c r="AT80" s="22">
        <f>INDEX('Activity data'!AT$24:AT$39,MATCH(Emissions!$D80,'Activity data'!$D$24:$D$39,0))*INDEX(EF!$H$84:$H$99,MATCH(Emissions!$D80,EF!$D$84:$D$99,0))*INDEX(EF!$H$100:$H$115,MATCH(Emissions!$D80,EF!$D$100:$D$115,0))*INDEX(EF!$H$132:$H$147,MATCH(Emissions!$D80,EF!$D$132:$D$147,0))*kgtoGg</f>
        <v>0.15673700296178297</v>
      </c>
      <c r="AU80" s="22">
        <f>INDEX('Activity data'!AU$24:AU$39,MATCH(Emissions!$D80,'Activity data'!$D$24:$D$39,0))*INDEX(EF!$H$84:$H$99,MATCH(Emissions!$D80,EF!$D$84:$D$99,0))*INDEX(EF!$H$100:$H$115,MATCH(Emissions!$D80,EF!$D$100:$D$115,0))*INDEX(EF!$H$132:$H$147,MATCH(Emissions!$D80,EF!$D$132:$D$147,0))*kgtoGg</f>
        <v>0.15692055234446958</v>
      </c>
      <c r="AV80" s="22">
        <f>INDEX('Activity data'!AV$24:AV$39,MATCH(Emissions!$D80,'Activity data'!$D$24:$D$39,0))*INDEX(EF!$H$84:$H$99,MATCH(Emissions!$D80,EF!$D$84:$D$99,0))*INDEX(EF!$H$100:$H$115,MATCH(Emissions!$D80,EF!$D$100:$D$115,0))*INDEX(EF!$H$132:$H$147,MATCH(Emissions!$D80,EF!$D$132:$D$147,0))*kgtoGg</f>
        <v>0.15710410172715625</v>
      </c>
      <c r="AW80" s="22">
        <f>INDEX('Activity data'!AW$24:AW$39,MATCH(Emissions!$D80,'Activity data'!$D$24:$D$39,0))*INDEX(EF!$H$84:$H$99,MATCH(Emissions!$D80,EF!$D$84:$D$99,0))*INDEX(EF!$H$100:$H$115,MATCH(Emissions!$D80,EF!$D$100:$D$115,0))*INDEX(EF!$H$132:$H$147,MATCH(Emissions!$D80,EF!$D$132:$D$147,0))*kgtoGg</f>
        <v>0.15728765110984291</v>
      </c>
      <c r="AX80" s="22">
        <f>INDEX('Activity data'!AX$24:AX$39,MATCH(Emissions!$D80,'Activity data'!$D$24:$D$39,0))*INDEX(EF!$H$84:$H$99,MATCH(Emissions!$D80,EF!$D$84:$D$99,0))*INDEX(EF!$H$100:$H$115,MATCH(Emissions!$D80,EF!$D$100:$D$115,0))*INDEX(EF!$H$132:$H$147,MATCH(Emissions!$D80,EF!$D$132:$D$147,0))*kgtoGg</f>
        <v>0.15747120049252961</v>
      </c>
      <c r="AY80" s="22">
        <f>INDEX('Activity data'!AY$24:AY$39,MATCH(Emissions!$D80,'Activity data'!$D$24:$D$39,0))*INDEX(EF!$H$84:$H$99,MATCH(Emissions!$D80,EF!$D$84:$D$99,0))*INDEX(EF!$H$100:$H$115,MATCH(Emissions!$D80,EF!$D$100:$D$115,0))*INDEX(EF!$H$132:$H$147,MATCH(Emissions!$D80,EF!$D$132:$D$147,0))*kgtoGg</f>
        <v>0.15765474987521624</v>
      </c>
      <c r="AZ80" s="22">
        <f>INDEX('Activity data'!AZ$24:AZ$39,MATCH(Emissions!$D80,'Activity data'!$D$24:$D$39,0))*INDEX(EF!$H$84:$H$99,MATCH(Emissions!$D80,EF!$D$84:$D$99,0))*INDEX(EF!$H$100:$H$115,MATCH(Emissions!$D80,EF!$D$100:$D$115,0))*INDEX(EF!$H$132:$H$147,MATCH(Emissions!$D80,EF!$D$132:$D$147,0))*kgtoGg</f>
        <v>0.15783829925790291</v>
      </c>
      <c r="BA80" s="22">
        <f>INDEX('Activity data'!BA$24:BA$39,MATCH(Emissions!$D80,'Activity data'!$D$24:$D$39,0))*INDEX(EF!$H$84:$H$99,MATCH(Emissions!$D80,EF!$D$84:$D$99,0))*INDEX(EF!$H$100:$H$115,MATCH(Emissions!$D80,EF!$D$100:$D$115,0))*INDEX(EF!$H$132:$H$147,MATCH(Emissions!$D80,EF!$D$132:$D$147,0))*kgtoGg</f>
        <v>0.15802184864058952</v>
      </c>
      <c r="BB80" s="22">
        <f>INDEX('Activity data'!BB$24:BB$39,MATCH(Emissions!$D80,'Activity data'!$D$24:$D$39,0))*INDEX(EF!$H$84:$H$99,MATCH(Emissions!$D80,EF!$D$84:$D$99,0))*INDEX(EF!$H$100:$H$115,MATCH(Emissions!$D80,EF!$D$100:$D$115,0))*INDEX(EF!$H$132:$H$147,MATCH(Emissions!$D80,EF!$D$132:$D$147,0))*kgtoGg</f>
        <v>0.15820539802327621</v>
      </c>
      <c r="BC80" s="22">
        <f>INDEX('Activity data'!BC$24:BC$39,MATCH(Emissions!$D80,'Activity data'!$D$24:$D$39,0))*INDEX(EF!$H$84:$H$99,MATCH(Emissions!$D80,EF!$D$84:$D$99,0))*INDEX(EF!$H$100:$H$115,MATCH(Emissions!$D80,EF!$D$100:$D$115,0))*INDEX(EF!$H$132:$H$147,MATCH(Emissions!$D80,EF!$D$132:$D$147,0))*kgtoGg</f>
        <v>0.15838894740596285</v>
      </c>
      <c r="BD80" s="22">
        <f>INDEX('Activity data'!BD$24:BD$39,MATCH(Emissions!$D80,'Activity data'!$D$24:$D$39,0))*INDEX(EF!$H$84:$H$99,MATCH(Emissions!$D80,EF!$D$84:$D$99,0))*INDEX(EF!$H$100:$H$115,MATCH(Emissions!$D80,EF!$D$100:$D$115,0))*INDEX(EF!$H$132:$H$147,MATCH(Emissions!$D80,EF!$D$132:$D$147,0))*kgtoGg</f>
        <v>0.15857249678864951</v>
      </c>
      <c r="BE80" s="22">
        <f>INDEX('Activity data'!BE$24:BE$39,MATCH(Emissions!$D80,'Activity data'!$D$24:$D$39,0))*INDEX(EF!$H$84:$H$99,MATCH(Emissions!$D80,EF!$D$84:$D$99,0))*INDEX(EF!$H$100:$H$115,MATCH(Emissions!$D80,EF!$D$100:$D$115,0))*INDEX(EF!$H$132:$H$147,MATCH(Emissions!$D80,EF!$D$132:$D$147,0))*kgtoGg</f>
        <v>0.15875604617133621</v>
      </c>
      <c r="BF80" s="22">
        <f>INDEX('Activity data'!BF$24:BF$39,MATCH(Emissions!$D80,'Activity data'!$D$24:$D$39,0))*INDEX(EF!$H$84:$H$99,MATCH(Emissions!$D80,EF!$D$84:$D$99,0))*INDEX(EF!$H$100:$H$115,MATCH(Emissions!$D80,EF!$D$100:$D$115,0))*INDEX(EF!$H$132:$H$147,MATCH(Emissions!$D80,EF!$D$132:$D$147,0))*kgtoGg</f>
        <v>0.15893959555402287</v>
      </c>
      <c r="BG80" s="22">
        <f>INDEX('Activity data'!BG$24:BG$39,MATCH(Emissions!$D80,'Activity data'!$D$24:$D$39,0))*INDEX(EF!$H$84:$H$99,MATCH(Emissions!$D80,EF!$D$84:$D$99,0))*INDEX(EF!$H$100:$H$115,MATCH(Emissions!$D80,EF!$D$100:$D$115,0))*INDEX(EF!$H$132:$H$147,MATCH(Emissions!$D80,EF!$D$132:$D$147,0))*kgtoGg</f>
        <v>0.15912314493670948</v>
      </c>
      <c r="BH80" s="22">
        <f>INDEX('Activity data'!BH$24:BH$39,MATCH(Emissions!$D80,'Activity data'!$D$24:$D$39,0))*INDEX(EF!$H$84:$H$99,MATCH(Emissions!$D80,EF!$D$84:$D$99,0))*INDEX(EF!$H$100:$H$115,MATCH(Emissions!$D80,EF!$D$100:$D$115,0))*INDEX(EF!$H$132:$H$147,MATCH(Emissions!$D80,EF!$D$132:$D$147,0))*kgtoGg</f>
        <v>0.15930669431939615</v>
      </c>
      <c r="BI80" s="22">
        <f>INDEX('Activity data'!BI$24:BI$39,MATCH(Emissions!$D80,'Activity data'!$D$24:$D$39,0))*INDEX(EF!$H$84:$H$99,MATCH(Emissions!$D80,EF!$D$84:$D$99,0))*INDEX(EF!$H$100:$H$115,MATCH(Emissions!$D80,EF!$D$100:$D$115,0))*INDEX(EF!$H$132:$H$147,MATCH(Emissions!$D80,EF!$D$132:$D$147,0))*kgtoGg</f>
        <v>0.15949024370208284</v>
      </c>
      <c r="BJ80" s="22">
        <f>INDEX('Activity data'!BJ$24:BJ$39,MATCH(Emissions!$D80,'Activity data'!$D$24:$D$39,0))*INDEX(EF!$H$84:$H$99,MATCH(Emissions!$D80,EF!$D$84:$D$99,0))*INDEX(EF!$H$100:$H$115,MATCH(Emissions!$D80,EF!$D$100:$D$115,0))*INDEX(EF!$H$132:$H$147,MATCH(Emissions!$D80,EF!$D$132:$D$147,0))*kgtoGg</f>
        <v>0.15967379308476948</v>
      </c>
      <c r="BK80" s="22">
        <f>INDEX('Activity data'!BK$24:BK$39,MATCH(Emissions!$D80,'Activity data'!$D$24:$D$39,0))*INDEX(EF!$H$84:$H$99,MATCH(Emissions!$D80,EF!$D$84:$D$99,0))*INDEX(EF!$H$100:$H$115,MATCH(Emissions!$D80,EF!$D$100:$D$115,0))*INDEX(EF!$H$132:$H$147,MATCH(Emissions!$D80,EF!$D$132:$D$147,0))*kgtoGg</f>
        <v>0.15985734246745614</v>
      </c>
      <c r="BL80" s="22">
        <f>INDEX('Activity data'!BL$24:BL$39,MATCH(Emissions!$D80,'Activity data'!$D$24:$D$39,0))*INDEX(EF!$H$84:$H$99,MATCH(Emissions!$D80,EF!$D$84:$D$99,0))*INDEX(EF!$H$100:$H$115,MATCH(Emissions!$D80,EF!$D$100:$D$115,0))*INDEX(EF!$H$132:$H$147,MATCH(Emissions!$D80,EF!$D$132:$D$147,0))*kgtoGg</f>
        <v>0.16004089185014281</v>
      </c>
      <c r="BM80" s="22">
        <f>INDEX('Activity data'!BM$24:BM$39,MATCH(Emissions!$D80,'Activity data'!$D$24:$D$39,0))*INDEX(EF!$H$84:$H$99,MATCH(Emissions!$D80,EF!$D$84:$D$99,0))*INDEX(EF!$H$100:$H$115,MATCH(Emissions!$D80,EF!$D$100:$D$115,0))*INDEX(EF!$H$132:$H$147,MATCH(Emissions!$D80,EF!$D$132:$D$147,0))*kgtoGg</f>
        <v>0.16022444123282945</v>
      </c>
      <c r="BN80" s="22">
        <f>INDEX('Activity data'!BN$24:BN$39,MATCH(Emissions!$D80,'Activity data'!$D$24:$D$39,0))*INDEX(EF!$H$84:$H$99,MATCH(Emissions!$D80,EF!$D$84:$D$99,0))*INDEX(EF!$H$100:$H$115,MATCH(Emissions!$D80,EF!$D$100:$D$115,0))*INDEX(EF!$H$132:$H$147,MATCH(Emissions!$D80,EF!$D$132:$D$147,0))*kgtoGg</f>
        <v>0.16040799061551608</v>
      </c>
      <c r="BO80" s="22">
        <f>INDEX('Activity data'!BO$24:BO$39,MATCH(Emissions!$D80,'Activity data'!$D$24:$D$39,0))*INDEX(EF!$H$84:$H$99,MATCH(Emissions!$D80,EF!$D$84:$D$99,0))*INDEX(EF!$H$100:$H$115,MATCH(Emissions!$D80,EF!$D$100:$D$115,0))*INDEX(EF!$H$132:$H$147,MATCH(Emissions!$D80,EF!$D$132:$D$147,0))*kgtoGg</f>
        <v>0.16059153999820275</v>
      </c>
      <c r="BP80" s="22">
        <f>INDEX('Activity data'!BP$24:BP$39,MATCH(Emissions!$D80,'Activity data'!$D$24:$D$39,0))*INDEX(EF!$H$84:$H$99,MATCH(Emissions!$D80,EF!$D$84:$D$99,0))*INDEX(EF!$H$100:$H$115,MATCH(Emissions!$D80,EF!$D$100:$D$115,0))*INDEX(EF!$H$132:$H$147,MATCH(Emissions!$D80,EF!$D$132:$D$147,0))*kgtoGg</f>
        <v>0.16077508938088939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888.16909567239395</v>
      </c>
      <c r="AF86" s="22">
        <f>'Activity data'!AF45*EF!$H$149*CtoCO2*ttoGg</f>
        <v>891.80275972281186</v>
      </c>
      <c r="AG86" s="22">
        <f>'Activity data'!AG45*EF!$H$149*CtoCO2*ttoGg</f>
        <v>894.57781251192478</v>
      </c>
      <c r="AH86" s="22">
        <f>'Activity data'!AH45*EF!$H$149*CtoCO2*ttoGg</f>
        <v>896.71202344811752</v>
      </c>
      <c r="AI86" s="22">
        <f>'Activity data'!AI45*EF!$H$149*CtoCO2*ttoGg</f>
        <v>898.16469762619909</v>
      </c>
      <c r="AJ86" s="22">
        <f>'Activity data'!AJ45*EF!$H$149*CtoCO2*ttoGg</f>
        <v>900.21544913914329</v>
      </c>
      <c r="AK86" s="22">
        <f>'Activity data'!AK45*EF!$H$149*CtoCO2*ttoGg</f>
        <v>902.36236866794536</v>
      </c>
      <c r="AL86" s="22">
        <f>'Activity data'!AL45*EF!$H$149*CtoCO2*ttoGg</f>
        <v>904.38538270900301</v>
      </c>
      <c r="AM86" s="22">
        <f>'Activity data'!AM45*EF!$H$149*CtoCO2*ttoGg</f>
        <v>893.16575946490161</v>
      </c>
      <c r="AN86" s="22">
        <f>'Activity data'!AN45*EF!$H$149*CtoCO2*ttoGg</f>
        <v>896.76979194556964</v>
      </c>
      <c r="AO86" s="22">
        <f>'Activity data'!AO45*EF!$H$149*CtoCO2*ttoGg</f>
        <v>900.29537117711072</v>
      </c>
      <c r="AP86" s="22">
        <f>'Activity data'!AP45*EF!$H$149*CtoCO2*ttoGg</f>
        <v>903.97945840980913</v>
      </c>
      <c r="AQ86" s="22">
        <f>'Activity data'!AQ45*EF!$H$149*CtoCO2*ttoGg</f>
        <v>907.84739248649043</v>
      </c>
      <c r="AR86" s="22">
        <f>'Activity data'!AR45*EF!$H$149*CtoCO2*ttoGg</f>
        <v>911.49568080471181</v>
      </c>
      <c r="AS86" s="22">
        <f>'Activity data'!AS45*EF!$H$149*CtoCO2*ttoGg</f>
        <v>915.49757689516764</v>
      </c>
      <c r="AT86" s="22">
        <f>'Activity data'!AT45*EF!$H$149*CtoCO2*ttoGg</f>
        <v>919.50172342928965</v>
      </c>
      <c r="AU86" s="22">
        <f>'Activity data'!AU45*EF!$H$149*CtoCO2*ttoGg</f>
        <v>923.49582923369803</v>
      </c>
      <c r="AV86" s="22">
        <f>'Activity data'!AV45*EF!$H$149*CtoCO2*ttoGg</f>
        <v>927.31143431248802</v>
      </c>
      <c r="AW86" s="22">
        <f>'Activity data'!AW45*EF!$H$149*CtoCO2*ttoGg</f>
        <v>931.03054485677387</v>
      </c>
      <c r="AX86" s="22">
        <f>'Activity data'!AX45*EF!$H$149*CtoCO2*ttoGg</f>
        <v>935.16906345395239</v>
      </c>
      <c r="AY86" s="22">
        <f>'Activity data'!AY45*EF!$H$149*CtoCO2*ttoGg</f>
        <v>939.32694658328512</v>
      </c>
      <c r="AZ86" s="22">
        <f>'Activity data'!AZ45*EF!$H$149*CtoCO2*ttoGg</f>
        <v>943.46057100367591</v>
      </c>
      <c r="BA86" s="22">
        <f>'Activity data'!BA45*EF!$H$149*CtoCO2*ttoGg</f>
        <v>947.53082898623381</v>
      </c>
      <c r="BB86" s="22">
        <f>'Activity data'!BB45*EF!$H$149*CtoCO2*ttoGg</f>
        <v>951.88482784500752</v>
      </c>
      <c r="BC86" s="22">
        <f>'Activity data'!BC45*EF!$H$149*CtoCO2*ttoGg</f>
        <v>956.4183819740324</v>
      </c>
      <c r="BD86" s="22">
        <f>'Activity data'!BD45*EF!$H$149*CtoCO2*ttoGg</f>
        <v>961.01687732867777</v>
      </c>
      <c r="BE86" s="22">
        <f>'Activity data'!BE45*EF!$H$149*CtoCO2*ttoGg</f>
        <v>965.46494617499707</v>
      </c>
      <c r="BF86" s="22">
        <f>'Activity data'!BF45*EF!$H$149*CtoCO2*ttoGg</f>
        <v>969.96761757052764</v>
      </c>
      <c r="BG86" s="22">
        <f>'Activity data'!BG45*EF!$H$149*CtoCO2*ttoGg</f>
        <v>974.62009258596538</v>
      </c>
      <c r="BH86" s="22">
        <f>'Activity data'!BH45*EF!$H$149*CtoCO2*ttoGg</f>
        <v>979.25696033731731</v>
      </c>
      <c r="BI86" s="22">
        <f>'Activity data'!BI45*EF!$H$149*CtoCO2*ttoGg</f>
        <v>983.90634251753329</v>
      </c>
      <c r="BJ86" s="22">
        <f>'Activity data'!BJ45*EF!$H$149*CtoCO2*ttoGg</f>
        <v>988.5837021819043</v>
      </c>
      <c r="BK86" s="22">
        <f>'Activity data'!BK45*EF!$H$149*CtoCO2*ttoGg</f>
        <v>993.29598615637246</v>
      </c>
      <c r="BL86" s="22">
        <f>'Activity data'!BL45*EF!$H$149*CtoCO2*ttoGg</f>
        <v>998.10762074278773</v>
      </c>
      <c r="BM86" s="22">
        <f>'Activity data'!BM45*EF!$H$149*CtoCO2*ttoGg</f>
        <v>1002.6059831939041</v>
      </c>
      <c r="BN86" s="22">
        <f>'Activity data'!BN45*EF!$H$149*CtoCO2*ttoGg</f>
        <v>1007.1312624010371</v>
      </c>
      <c r="BO86" s="22">
        <f>'Activity data'!BO45*EF!$H$149*CtoCO2*ttoGg</f>
        <v>1011.7049134853162</v>
      </c>
      <c r="BP86" s="22">
        <f>'Activity data'!BP45*EF!$H$149*CtoCO2*ttoGg</f>
        <v>1016.3347964816062</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470.05262143131807</v>
      </c>
      <c r="AF87" s="22">
        <f>'Activity data'!AF46*EF!$H$150*CtoCO2*ttoGg</f>
        <v>469.96106823668589</v>
      </c>
      <c r="AG87" s="22">
        <f>'Activity data'!AG46*EF!$H$150*CtoCO2*ttoGg</f>
        <v>469.89114846848742</v>
      </c>
      <c r="AH87" s="22">
        <f>'Activity data'!AH46*EF!$H$150*CtoCO2*ttoGg</f>
        <v>469.83737524495444</v>
      </c>
      <c r="AI87" s="22">
        <f>'Activity data'!AI46*EF!$H$150*CtoCO2*ttoGg</f>
        <v>469.80077390814461</v>
      </c>
      <c r="AJ87" s="22">
        <f>'Activity data'!AJ46*EF!$H$150*CtoCO2*ttoGg</f>
        <v>469.74910351434886</v>
      </c>
      <c r="AK87" s="22">
        <f>'Activity data'!AK46*EF!$H$150*CtoCO2*ttoGg</f>
        <v>469.69501008723165</v>
      </c>
      <c r="AL87" s="22">
        <f>'Activity data'!AL46*EF!$H$150*CtoCO2*ttoGg</f>
        <v>469.64403856216092</v>
      </c>
      <c r="AM87" s="22">
        <f>'Activity data'!AM46*EF!$H$150*CtoCO2*ttoGg</f>
        <v>469.92672632204011</v>
      </c>
      <c r="AN87" s="22">
        <f>'Activity data'!AN46*EF!$H$150*CtoCO2*ttoGg</f>
        <v>469.8359197195075</v>
      </c>
      <c r="AO87" s="22">
        <f>'Activity data'!AO46*EF!$H$150*CtoCO2*ttoGg</f>
        <v>469.74708981198239</v>
      </c>
      <c r="AP87" s="22">
        <f>'Activity data'!AP46*EF!$H$150*CtoCO2*ttoGg</f>
        <v>469.65426616324186</v>
      </c>
      <c r="AQ87" s="22">
        <f>'Activity data'!AQ46*EF!$H$150*CtoCO2*ttoGg</f>
        <v>469.55681034001969</v>
      </c>
      <c r="AR87" s="22">
        <f>'Activity data'!AR46*EF!$H$150*CtoCO2*ttoGg</f>
        <v>469.46488867477007</v>
      </c>
      <c r="AS87" s="22">
        <f>'Activity data'!AS46*EF!$H$150*CtoCO2*ttoGg</f>
        <v>469.36405756694523</v>
      </c>
      <c r="AT87" s="22">
        <f>'Activity data'!AT46*EF!$H$150*CtoCO2*ttoGg</f>
        <v>469.26316975731629</v>
      </c>
      <c r="AU87" s="22">
        <f>'Activity data'!AU46*EF!$H$150*CtoCO2*ttoGg</f>
        <v>469.16253493224212</v>
      </c>
      <c r="AV87" s="22">
        <f>'Activity data'!AV46*EF!$H$150*CtoCO2*ttoGg</f>
        <v>469.06639758174117</v>
      </c>
      <c r="AW87" s="22">
        <f>'Activity data'!AW46*EF!$H$150*CtoCO2*ttoGg</f>
        <v>468.97269149147121</v>
      </c>
      <c r="AX87" s="22">
        <f>'Activity data'!AX46*EF!$H$150*CtoCO2*ttoGg</f>
        <v>468.86841806570624</v>
      </c>
      <c r="AY87" s="22">
        <f>'Activity data'!AY46*EF!$H$150*CtoCO2*ttoGg</f>
        <v>468.76365673441205</v>
      </c>
      <c r="AZ87" s="22">
        <f>'Activity data'!AZ46*EF!$H$150*CtoCO2*ttoGg</f>
        <v>468.6595066215109</v>
      </c>
      <c r="BA87" s="22">
        <f>'Activity data'!BA46*EF!$H$150*CtoCO2*ttoGg</f>
        <v>468.55695307883076</v>
      </c>
      <c r="BB87" s="22">
        <f>'Activity data'!BB46*EF!$H$150*CtoCO2*ttoGg</f>
        <v>468.44725044825884</v>
      </c>
      <c r="BC87" s="22">
        <f>'Activity data'!BC46*EF!$H$150*CtoCO2*ttoGg</f>
        <v>468.33302377298276</v>
      </c>
      <c r="BD87" s="22">
        <f>'Activity data'!BD46*EF!$H$150*CtoCO2*ttoGg</f>
        <v>468.21716084939459</v>
      </c>
      <c r="BE87" s="22">
        <f>'Activity data'!BE46*EF!$H$150*CtoCO2*ttoGg</f>
        <v>468.10508804707342</v>
      </c>
      <c r="BF87" s="22">
        <f>'Activity data'!BF46*EF!$H$150*CtoCO2*ttoGg</f>
        <v>467.99163948801026</v>
      </c>
      <c r="BG87" s="22">
        <f>'Activity data'!BG46*EF!$H$150*CtoCO2*ttoGg</f>
        <v>467.8744165018731</v>
      </c>
      <c r="BH87" s="22">
        <f>'Activity data'!BH46*EF!$H$150*CtoCO2*ttoGg</f>
        <v>467.75758675376414</v>
      </c>
      <c r="BI87" s="22">
        <f>'Activity data'!BI46*EF!$H$150*CtoCO2*ttoGg</f>
        <v>467.64044169418838</v>
      </c>
      <c r="BJ87" s="22">
        <f>'Activity data'!BJ46*EF!$H$150*CtoCO2*ttoGg</f>
        <v>467.5225917185785</v>
      </c>
      <c r="BK87" s="22">
        <f>'Activity data'!BK46*EF!$H$150*CtoCO2*ttoGg</f>
        <v>467.40386179586409</v>
      </c>
      <c r="BL87" s="22">
        <f>'Activity data'!BL46*EF!$H$150*CtoCO2*ttoGg</f>
        <v>467.28262865166681</v>
      </c>
      <c r="BM87" s="22">
        <f>'Activity data'!BM46*EF!$H$150*CtoCO2*ttoGg</f>
        <v>467.16928866005003</v>
      </c>
      <c r="BN87" s="22">
        <f>'Activity data'!BN46*EF!$H$150*CtoCO2*ttoGg</f>
        <v>467.05527047832845</v>
      </c>
      <c r="BO87" s="22">
        <f>'Activity data'!BO46*EF!$H$150*CtoCO2*ttoGg</f>
        <v>466.94003352684143</v>
      </c>
      <c r="BP87" s="22">
        <f>'Activity data'!BP46*EF!$H$150*CtoCO2*ttoGg</f>
        <v>466.82337976545858</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6.6058052426048963</v>
      </c>
      <c r="AF88" s="22">
        <f>'Activity data'!AF47*ttokg*SNEF*NtoN2O*kgtoGg</f>
        <v>6.6043622524748944</v>
      </c>
      <c r="AG88" s="22">
        <f>'Activity data'!AG47*ttokg*SNEF*NtoN2O*kgtoGg</f>
        <v>6.6032602315589912</v>
      </c>
      <c r="AH88" s="22">
        <f>'Activity data'!AH47*ttokg*SNEF*NtoN2O*kgtoGg</f>
        <v>6.602412699901266</v>
      </c>
      <c r="AI88" s="22">
        <f>'Activity data'!AI47*ttokg*SNEF*NtoN2O*kgtoGg</f>
        <v>6.6018358181444494</v>
      </c>
      <c r="AJ88" s="22">
        <f>'Activity data'!AJ47*ttokg*SNEF*NtoN2O*kgtoGg</f>
        <v>6.6010214296508511</v>
      </c>
      <c r="AK88" s="22">
        <f>'Activity data'!AK47*ttokg*SNEF*NtoN2O*kgtoGg</f>
        <v>6.6001688511936845</v>
      </c>
      <c r="AL88" s="22">
        <f>'Activity data'!AL47*ttokg*SNEF*NtoN2O*kgtoGg</f>
        <v>6.5993654777244792</v>
      </c>
      <c r="AM88" s="22">
        <f>'Activity data'!AM47*ttokg*SNEF*NtoN2O*kgtoGg</f>
        <v>6.6038209819700429</v>
      </c>
      <c r="AN88" s="22">
        <f>'Activity data'!AN47*ttokg*SNEF*NtoN2O*kgtoGg</f>
        <v>6.6023897590430876</v>
      </c>
      <c r="AO88" s="22">
        <f>'Activity data'!AO47*ttokg*SNEF*NtoN2O*kgtoGg</f>
        <v>6.6009896912429085</v>
      </c>
      <c r="AP88" s="22">
        <f>'Activity data'!AP47*ttokg*SNEF*NtoN2O*kgtoGg</f>
        <v>6.5995266772049881</v>
      </c>
      <c r="AQ88" s="22">
        <f>'Activity data'!AQ47*ttokg*SNEF*NtoN2O*kgtoGg</f>
        <v>6.5979906544415439</v>
      </c>
      <c r="AR88" s="22">
        <f>'Activity data'!AR47*ttokg*SNEF*NtoN2O*kgtoGg</f>
        <v>6.5965418567647216</v>
      </c>
      <c r="AS88" s="22">
        <f>'Activity data'!AS47*ttokg*SNEF*NtoN2O*kgtoGg</f>
        <v>6.5949526353948587</v>
      </c>
      <c r="AT88" s="22">
        <f>'Activity data'!AT47*ttokg*SNEF*NtoN2O*kgtoGg</f>
        <v>6.593362520335333</v>
      </c>
      <c r="AU88" s="22">
        <f>'Activity data'!AU47*ttokg*SNEF*NtoN2O*kgtoGg</f>
        <v>6.5917763926212753</v>
      </c>
      <c r="AV88" s="22">
        <f>'Activity data'!AV47*ttokg*SNEF*NtoN2O*kgtoGg</f>
        <v>6.5902611505977182</v>
      </c>
      <c r="AW88" s="22">
        <f>'Activity data'!AW47*ttokg*SNEF*NtoN2O*kgtoGg</f>
        <v>6.5887842282038669</v>
      </c>
      <c r="AX88" s="22">
        <f>'Activity data'!AX47*ttokg*SNEF*NtoN2O*kgtoGg</f>
        <v>6.5871407517003435</v>
      </c>
      <c r="AY88" s="22">
        <f>'Activity data'!AY47*ttokg*SNEF*NtoN2O*kgtoGg</f>
        <v>6.5854895852099684</v>
      </c>
      <c r="AZ88" s="22">
        <f>'Activity data'!AZ47*ttokg*SNEF*NtoN2O*kgtoGg</f>
        <v>6.5838480522677365</v>
      </c>
      <c r="BA88" s="22">
        <f>'Activity data'!BA47*ttokg*SNEF*NtoN2O*kgtoGg</f>
        <v>6.5822316832215346</v>
      </c>
      <c r="BB88" s="22">
        <f>'Activity data'!BB47*ttokg*SNEF*NtoN2O*kgtoGg</f>
        <v>6.5805026358214223</v>
      </c>
      <c r="BC88" s="22">
        <f>'Activity data'!BC47*ttokg*SNEF*NtoN2O*kgtoGg</f>
        <v>6.5787022839531035</v>
      </c>
      <c r="BD88" s="22">
        <f>'Activity data'!BD47*ttokg*SNEF*NtoN2O*kgtoGg</f>
        <v>6.576876142813596</v>
      </c>
      <c r="BE88" s="22">
        <f>'Activity data'!BE47*ttokg*SNEF*NtoN2O*kgtoGg</f>
        <v>6.5751097386128352</v>
      </c>
      <c r="BF88" s="22">
        <f>'Activity data'!BF47*ttokg*SNEF*NtoN2O*kgtoGg</f>
        <v>6.573321650806081</v>
      </c>
      <c r="BG88" s="22">
        <f>'Activity data'!BG47*ttokg*SNEF*NtoN2O*kgtoGg</f>
        <v>6.5714740734202213</v>
      </c>
      <c r="BH88" s="22">
        <f>'Activity data'!BH47*ttokg*SNEF*NtoN2O*kgtoGg</f>
        <v>6.5696326939458149</v>
      </c>
      <c r="BI88" s="22">
        <f>'Activity data'!BI47*ttokg*SNEF*NtoN2O*kgtoGg</f>
        <v>6.5677863447777103</v>
      </c>
      <c r="BJ88" s="22">
        <f>'Activity data'!BJ47*ttokg*SNEF*NtoN2O*kgtoGg</f>
        <v>6.5659288852722337</v>
      </c>
      <c r="BK88" s="22">
        <f>'Activity data'!BK47*ttokg*SNEF*NtoN2O*kgtoGg</f>
        <v>6.5640575567260111</v>
      </c>
      <c r="BL88" s="22">
        <f>'Activity data'!BL47*ttokg*SNEF*NtoN2O*kgtoGg</f>
        <v>6.5621467743528923</v>
      </c>
      <c r="BM88" s="22">
        <f>'Activity data'!BM47*ttokg*SNEF*NtoN2O*kgtoGg</f>
        <v>6.5603603977016469</v>
      </c>
      <c r="BN88" s="22">
        <f>'Activity data'!BN47*ttokg*SNEF*NtoN2O*kgtoGg</f>
        <v>6.5585633319463108</v>
      </c>
      <c r="BO88" s="22">
        <f>'Activity data'!BO47*ttokg*SNEF*NtoN2O*kgtoGg</f>
        <v>6.5567470568914041</v>
      </c>
      <c r="BP88" s="22">
        <f>'Activity data'!BP47*ttokg*SNEF*NtoN2O*kgtoGg</f>
        <v>6.5549084511826701</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4.3598314601192338E-2</v>
      </c>
      <c r="AF89" s="22">
        <f>'Activity data'!AF48*ttokg*ONEF*NtoN2O*kgtoGg</f>
        <v>4.3588790866334312E-2</v>
      </c>
      <c r="AG89" s="22">
        <f>'Activity data'!AG48*ttokg*ONEF*NtoN2O*kgtoGg</f>
        <v>4.358151752828935E-2</v>
      </c>
      <c r="AH89" s="22">
        <f>'Activity data'!AH48*ttokg*ONEF*NtoN2O*kgtoGg</f>
        <v>4.3575923819348363E-2</v>
      </c>
      <c r="AI89" s="22">
        <f>'Activity data'!AI48*ttokg*ONEF*NtoN2O*kgtoGg</f>
        <v>4.3572116399753377E-2</v>
      </c>
      <c r="AJ89" s="22">
        <f>'Activity data'!AJ48*ttokg*ONEF*NtoN2O*kgtoGg</f>
        <v>4.3566741435695618E-2</v>
      </c>
      <c r="AK89" s="22">
        <f>'Activity data'!AK48*ttokg*ONEF*NtoN2O*kgtoGg</f>
        <v>4.3561114417878313E-2</v>
      </c>
      <c r="AL89" s="22">
        <f>'Activity data'!AL48*ttokg*ONEF*NtoN2O*kgtoGg</f>
        <v>4.3555812152981571E-2</v>
      </c>
      <c r="AM89" s="22">
        <f>'Activity data'!AM48*ttokg*ONEF*NtoN2O*kgtoGg</f>
        <v>4.3585218481002289E-2</v>
      </c>
      <c r="AN89" s="22">
        <f>'Activity data'!AN48*ttokg*ONEF*NtoN2O*kgtoGg</f>
        <v>4.3575772409684389E-2</v>
      </c>
      <c r="AO89" s="22">
        <f>'Activity data'!AO48*ttokg*ONEF*NtoN2O*kgtoGg</f>
        <v>4.3566531962203198E-2</v>
      </c>
      <c r="AP89" s="22">
        <f>'Activity data'!AP48*ttokg*ONEF*NtoN2O*kgtoGg</f>
        <v>4.355687606955292E-2</v>
      </c>
      <c r="AQ89" s="22">
        <f>'Activity data'!AQ48*ttokg*ONEF*NtoN2O*kgtoGg</f>
        <v>4.3546738319314188E-2</v>
      </c>
      <c r="AR89" s="22">
        <f>'Activity data'!AR48*ttokg*ONEF*NtoN2O*kgtoGg</f>
        <v>4.3537176254647154E-2</v>
      </c>
      <c r="AS89" s="22">
        <f>'Activity data'!AS48*ttokg*ONEF*NtoN2O*kgtoGg</f>
        <v>4.352668739360608E-2</v>
      </c>
      <c r="AT89" s="22">
        <f>'Activity data'!AT48*ttokg*ONEF*NtoN2O*kgtoGg</f>
        <v>4.3516192634213212E-2</v>
      </c>
      <c r="AU89" s="22">
        <f>'Activity data'!AU48*ttokg*ONEF*NtoN2O*kgtoGg</f>
        <v>4.3505724191300423E-2</v>
      </c>
      <c r="AV89" s="22">
        <f>'Activity data'!AV48*ttokg*ONEF*NtoN2O*kgtoGg</f>
        <v>4.3495723593944949E-2</v>
      </c>
      <c r="AW89" s="22">
        <f>'Activity data'!AW48*ttokg*ONEF*NtoN2O*kgtoGg</f>
        <v>4.348597590614553E-2</v>
      </c>
      <c r="AX89" s="22">
        <f>'Activity data'!AX48*ttokg*ONEF*NtoN2O*kgtoGg</f>
        <v>4.347512896122227E-2</v>
      </c>
      <c r="AY89" s="22">
        <f>'Activity data'!AY48*ttokg*ONEF*NtoN2O*kgtoGg</f>
        <v>4.34642312623858E-2</v>
      </c>
      <c r="AZ89" s="22">
        <f>'Activity data'!AZ48*ttokg*ONEF*NtoN2O*kgtoGg</f>
        <v>4.3453397144967071E-2</v>
      </c>
      <c r="BA89" s="22">
        <f>'Activity data'!BA48*ttokg*ONEF*NtoN2O*kgtoGg</f>
        <v>4.3442729109262126E-2</v>
      </c>
      <c r="BB89" s="22">
        <f>'Activity data'!BB48*ttokg*ONEF*NtoN2O*kgtoGg</f>
        <v>4.34313173964214E-2</v>
      </c>
      <c r="BC89" s="22">
        <f>'Activity data'!BC48*ttokg*ONEF*NtoN2O*kgtoGg</f>
        <v>4.341943507409049E-2</v>
      </c>
      <c r="BD89" s="22">
        <f>'Activity data'!BD48*ttokg*ONEF*NtoN2O*kgtoGg</f>
        <v>4.340738254256974E-2</v>
      </c>
      <c r="BE89" s="22">
        <f>'Activity data'!BE48*ttokg*ONEF*NtoN2O*kgtoGg</f>
        <v>4.3395724274844713E-2</v>
      </c>
      <c r="BF89" s="22">
        <f>'Activity data'!BF48*ttokg*ONEF*NtoN2O*kgtoGg</f>
        <v>4.3383922895320143E-2</v>
      </c>
      <c r="BG89" s="22">
        <f>'Activity data'!BG48*ttokg*ONEF*NtoN2O*kgtoGg</f>
        <v>4.3371728884573475E-2</v>
      </c>
      <c r="BH89" s="22">
        <f>'Activity data'!BH48*ttokg*ONEF*NtoN2O*kgtoGg</f>
        <v>4.3359575780042389E-2</v>
      </c>
      <c r="BI89" s="22">
        <f>'Activity data'!BI48*ttokg*ONEF*NtoN2O*kgtoGg</f>
        <v>4.3347389875532896E-2</v>
      </c>
      <c r="BJ89" s="22">
        <f>'Activity data'!BJ48*ttokg*ONEF*NtoN2O*kgtoGg</f>
        <v>4.3335130642796746E-2</v>
      </c>
      <c r="BK89" s="22">
        <f>'Activity data'!BK48*ttokg*ONEF*NtoN2O*kgtoGg</f>
        <v>4.3322779874391683E-2</v>
      </c>
      <c r="BL89" s="22">
        <f>'Activity data'!BL48*ttokg*ONEF*NtoN2O*kgtoGg</f>
        <v>4.331016871072909E-2</v>
      </c>
      <c r="BM89" s="22">
        <f>'Activity data'!BM48*ttokg*ONEF*NtoN2O*kgtoGg</f>
        <v>4.329837862483088E-2</v>
      </c>
      <c r="BN89" s="22">
        <f>'Activity data'!BN48*ttokg*ONEF*NtoN2O*kgtoGg</f>
        <v>4.3286517990845659E-2</v>
      </c>
      <c r="BO89" s="22">
        <f>'Activity data'!BO48*ttokg*ONEF*NtoN2O*kgtoGg</f>
        <v>4.3274530575483271E-2</v>
      </c>
      <c r="BP89" s="22">
        <f>'Activity data'!BP48*ttokg*ONEF*NtoN2O*kgtoGg</f>
        <v>4.3262395777805635E-2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1.7704779803051736</v>
      </c>
      <c r="AE90" s="22">
        <f>'Activity data'!AE85*CREF*NtoN2O*kgtoGg</f>
        <v>1.7732608768554654</v>
      </c>
      <c r="AF90" s="22">
        <f>'Activity data'!AF85*CREF*NtoN2O*kgtoGg</f>
        <v>1.77920156874615</v>
      </c>
      <c r="AG90" s="22">
        <f>'Activity data'!AG85*CREF*NtoN2O*kgtoGg</f>
        <v>1.7837385136512816</v>
      </c>
      <c r="AH90" s="22">
        <f>'Activity data'!AH85*CREF*NtoN2O*kgtoGg</f>
        <v>1.7872277436477066</v>
      </c>
      <c r="AI90" s="22">
        <f>'Activity data'!AI85*CREF*NtoN2O*kgtoGg</f>
        <v>1.789602726472149</v>
      </c>
      <c r="AJ90" s="22">
        <f>'Activity data'!AJ85*CREF*NtoN2O*kgtoGg</f>
        <v>1.7929555083236672</v>
      </c>
      <c r="AK90" s="22">
        <f>'Activity data'!AK85*CREF*NtoN2O*kgtoGg</f>
        <v>1.7964655156489837</v>
      </c>
      <c r="AL90" s="22">
        <f>'Activity data'!AL85*CREF*NtoN2O*kgtoGg</f>
        <v>1.7997729493967649</v>
      </c>
      <c r="AM90" s="22">
        <f>'Activity data'!AM85*CREF*NtoN2O*kgtoGg</f>
        <v>1.7814299424764912</v>
      </c>
      <c r="AN90" s="22">
        <f>'Activity data'!AN85*CREF*NtoN2O*kgtoGg</f>
        <v>1.7873221895952653</v>
      </c>
      <c r="AO90" s="22">
        <f>'Activity data'!AO85*CREF*NtoN2O*kgtoGg</f>
        <v>1.7930861731832288</v>
      </c>
      <c r="AP90" s="22">
        <f>'Activity data'!AP85*CREF*NtoN2O*kgtoGg</f>
        <v>1.7991093021363163</v>
      </c>
      <c r="AQ90" s="22">
        <f>'Activity data'!AQ85*CREF*NtoN2O*kgtoGg</f>
        <v>1.8054330030300187</v>
      </c>
      <c r="AR90" s="22">
        <f>'Activity data'!AR85*CREF*NtoN2O*kgtoGg</f>
        <v>1.8113976041946325</v>
      </c>
      <c r="AS90" s="22">
        <f>'Activity data'!AS85*CREF*NtoN2O*kgtoGg</f>
        <v>1.8179403201205027</v>
      </c>
      <c r="AT90" s="22">
        <f>'Activity data'!AT85*CREF*NtoN2O*kgtoGg</f>
        <v>1.8244867153057249</v>
      </c>
      <c r="AU90" s="22">
        <f>'Activity data'!AU85*CREF*NtoN2O*kgtoGg</f>
        <v>1.8310166948617754</v>
      </c>
      <c r="AV90" s="22">
        <f>'Activity data'!AV85*CREF*NtoN2O*kgtoGg</f>
        <v>1.8372548428675093</v>
      </c>
      <c r="AW90" s="22">
        <f>'Activity data'!AW85*CREF*NtoN2O*kgtoGg</f>
        <v>1.843335231572804</v>
      </c>
      <c r="AX90" s="22">
        <f>'Activity data'!AX85*CREF*NtoN2O*kgtoGg</f>
        <v>1.8501013121814058</v>
      </c>
      <c r="AY90" s="22">
        <f>'Activity data'!AY85*CREF*NtoN2O*kgtoGg</f>
        <v>1.8568990519410844</v>
      </c>
      <c r="AZ90" s="22">
        <f>'Activity data'!AZ85*CREF*NtoN2O*kgtoGg</f>
        <v>1.8636571310404795</v>
      </c>
      <c r="BA90" s="22">
        <f>'Activity data'!BA85*CREF*NtoN2O*kgtoGg</f>
        <v>1.8703116120971952</v>
      </c>
      <c r="BB90" s="22">
        <f>'Activity data'!BB85*CREF*NtoN2O*kgtoGg</f>
        <v>1.8774299822474001</v>
      </c>
      <c r="BC90" s="22">
        <f>'Activity data'!BC85*CREF*NtoN2O*kgtoGg</f>
        <v>1.8848419080271592</v>
      </c>
      <c r="BD90" s="22">
        <f>'Activity data'!BD85*CREF*NtoN2O*kgtoGg</f>
        <v>1.8923600064764505</v>
      </c>
      <c r="BE90" s="22">
        <f>'Activity data'!BE85*CREF*NtoN2O*kgtoGg</f>
        <v>1.8996321720255729</v>
      </c>
      <c r="BF90" s="22">
        <f>'Activity data'!BF85*CREF*NtoN2O*kgtoGg</f>
        <v>1.906993607500812</v>
      </c>
      <c r="BG90" s="22">
        <f>'Activity data'!BG85*CREF*NtoN2O*kgtoGg</f>
        <v>1.9145999575134502</v>
      </c>
      <c r="BH90" s="22">
        <f>'Activity data'!BH85*CREF*NtoN2O*kgtoGg</f>
        <v>1.9221807911476065</v>
      </c>
      <c r="BI90" s="22">
        <f>'Activity data'!BI85*CREF*NtoN2O*kgtoGg</f>
        <v>1.9297820846715705</v>
      </c>
      <c r="BJ90" s="22">
        <f>'Activity data'!BJ85*CREF*NtoN2O*kgtoGg</f>
        <v>1.93742911869629</v>
      </c>
      <c r="BK90" s="22">
        <f>'Activity data'!BK85*CREF*NtoN2O*kgtoGg</f>
        <v>1.9451332506152839</v>
      </c>
      <c r="BL90" s="22">
        <f>'Activity data'!BL85*CREF*NtoN2O*kgtoGg</f>
        <v>1.9529998112471525</v>
      </c>
      <c r="BM90" s="22">
        <f>'Activity data'!BM85*CREF*NtoN2O*kgtoGg</f>
        <v>1.9603542020119318</v>
      </c>
      <c r="BN90" s="22">
        <f>'Activity data'!BN85*CREF*NtoN2O*kgtoGg</f>
        <v>1.9677525990887912</v>
      </c>
      <c r="BO90" s="22">
        <f>'Activity data'!BO85*CREF*NtoN2O*kgtoGg</f>
        <v>1.9752300795410831</v>
      </c>
      <c r="BP90" s="22">
        <f>'Activity data'!BP85*CREF*NtoN2O*kgtoGg</f>
        <v>1.9827994937712494</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0.318825203025559</v>
      </c>
      <c r="AE91" s="22">
        <f>'Activity data'!AE50*ManureNEF*NtoN2O*kgtoGg</f>
        <v>0.32115989427175073</v>
      </c>
      <c r="AF91" s="22">
        <f>'Activity data'!AF50*ManureNEF*NtoN2O*kgtoGg</f>
        <v>0.32290494997888569</v>
      </c>
      <c r="AG91" s="22">
        <f>'Activity data'!AG50*ManureNEF*NtoN2O*kgtoGg</f>
        <v>0.32423580459514706</v>
      </c>
      <c r="AH91" s="22">
        <f>'Activity data'!AH50*ManureNEF*NtoN2O*kgtoGg</f>
        <v>0.32509824597160175</v>
      </c>
      <c r="AI91" s="22">
        <f>'Activity data'!AI50*ManureNEF*NtoN2O*kgtoGg</f>
        <v>0.32667344269760279</v>
      </c>
      <c r="AJ91" s="22">
        <f>'Activity data'!AJ50*ManureNEF*NtoN2O*kgtoGg</f>
        <v>0.32844334909329642</v>
      </c>
      <c r="AK91" s="22">
        <f>'Activity data'!AK50*ManureNEF*NtoN2O*kgtoGg</f>
        <v>0.33020036520398921</v>
      </c>
      <c r="AL91" s="22">
        <f>'Activity data'!AL50*ManureNEF*NtoN2O*kgtoGg</f>
        <v>0.31995192437277326</v>
      </c>
      <c r="AM91" s="22">
        <f>'Activity data'!AM50*ManureNEF*NtoN2O*kgtoGg</f>
        <v>0.32267805813652645</v>
      </c>
      <c r="AN91" s="22">
        <f>'Activity data'!AN50*ManureNEF*NtoN2O*kgtoGg</f>
        <v>0.32543321785815138</v>
      </c>
      <c r="AO91" s="22">
        <f>'Activity data'!AO50*ManureNEF*NtoN2O*kgtoGg</f>
        <v>0.32842912906772898</v>
      </c>
      <c r="AP91" s="22">
        <f>'Activity data'!AP50*ManureNEF*NtoN2O*kgtoGg</f>
        <v>0.33169282974109465</v>
      </c>
      <c r="AQ91" s="22">
        <f>'Activity data'!AQ50*ManureNEF*NtoN2O*kgtoGg</f>
        <v>0.33484869260657241</v>
      </c>
      <c r="AR91" s="22">
        <f>'Activity data'!AR50*ManureNEF*NtoN2O*kgtoGg</f>
        <v>0.33822372368231873</v>
      </c>
      <c r="AS91" s="22">
        <f>'Activity data'!AS50*ManureNEF*NtoN2O*kgtoGg</f>
        <v>0.34169940130543985</v>
      </c>
      <c r="AT91" s="22">
        <f>'Activity data'!AT50*ManureNEF*NtoN2O*kgtoGg</f>
        <v>0.34526281721816415</v>
      </c>
      <c r="AU91" s="22">
        <f>'Activity data'!AU50*ManureNEF*NtoN2O*kgtoGg</f>
        <v>0.34874361995342668</v>
      </c>
      <c r="AV91" s="22">
        <f>'Activity data'!AV50*ManureNEF*NtoN2O*kgtoGg</f>
        <v>0.35221674979527795</v>
      </c>
      <c r="AW91" s="22">
        <f>'Activity data'!AW50*ManureNEF*NtoN2O*kgtoGg</f>
        <v>0.35604044045178262</v>
      </c>
      <c r="AX91" s="22">
        <f>'Activity data'!AX50*ManureNEF*NtoN2O*kgtoGg</f>
        <v>0.35998373537305067</v>
      </c>
      <c r="AY91" s="22">
        <f>'Activity data'!AY50*ManureNEF*NtoN2O*kgtoGg</f>
        <v>0.364001100810525</v>
      </c>
      <c r="AZ91" s="22">
        <f>'Activity data'!AZ50*ManureNEF*NtoN2O*kgtoGg</f>
        <v>0.3680488872507674</v>
      </c>
      <c r="BA91" s="22">
        <f>'Activity data'!BA50*ManureNEF*NtoN2O*kgtoGg</f>
        <v>0.37250929343178046</v>
      </c>
      <c r="BB91" s="22">
        <f>'Activity data'!BB50*ManureNEF*NtoN2O*kgtoGg</f>
        <v>0.37712080542491655</v>
      </c>
      <c r="BC91" s="22">
        <f>'Activity data'!BC50*ManureNEF*NtoN2O*kgtoGg</f>
        <v>0.38192423317145924</v>
      </c>
      <c r="BD91" s="22">
        <f>'Activity data'!BD50*ManureNEF*NtoN2O*kgtoGg</f>
        <v>0.3866716562217804</v>
      </c>
      <c r="BE91" s="22">
        <f>'Activity data'!BE50*ManureNEF*NtoN2O*kgtoGg</f>
        <v>0.39160041392927214</v>
      </c>
      <c r="BF91" s="22">
        <f>'Activity data'!BF50*ManureNEF*NtoN2O*kgtoGg</f>
        <v>0.39683246068819739</v>
      </c>
      <c r="BG91" s="22">
        <f>'Activity data'!BG50*ManureNEF*NtoN2O*kgtoGg</f>
        <v>0.40202315929432497</v>
      </c>
      <c r="BH91" s="22">
        <f>'Activity data'!BH50*ManureNEF*NtoN2O*kgtoGg</f>
        <v>0.40735879993653851</v>
      </c>
      <c r="BI91" s="22">
        <f>'Activity data'!BI50*ManureNEF*NtoN2O*kgtoGg</f>
        <v>0.41286254156519581</v>
      </c>
      <c r="BJ91" s="22">
        <f>'Activity data'!BJ50*ManureNEF*NtoN2O*kgtoGg</f>
        <v>0.41854805716395749</v>
      </c>
      <c r="BK91" s="22">
        <f>'Activity data'!BK50*ManureNEF*NtoN2O*kgtoGg</f>
        <v>0.42450817119896506</v>
      </c>
      <c r="BL91" s="22">
        <f>'Activity data'!BL50*ManureNEF*NtoN2O*kgtoGg</f>
        <v>0.4300290183724097</v>
      </c>
      <c r="BM91" s="22">
        <f>'Activity data'!BM50*ManureNEF*NtoN2O*kgtoGg</f>
        <v>0.43571952694605953</v>
      </c>
      <c r="BN91" s="22">
        <f>'Activity data'!BN50*ManureNEF*NtoN2O*kgtoGg</f>
        <v>0.44161521295342621</v>
      </c>
      <c r="BO91" s="22">
        <f>'Activity data'!BO50*ManureNEF*NtoN2O*kgtoGg</f>
        <v>0.44773434128484924</v>
      </c>
      <c r="BP91" s="22">
        <f>'Activity data'!BP50*ManureNEF*NtoN2O*kgtoGg</f>
        <v>0.4541884950465902</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0.93223557250819256</v>
      </c>
      <c r="AE92" s="22">
        <f>'Activity data'!AE51*ManureNEF*NtoN2O*kgtoGg</f>
        <v>0.93906214145528077</v>
      </c>
      <c r="AF92" s="22">
        <f>'Activity data'!AF51*ManureNEF*NtoN2O*kgtoGg</f>
        <v>0.94416463332468703</v>
      </c>
      <c r="AG92" s="22">
        <f>'Activity data'!AG51*ManureNEF*NtoN2O*kgtoGg</f>
        <v>0.94805601331391587</v>
      </c>
      <c r="AH92" s="22">
        <f>'Activity data'!AH51*ManureNEF*NtoN2O*kgtoGg</f>
        <v>0.95057776668442828</v>
      </c>
      <c r="AI92" s="22">
        <f>'Activity data'!AI51*ManureNEF*NtoN2O*kgtoGg</f>
        <v>0.95518359585897727</v>
      </c>
      <c r="AJ92" s="22">
        <f>'Activity data'!AJ51*ManureNEF*NtoN2O*kgtoGg</f>
        <v>0.96035875041519703</v>
      </c>
      <c r="AK92" s="22">
        <f>'Activity data'!AK51*ManureNEF*NtoN2O*kgtoGg</f>
        <v>0.96549621415493314</v>
      </c>
      <c r="AL92" s="22">
        <f>'Activity data'!AL51*ManureNEF*NtoN2O*kgtoGg</f>
        <v>0.93553007278674571</v>
      </c>
      <c r="AM92" s="22">
        <f>'Activity data'!AM51*ManureNEF*NtoN2O*kgtoGg</f>
        <v>0.94350120821101346</v>
      </c>
      <c r="AN92" s="22">
        <f>'Activity data'!AN51*ManureNEF*NtoN2O*kgtoGg</f>
        <v>0.95155721468749832</v>
      </c>
      <c r="AO92" s="22">
        <f>'Activity data'!AO51*ManureNEF*NtoN2O*kgtoGg</f>
        <v>0.96031717147617257</v>
      </c>
      <c r="AP92" s="22">
        <f>'Activity data'!AP51*ManureNEF*NtoN2O*kgtoGg</f>
        <v>0.9698601368279004</v>
      </c>
      <c r="AQ92" s="22">
        <f>'Activity data'!AQ51*ManureNEF*NtoN2O*kgtoGg</f>
        <v>0.97908778758209813</v>
      </c>
      <c r="AR92" s="22">
        <f>'Activity data'!AR51*ManureNEF*NtoN2O*kgtoGg</f>
        <v>0.98895627977554323</v>
      </c>
      <c r="AS92" s="22">
        <f>'Activity data'!AS51*ManureNEF*NtoN2O*kgtoGg</f>
        <v>0.99911905953102087</v>
      </c>
      <c r="AT92" s="22">
        <f>'Activity data'!AT51*ManureNEF*NtoN2O*kgtoGg</f>
        <v>1.0095383834801914</v>
      </c>
      <c r="AU92" s="22">
        <f>'Activity data'!AU51*ManureNEF*NtoN2O*kgtoGg</f>
        <v>1.0197161489137334</v>
      </c>
      <c r="AV92" s="22">
        <f>'Activity data'!AV51*ManureNEF*NtoN2O*kgtoGg</f>
        <v>1.0298714790312646</v>
      </c>
      <c r="AW92" s="22">
        <f>'Activity data'!AW51*ManureNEF*NtoN2O*kgtoGg</f>
        <v>1.0410518387218852</v>
      </c>
      <c r="AX92" s="22">
        <f>'Activity data'!AX51*ManureNEF*NtoN2O*kgtoGg</f>
        <v>1.0525819177859368</v>
      </c>
      <c r="AY92" s="22">
        <f>'Activity data'!AY51*ManureNEF*NtoN2O*kgtoGg</f>
        <v>1.0643285768738582</v>
      </c>
      <c r="AZ92" s="22">
        <f>'Activity data'!AZ51*ManureNEF*NtoN2O*kgtoGg</f>
        <v>1.0761641860844884</v>
      </c>
      <c r="BA92" s="22">
        <f>'Activity data'!BA51*ManureNEF*NtoN2O*kgtoGg</f>
        <v>1.0892062833538263</v>
      </c>
      <c r="BB92" s="22">
        <f>'Activity data'!BB51*ManureNEF*NtoN2O*kgtoGg</f>
        <v>1.102690209600099</v>
      </c>
      <c r="BC92" s="22">
        <f>'Activity data'!BC51*ManureNEF*NtoN2O*kgtoGg</f>
        <v>1.1167352918985045</v>
      </c>
      <c r="BD92" s="22">
        <f>'Activity data'!BD51*ManureNEF*NtoN2O*kgtoGg</f>
        <v>1.1306166181025059</v>
      </c>
      <c r="BE92" s="22">
        <f>'Activity data'!BE51*ManureNEF*NtoN2O*kgtoGg</f>
        <v>1.1450281615425939</v>
      </c>
      <c r="BF92" s="22">
        <f>'Activity data'!BF51*ManureNEF*NtoN2O*kgtoGg</f>
        <v>1.1603265133021481</v>
      </c>
      <c r="BG92" s="22">
        <f>'Activity data'!BG51*ManureNEF*NtoN2O*kgtoGg</f>
        <v>1.1755039642717724</v>
      </c>
      <c r="BH92" s="22">
        <f>'Activity data'!BH51*ManureNEF*NtoN2O*kgtoGg</f>
        <v>1.1911052215174021</v>
      </c>
      <c r="BI92" s="22">
        <f>'Activity data'!BI51*ManureNEF*NtoN2O*kgtoGg</f>
        <v>1.2071980011328118</v>
      </c>
      <c r="BJ92" s="22">
        <f>'Activity data'!BJ51*ManureNEF*NtoN2O*kgtoGg</f>
        <v>1.2238222825224827</v>
      </c>
      <c r="BK92" s="22">
        <f>'Activity data'!BK51*ManureNEF*NtoN2O*kgtoGg</f>
        <v>1.2412494817116067</v>
      </c>
      <c r="BL92" s="22">
        <f>'Activity data'!BL51*ManureNEF*NtoN2O*kgtoGg</f>
        <v>1.2573922774398789</v>
      </c>
      <c r="BM92" s="22">
        <f>'Activity data'!BM51*ManureNEF*NtoN2O*kgtoGg</f>
        <v>1.2740311581421486</v>
      </c>
      <c r="BN92" s="22">
        <f>'Activity data'!BN51*ManureNEF*NtoN2O*kgtoGg</f>
        <v>1.2912699716620615</v>
      </c>
      <c r="BO92" s="22">
        <f>'Activity data'!BO51*ManureNEF*NtoN2O*kgtoGg</f>
        <v>1.3091621240049802</v>
      </c>
      <c r="BP92" s="22">
        <f>'Activity data'!BP51*ManureNEF*NtoN2O*kgtoGg</f>
        <v>1.3280338809113821</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4.9869346825709843E-2</v>
      </c>
      <c r="AE93" s="22">
        <f>'Activity data'!AE52*ManureNEF*NtoN2O*kgtoGg</f>
        <v>5.0234529773552097E-2</v>
      </c>
      <c r="AF93" s="22">
        <f>'Activity data'!AF52*ManureNEF*NtoN2O*kgtoGg</f>
        <v>5.0507484318749463E-2</v>
      </c>
      <c r="AG93" s="22">
        <f>'Activity data'!AG52*ManureNEF*NtoN2O*kgtoGg</f>
        <v>5.0715651207072943E-2</v>
      </c>
      <c r="AH93" s="22">
        <f>'Activity data'!AH52*ManureNEF*NtoN2O*kgtoGg</f>
        <v>5.0850550793777871E-2</v>
      </c>
      <c r="AI93" s="22">
        <f>'Activity data'!AI52*ManureNEF*NtoN2O*kgtoGg</f>
        <v>5.1096936685176092E-2</v>
      </c>
      <c r="AJ93" s="22">
        <f>'Activity data'!AJ52*ManureNEF*NtoN2O*kgtoGg</f>
        <v>5.137377827441774E-2</v>
      </c>
      <c r="AK93" s="22">
        <f>'Activity data'!AK52*ManureNEF*NtoN2O*kgtoGg</f>
        <v>5.1648603617492871E-2</v>
      </c>
      <c r="AL93" s="22">
        <f>'Activity data'!AL52*ManureNEF*NtoN2O*kgtoGg</f>
        <v>5.0045584014950018E-2</v>
      </c>
      <c r="AM93" s="22">
        <f>'Activity data'!AM52*ManureNEF*NtoN2O*kgtoGg</f>
        <v>5.0471994815814436E-2</v>
      </c>
      <c r="AN93" s="22">
        <f>'Activity data'!AN52*ManureNEF*NtoN2O*kgtoGg</f>
        <v>5.090294573943676E-2</v>
      </c>
      <c r="AO93" s="22">
        <f>'Activity data'!AO52*ManureNEF*NtoN2O*kgtoGg</f>
        <v>5.1371554035618036E-2</v>
      </c>
      <c r="AP93" s="22">
        <f>'Activity data'!AP52*ManureNEF*NtoN2O*kgtoGg</f>
        <v>5.1882048875018551E-2</v>
      </c>
      <c r="AQ93" s="22">
        <f>'Activity data'!AQ52*ManureNEF*NtoN2O*kgtoGg</f>
        <v>5.2375676161316491E-2</v>
      </c>
      <c r="AR93" s="22">
        <f>'Activity data'!AR52*ManureNEF*NtoN2O*kgtoGg</f>
        <v>5.2903584851303108E-2</v>
      </c>
      <c r="AS93" s="22">
        <f>'Activity data'!AS52*ManureNEF*NtoN2O*kgtoGg</f>
        <v>5.3447236266551769E-2</v>
      </c>
      <c r="AT93" s="22">
        <f>'Activity data'!AT52*ManureNEF*NtoN2O*kgtoGg</f>
        <v>5.4004611349667941E-2</v>
      </c>
      <c r="AU93" s="22">
        <f>'Activity data'!AU52*ManureNEF*NtoN2O*kgtoGg</f>
        <v>5.454906441419801E-2</v>
      </c>
      <c r="AV93" s="22">
        <f>'Activity data'!AV52*ManureNEF*NtoN2O*kgtoGg</f>
        <v>5.5092317315820462E-2</v>
      </c>
      <c r="AW93" s="22">
        <f>'Activity data'!AW52*ManureNEF*NtoN2O*kgtoGg</f>
        <v>5.5690403520091372E-2</v>
      </c>
      <c r="AX93" s="22">
        <f>'Activity data'!AX52*ManureNEF*NtoN2O*kgtoGg</f>
        <v>5.6307197738988214E-2</v>
      </c>
      <c r="AY93" s="22">
        <f>'Activity data'!AY52*ManureNEF*NtoN2O*kgtoGg</f>
        <v>5.6935577768000428E-2</v>
      </c>
      <c r="AZ93" s="22">
        <f>'Activity data'!AZ52*ManureNEF*NtoN2O*kgtoGg</f>
        <v>5.75687161270425E-2</v>
      </c>
      <c r="BA93" s="22">
        <f>'Activity data'!BA52*ManureNEF*NtoN2O*kgtoGg</f>
        <v>5.8266394794580734E-2</v>
      </c>
      <c r="BB93" s="22">
        <f>'Activity data'!BB52*ManureNEF*NtoN2O*kgtoGg</f>
        <v>5.8987708821182906E-2</v>
      </c>
      <c r="BC93" s="22">
        <f>'Activity data'!BC52*ManureNEF*NtoN2O*kgtoGg</f>
        <v>5.9739041532560086E-2</v>
      </c>
      <c r="BD93" s="22">
        <f>'Activity data'!BD52*ManureNEF*NtoN2O*kgtoGg</f>
        <v>6.0481614216206604E-2</v>
      </c>
      <c r="BE93" s="22">
        <f>'Activity data'!BE52*ManureNEF*NtoN2O*kgtoGg</f>
        <v>6.1252550532414608E-2</v>
      </c>
      <c r="BF93" s="22">
        <f>'Activity data'!BF52*ManureNEF*NtoN2O*kgtoGg</f>
        <v>6.2070926093546946E-2</v>
      </c>
      <c r="BG93" s="22">
        <f>'Activity data'!BG52*ManureNEF*NtoN2O*kgtoGg</f>
        <v>6.288283414410327E-2</v>
      </c>
      <c r="BH93" s="22">
        <f>'Activity data'!BH52*ManureNEF*NtoN2O*kgtoGg</f>
        <v>6.3717413440842779E-2</v>
      </c>
      <c r="BI93" s="22">
        <f>'Activity data'!BI52*ManureNEF*NtoN2O*kgtoGg</f>
        <v>6.4578286412972918E-2</v>
      </c>
      <c r="BJ93" s="22">
        <f>'Activity data'!BJ52*ManureNEF*NtoN2O*kgtoGg</f>
        <v>6.5467591733214175E-2</v>
      </c>
      <c r="BK93" s="22">
        <f>'Activity data'!BK52*ManureNEF*NtoN2O*kgtoGg</f>
        <v>6.6399848628566155E-2</v>
      </c>
      <c r="BL93" s="22">
        <f>'Activity data'!BL52*ManureNEF*NtoN2O*kgtoGg</f>
        <v>6.7263397180724327E-2</v>
      </c>
      <c r="BM93" s="22">
        <f>'Activity data'!BM52*ManureNEF*NtoN2O*kgtoGg</f>
        <v>6.8153483481873084E-2</v>
      </c>
      <c r="BN93" s="22">
        <f>'Activity data'!BN52*ManureNEF*NtoN2O*kgtoGg</f>
        <v>6.9075662806113255E-2</v>
      </c>
      <c r="BO93" s="22">
        <f>'Activity data'!BO52*ManureNEF*NtoN2O*kgtoGg</f>
        <v>7.0032792073608158E-2</v>
      </c>
      <c r="BP93" s="22">
        <f>'Activity data'!BP52*ManureNEF*NtoN2O*kgtoGg</f>
        <v>7.1042324661861278E-2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0.3980222279882879</v>
      </c>
      <c r="AE94" s="22">
        <f>'Activity data'!AE53*ManureNEF*NtoN2O*kgtoGg</f>
        <v>0.39819071709044368</v>
      </c>
      <c r="AF94" s="22">
        <f>'Activity data'!AF53*ManureNEF*NtoN2O*kgtoGg</f>
        <v>0.39549809595244673</v>
      </c>
      <c r="AG94" s="22">
        <f>'Activity data'!AG53*ManureNEF*NtoN2O*kgtoGg</f>
        <v>0.39078568301289646</v>
      </c>
      <c r="AH94" s="22">
        <f>'Activity data'!AH53*ManureNEF*NtoN2O*kgtoGg</f>
        <v>0.38400730083031764</v>
      </c>
      <c r="AI94" s="22">
        <f>'Activity data'!AI53*ManureNEF*NtoN2O*kgtoGg</f>
        <v>0.37940824898975478</v>
      </c>
      <c r="AJ94" s="22">
        <f>'Activity data'!AJ53*ManureNEF*NtoN2O*kgtoGg</f>
        <v>0.37526337427468226</v>
      </c>
      <c r="AK94" s="22">
        <f>'Activity data'!AK53*ManureNEF*NtoN2O*kgtoGg</f>
        <v>0.37084591906609865</v>
      </c>
      <c r="AL94" s="22">
        <f>'Activity data'!AL53*ManureNEF*NtoN2O*kgtoGg</f>
        <v>0.32719271649983217</v>
      </c>
      <c r="AM94" s="22">
        <f>'Activity data'!AM53*ManureNEF*NtoN2O*kgtoGg</f>
        <v>0.32914177909520542</v>
      </c>
      <c r="AN94" s="22">
        <f>'Activity data'!AN53*ManureNEF*NtoN2O*kgtoGg</f>
        <v>0.33084302596654613</v>
      </c>
      <c r="AO94" s="22">
        <f>'Activity data'!AO53*ManureNEF*NtoN2O*kgtoGg</f>
        <v>0.33296262558711615</v>
      </c>
      <c r="AP94" s="22">
        <f>'Activity data'!AP53*ManureNEF*NtoN2O*kgtoGg</f>
        <v>0.33555942707931513</v>
      </c>
      <c r="AQ94" s="22">
        <f>'Activity data'!AQ53*ManureNEF*NtoN2O*kgtoGg</f>
        <v>0.33749467094422209</v>
      </c>
      <c r="AR94" s="22">
        <f>'Activity data'!AR53*ManureNEF*NtoN2O*kgtoGg</f>
        <v>0.34039542507337811</v>
      </c>
      <c r="AS94" s="22">
        <f>'Activity data'!AS53*ManureNEF*NtoN2O*kgtoGg</f>
        <v>0.34324357959323032</v>
      </c>
      <c r="AT94" s="22">
        <f>'Activity data'!AT53*ManureNEF*NtoN2O*kgtoGg</f>
        <v>0.34600182212710112</v>
      </c>
      <c r="AU94" s="22">
        <f>'Activity data'!AU53*ManureNEF*NtoN2O*kgtoGg</f>
        <v>0.3482029954267169</v>
      </c>
      <c r="AV94" s="22">
        <f>'Activity data'!AV53*ManureNEF*NtoN2O*kgtoGg</f>
        <v>0.35007465304562019</v>
      </c>
      <c r="AW94" s="22">
        <f>'Activity data'!AW53*ManureNEF*NtoN2O*kgtoGg</f>
        <v>0.35155853810773585</v>
      </c>
      <c r="AX94" s="22">
        <f>'Activity data'!AX53*ManureNEF*NtoN2O*kgtoGg</f>
        <v>0.35295533941242091</v>
      </c>
      <c r="AY94" s="22">
        <f>'Activity data'!AY53*ManureNEF*NtoN2O*kgtoGg</f>
        <v>0.35414247818534478</v>
      </c>
      <c r="AZ94" s="22">
        <f>'Activity data'!AZ53*ManureNEF*NtoN2O*kgtoGg</f>
        <v>0.3550125599931323</v>
      </c>
      <c r="BA94" s="22">
        <f>'Activity data'!BA53*ManureNEF*NtoN2O*kgtoGg</f>
        <v>0.35648610893426952</v>
      </c>
      <c r="BB94" s="22">
        <f>'Activity data'!BB53*ManureNEF*NtoN2O*kgtoGg</f>
        <v>0.35828760599937498</v>
      </c>
      <c r="BC94" s="22">
        <f>'Activity data'!BC53*ManureNEF*NtoN2O*kgtoGg</f>
        <v>0.36008541995140253</v>
      </c>
      <c r="BD94" s="22">
        <f>'Activity data'!BD53*ManureNEF*NtoN2O*kgtoGg</f>
        <v>0.36130858146800937</v>
      </c>
      <c r="BE94" s="22">
        <f>'Activity data'!BE53*ManureNEF*NtoN2O*kgtoGg</f>
        <v>0.36249178593579728</v>
      </c>
      <c r="BF94" s="22">
        <f>'Activity data'!BF53*ManureNEF*NtoN2O*kgtoGg</f>
        <v>0.36387354030113006</v>
      </c>
      <c r="BG94" s="22">
        <f>'Activity data'!BG53*ManureNEF*NtoN2O*kgtoGg</f>
        <v>0.37248050420449313</v>
      </c>
      <c r="BH94" s="22">
        <f>'Activity data'!BH53*ManureNEF*NtoN2O*kgtoGg</f>
        <v>0.38126635558207467</v>
      </c>
      <c r="BI94" s="22">
        <f>'Activity data'!BI53*ManureNEF*NtoN2O*kgtoGg</f>
        <v>0.39027740648937975</v>
      </c>
      <c r="BJ94" s="22">
        <f>'Activity data'!BJ53*ManureNEF*NtoN2O*kgtoGg</f>
        <v>0.3995392921496666</v>
      </c>
      <c r="BK94" s="22">
        <f>'Activity data'!BK53*ManureNEF*NtoN2O*kgtoGg</f>
        <v>0.40923942177095468</v>
      </c>
      <c r="BL94" s="22">
        <f>'Activity data'!BL53*ManureNEF*NtoN2O*kgtoGg</f>
        <v>0.418239946652112</v>
      </c>
      <c r="BM94" s="22">
        <f>'Activity data'!BM53*ManureNEF*NtoN2O*kgtoGg</f>
        <v>0.42746734656620217</v>
      </c>
      <c r="BN94" s="22">
        <f>'Activity data'!BN53*ManureNEF*NtoN2O*kgtoGg</f>
        <v>0.43699055280361976</v>
      </c>
      <c r="BO94" s="22">
        <f>'Activity data'!BO53*ManureNEF*NtoN2O*kgtoGg</f>
        <v>0.44684234056448108</v>
      </c>
      <c r="BP94" s="22">
        <f>'Activity data'!BP53*ManureNEF*NtoN2O*kgtoGg</f>
        <v>0.45724116012753691</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2.6471465842957302</v>
      </c>
      <c r="AE95" s="22">
        <f>'Activity data'!AE54*ManureNEF*NtoN2O*kgtoGg</f>
        <v>2.6482671632983581</v>
      </c>
      <c r="AF95" s="22">
        <f>'Activity data'!AF54*ManureNEF*NtoN2O*kgtoGg</f>
        <v>2.6303592115634098</v>
      </c>
      <c r="AG95" s="22">
        <f>'Activity data'!AG54*ManureNEF*NtoN2O*kgtoGg</f>
        <v>2.5990181282280123</v>
      </c>
      <c r="AH95" s="22">
        <f>'Activity data'!AH54*ManureNEF*NtoN2O*kgtoGg</f>
        <v>2.553936798644096</v>
      </c>
      <c r="AI95" s="22">
        <f>'Activity data'!AI54*ManureNEF*NtoN2O*kgtoGg</f>
        <v>2.5233496517094198</v>
      </c>
      <c r="AJ95" s="22">
        <f>'Activity data'!AJ54*ManureNEF*NtoN2O*kgtoGg</f>
        <v>2.4957831235790833</v>
      </c>
      <c r="AK95" s="22">
        <f>'Activity data'!AK54*ManureNEF*NtoN2O*kgtoGg</f>
        <v>2.4664037305592919</v>
      </c>
      <c r="AL95" s="22">
        <f>'Activity data'!AL54*ManureNEF*NtoN2O*kgtoGg</f>
        <v>2.1760771660080716</v>
      </c>
      <c r="AM95" s="22">
        <f>'Activity data'!AM54*ManureNEF*NtoN2O*kgtoGg</f>
        <v>2.1890398952958252</v>
      </c>
      <c r="AN95" s="22">
        <f>'Activity data'!AN54*ManureNEF*NtoN2O*kgtoGg</f>
        <v>2.2003544640003798</v>
      </c>
      <c r="AO95" s="22">
        <f>'Activity data'!AO54*ManureNEF*NtoN2O*kgtoGg</f>
        <v>2.2144513925162213</v>
      </c>
      <c r="AP95" s="22">
        <f>'Activity data'!AP54*ManureNEF*NtoN2O*kgtoGg</f>
        <v>2.2317220716813324</v>
      </c>
      <c r="AQ95" s="22">
        <f>'Activity data'!AQ54*ManureNEF*NtoN2O*kgtoGg</f>
        <v>2.2445928960387054</v>
      </c>
      <c r="AR95" s="22">
        <f>'Activity data'!AR54*ManureNEF*NtoN2O*kgtoGg</f>
        <v>2.2638850883961208</v>
      </c>
      <c r="AS95" s="22">
        <f>'Activity data'!AS54*ManureNEF*NtoN2O*kgtoGg</f>
        <v>2.2828274538687219</v>
      </c>
      <c r="AT95" s="22">
        <f>'Activity data'!AT54*ManureNEF*NtoN2O*kgtoGg</f>
        <v>2.3011718371437437</v>
      </c>
      <c r="AU95" s="22">
        <f>'Activity data'!AU54*ManureNEF*NtoN2O*kgtoGg</f>
        <v>2.3158112918570435</v>
      </c>
      <c r="AV95" s="22">
        <f>'Activity data'!AV54*ManureNEF*NtoN2O*kgtoGg</f>
        <v>2.3282592199486287</v>
      </c>
      <c r="AW95" s="22">
        <f>'Activity data'!AW54*ManureNEF*NtoN2O*kgtoGg</f>
        <v>2.3381281694631331</v>
      </c>
      <c r="AX95" s="22">
        <f>'Activity data'!AX54*ManureNEF*NtoN2O*kgtoGg</f>
        <v>2.3474179466228802</v>
      </c>
      <c r="AY95" s="22">
        <f>'Activity data'!AY54*ManureNEF*NtoN2O*kgtoGg</f>
        <v>2.3553133105670327</v>
      </c>
      <c r="AZ95" s="22">
        <f>'Activity data'!AZ54*ManureNEF*NtoN2O*kgtoGg</f>
        <v>2.3611000076999646</v>
      </c>
      <c r="BA95" s="22">
        <f>'Activity data'!BA54*ManureNEF*NtoN2O*kgtoGg</f>
        <v>2.3709002142513405</v>
      </c>
      <c r="BB95" s="22">
        <f>'Activity data'!BB54*ManureNEF*NtoN2O*kgtoGg</f>
        <v>2.3828815219954209</v>
      </c>
      <c r="BC95" s="22">
        <f>'Activity data'!BC54*ManureNEF*NtoN2O*kgtoGg</f>
        <v>2.3948383342728725</v>
      </c>
      <c r="BD95" s="22">
        <f>'Activity data'!BD54*ManureNEF*NtoN2O*kgtoGg</f>
        <v>2.4029732765023377</v>
      </c>
      <c r="BE95" s="22">
        <f>'Activity data'!BE54*ManureNEF*NtoN2O*kgtoGg</f>
        <v>2.4108424743641232</v>
      </c>
      <c r="BF95" s="22">
        <f>'Activity data'!BF54*ManureNEF*NtoN2O*kgtoGg</f>
        <v>2.4200321780824638</v>
      </c>
      <c r="BG95" s="22">
        <f>'Activity data'!BG54*ManureNEF*NtoN2O*kgtoGg</f>
        <v>2.4772749487013317</v>
      </c>
      <c r="BH95" s="22">
        <f>'Activity data'!BH54*ManureNEF*NtoN2O*kgtoGg</f>
        <v>2.5357074553023935</v>
      </c>
      <c r="BI95" s="22">
        <f>'Activity data'!BI54*ManureNEF*NtoN2O*kgtoGg</f>
        <v>2.5956377078180624</v>
      </c>
      <c r="BJ95" s="22">
        <f>'Activity data'!BJ54*ManureNEF*NtoN2O*kgtoGg</f>
        <v>2.6572361997256246</v>
      </c>
      <c r="BK95" s="22">
        <f>'Activity data'!BK54*ManureNEF*NtoN2O*kgtoGg</f>
        <v>2.7217493429337329</v>
      </c>
      <c r="BL95" s="22">
        <f>'Activity data'!BL54*ManureNEF*NtoN2O*kgtoGg</f>
        <v>2.7816095894743471</v>
      </c>
      <c r="BM95" s="22">
        <f>'Activity data'!BM54*ManureNEF*NtoN2O*kgtoGg</f>
        <v>2.8429787252836007</v>
      </c>
      <c r="BN95" s="22">
        <f>'Activity data'!BN54*ManureNEF*NtoN2O*kgtoGg</f>
        <v>2.9063151951846367</v>
      </c>
      <c r="BO95" s="22">
        <f>'Activity data'!BO54*ManureNEF*NtoN2O*kgtoGg</f>
        <v>2.9718369788603418</v>
      </c>
      <c r="BP95" s="22">
        <f>'Activity data'!BP54*ManureNEF*NtoN2O*kgtoGg</f>
        <v>3.0409969346401504</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0.40093034872209138</v>
      </c>
      <c r="AE96" s="22">
        <f>'Activity data'!AE55*ManureNEF*NtoN2O*kgtoGg</f>
        <v>0.41217717702131035</v>
      </c>
      <c r="AF96" s="22">
        <f>'Activity data'!AF55*ManureNEF*NtoN2O*kgtoGg</f>
        <v>0.42038132639376691</v>
      </c>
      <c r="AG96" s="22">
        <f>'Activity data'!AG55*ManureNEF*NtoN2O*kgtoGg</f>
        <v>0.42624238458278946</v>
      </c>
      <c r="AH96" s="22">
        <f>'Activity data'!AH55*ManureNEF*NtoN2O*kgtoGg</f>
        <v>0.42955758569079433</v>
      </c>
      <c r="AI96" s="22">
        <f>'Activity data'!AI55*ManureNEF*NtoN2O*kgtoGg</f>
        <v>0.43503610824811517</v>
      </c>
      <c r="AJ96" s="22">
        <f>'Activity data'!AJ55*ManureNEF*NtoN2O*kgtoGg</f>
        <v>0.44084730840661229</v>
      </c>
      <c r="AK96" s="22">
        <f>'Activity data'!AK55*ManureNEF*NtoN2O*kgtoGg</f>
        <v>0.44616660754258142</v>
      </c>
      <c r="AL96" s="22">
        <f>'Activity data'!AL55*ManureNEF*NtoN2O*kgtoGg</f>
        <v>0.40299122573418061</v>
      </c>
      <c r="AM96" s="22">
        <f>'Activity data'!AM55*ManureNEF*NtoN2O*kgtoGg</f>
        <v>0.41408901439746781</v>
      </c>
      <c r="AN96" s="22">
        <f>'Activity data'!AN55*ManureNEF*NtoN2O*kgtoGg</f>
        <v>0.42501840742461011</v>
      </c>
      <c r="AO96" s="22">
        <f>'Activity data'!AO55*ManureNEF*NtoN2O*kgtoGg</f>
        <v>0.43664192709160976</v>
      </c>
      <c r="AP96" s="22">
        <f>'Activity data'!AP55*ManureNEF*NtoN2O*kgtoGg</f>
        <v>0.44908059333442357</v>
      </c>
      <c r="AQ96" s="22">
        <f>'Activity data'!AQ55*ManureNEF*NtoN2O*kgtoGg</f>
        <v>0.46082695457746981</v>
      </c>
      <c r="AR96" s="22">
        <f>'Activity data'!AR55*ManureNEF*NtoN2O*kgtoGg</f>
        <v>0.47410178951291515</v>
      </c>
      <c r="AS96" s="22">
        <f>'Activity data'!AS55*ManureNEF*NtoN2O*kgtoGg</f>
        <v>0.48754741698614101</v>
      </c>
      <c r="AT96" s="22">
        <f>'Activity data'!AT55*ManureNEF*NtoN2O*kgtoGg</f>
        <v>0.50111470732022634</v>
      </c>
      <c r="AU96" s="22">
        <f>'Activity data'!AU55*ManureNEF*NtoN2O*kgtoGg</f>
        <v>0.51411574929072013</v>
      </c>
      <c r="AV96" s="22">
        <f>'Activity data'!AV55*ManureNEF*NtoN2O*kgtoGg</f>
        <v>0.52685495202000598</v>
      </c>
      <c r="AW96" s="22">
        <f>'Activity data'!AW55*ManureNEF*NtoN2O*kgtoGg</f>
        <v>0.54221827229762998</v>
      </c>
      <c r="AX96" s="22">
        <f>'Activity data'!AX55*ManureNEF*NtoN2O*kgtoGg</f>
        <v>0.55787576307143893</v>
      </c>
      <c r="AY96" s="22">
        <f>'Activity data'!AY55*ManureNEF*NtoN2O*kgtoGg</f>
        <v>0.57364157150636108</v>
      </c>
      <c r="AZ96" s="22">
        <f>'Activity data'!AZ55*ManureNEF*NtoN2O*kgtoGg</f>
        <v>0.58933621954552062</v>
      </c>
      <c r="BA96" s="22">
        <f>'Activity data'!BA55*ManureNEF*NtoN2O*kgtoGg</f>
        <v>0.60651154153109021</v>
      </c>
      <c r="BB96" s="22">
        <f>'Activity data'!BB55*ManureNEF*NtoN2O*kgtoGg</f>
        <v>0.62478952169580093</v>
      </c>
      <c r="BC96" s="22">
        <f>'Activity data'!BC55*ManureNEF*NtoN2O*kgtoGg</f>
        <v>0.64364985177665546</v>
      </c>
      <c r="BD96" s="22">
        <f>'Activity data'!BD55*ManureNEF*NtoN2O*kgtoGg</f>
        <v>0.66207865357823326</v>
      </c>
      <c r="BE96" s="22">
        <f>'Activity data'!BE55*ManureNEF*NtoN2O*kgtoGg</f>
        <v>0.68103595374350023</v>
      </c>
      <c r="BF96" s="22">
        <f>'Activity data'!BF55*ManureNEF*NtoN2O*kgtoGg</f>
        <v>0.7010110180515785</v>
      </c>
      <c r="BG96" s="22">
        <f>'Activity data'!BG55*ManureNEF*NtoN2O*kgtoGg</f>
        <v>0.71764737813333179</v>
      </c>
      <c r="BH96" s="22">
        <f>'Activity data'!BH55*ManureNEF*NtoN2O*kgtoGg</f>
        <v>0.7344778695413029</v>
      </c>
      <c r="BI96" s="22">
        <f>'Activity data'!BI55*ManureNEF*NtoN2O*kgtoGg</f>
        <v>0.7515836874918973</v>
      </c>
      <c r="BJ96" s="22">
        <f>'Activity data'!BJ55*ManureNEF*NtoN2O*kgtoGg</f>
        <v>0.76900568579207451</v>
      </c>
      <c r="BK96" s="22">
        <f>'Activity data'!BK55*ManureNEF*NtoN2O*kgtoGg</f>
        <v>0.78709526186939371</v>
      </c>
      <c r="BL96" s="22">
        <f>'Activity data'!BL55*ManureNEF*NtoN2O*kgtoGg</f>
        <v>0.8036554578873415</v>
      </c>
      <c r="BM96" s="22">
        <f>'Activity data'!BM55*ManureNEF*NtoN2O*kgtoGg</f>
        <v>0.82046043292398929</v>
      </c>
      <c r="BN96" s="22">
        <f>'Activity data'!BN55*ManureNEF*NtoN2O*kgtoGg</f>
        <v>0.83763279944590641</v>
      </c>
      <c r="BO96" s="22">
        <f>'Activity data'!BO55*ManureNEF*NtoN2O*kgtoGg</f>
        <v>0.85522472745274036</v>
      </c>
      <c r="BP96" s="22">
        <f>'Activity data'!BP55*ManureNEF*NtoN2O*kgtoGg</f>
        <v>0.87364214029417475</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5.8350139192841502E-2</v>
      </c>
      <c r="AE97" s="22">
        <f>'Activity data'!AE56*ManureNEF*NtoN2O*kgtoGg</f>
        <v>5.8381985396657884E-2</v>
      </c>
      <c r="AF97" s="22">
        <f>'Activity data'!AF56*ManureNEF*NtoN2O*kgtoGg</f>
        <v>5.8453998154117871E-2</v>
      </c>
      <c r="AG97" s="22">
        <f>'Activity data'!AG56*ManureNEF*NtoN2O*kgtoGg</f>
        <v>5.8564129423461807E-2</v>
      </c>
      <c r="AH97" s="22">
        <f>'Activity data'!AH56*ManureNEF*NtoN2O*kgtoGg</f>
        <v>5.8710307822937041E-2</v>
      </c>
      <c r="AI97" s="22">
        <f>'Activity data'!AI56*ManureNEF*NtoN2O*kgtoGg</f>
        <v>5.8893839349090683E-2</v>
      </c>
      <c r="AJ97" s="22">
        <f>'Activity data'!AJ56*ManureNEF*NtoN2O*kgtoGg</f>
        <v>5.9097931801574431E-2</v>
      </c>
      <c r="AK97" s="22">
        <f>'Activity data'!AK56*ManureNEF*NtoN2O*kgtoGg</f>
        <v>5.9322398854636221E-2</v>
      </c>
      <c r="AL97" s="22">
        <f>'Activity data'!AL56*ManureNEF*NtoN2O*kgtoGg</f>
        <v>5.9537443399353761E-2</v>
      </c>
      <c r="AM97" s="22">
        <f>'Activity data'!AM56*ManureNEF*NtoN2O*kgtoGg</f>
        <v>5.9623029455674596E-2</v>
      </c>
      <c r="AN97" s="22">
        <f>'Activity data'!AN56*ManureNEF*NtoN2O*kgtoGg</f>
        <v>5.9723283908277379E-2</v>
      </c>
      <c r="AO97" s="22">
        <f>'Activity data'!AO56*ManureNEF*NtoN2O*kgtoGg</f>
        <v>5.983783042072343E-2</v>
      </c>
      <c r="AP97" s="22">
        <f>'Activity data'!AP56*ManureNEF*NtoN2O*kgtoGg</f>
        <v>5.9965957998102247E-2</v>
      </c>
      <c r="AQ97" s="22">
        <f>'Activity data'!AQ56*ManureNEF*NtoN2O*kgtoGg</f>
        <v>6.0106086188309017E-2</v>
      </c>
      <c r="AR97" s="22">
        <f>'Activity data'!AR56*ManureNEF*NtoN2O*kgtoGg</f>
        <v>6.0192503081988979E-2</v>
      </c>
      <c r="AS97" s="22">
        <f>'Activity data'!AS56*ManureNEF*NtoN2O*kgtoGg</f>
        <v>6.0289541838575905E-2</v>
      </c>
      <c r="AT97" s="22">
        <f>'Activity data'!AT56*ManureNEF*NtoN2O*kgtoGg</f>
        <v>6.0396656403228638E-2</v>
      </c>
      <c r="AU97" s="22">
        <f>'Activity data'!AU56*ManureNEF*NtoN2O*kgtoGg</f>
        <v>6.0512978216721663E-2</v>
      </c>
      <c r="AV97" s="22">
        <f>'Activity data'!AV56*ManureNEF*NtoN2O*kgtoGg</f>
        <v>6.0638269363210963E-2</v>
      </c>
      <c r="AW97" s="22">
        <f>'Activity data'!AW56*ManureNEF*NtoN2O*kgtoGg</f>
        <v>6.0719863418385929E-2</v>
      </c>
      <c r="AX97" s="22">
        <f>'Activity data'!AX56*ManureNEF*NtoN2O*kgtoGg</f>
        <v>6.0809513973874733E-2</v>
      </c>
      <c r="AY97" s="22">
        <f>'Activity data'!AY56*ManureNEF*NtoN2O*kgtoGg</f>
        <v>6.0906783221936954E-2</v>
      </c>
      <c r="AZ97" s="22">
        <f>'Activity data'!AZ56*ManureNEF*NtoN2O*kgtoGg</f>
        <v>6.1011266981900784E-2</v>
      </c>
      <c r="BA97" s="22">
        <f>'Activity data'!BA56*ManureNEF*NtoN2O*kgtoGg</f>
        <v>6.1123600343874637E-2</v>
      </c>
      <c r="BB97" s="22">
        <f>'Activity data'!BB56*ManureNEF*NtoN2O*kgtoGg</f>
        <v>6.1192725909884088E-2</v>
      </c>
      <c r="BC97" s="22">
        <f>'Activity data'!BC56*ManureNEF*NtoN2O*kgtoGg</f>
        <v>6.1268300203710872E-2</v>
      </c>
      <c r="BD97" s="22">
        <f>'Activity data'!BD56*ManureNEF*NtoN2O*kgtoGg</f>
        <v>6.1349507057196648E-2</v>
      </c>
      <c r="BE97" s="22">
        <f>'Activity data'!BE56*ManureNEF*NtoN2O*kgtoGg</f>
        <v>6.1436701990083074E-2</v>
      </c>
      <c r="BF97" s="22">
        <f>'Activity data'!BF56*ManureNEF*NtoN2O*kgtoGg</f>
        <v>6.1529981658960724E-2</v>
      </c>
      <c r="BG97" s="22">
        <f>'Activity data'!BG56*ManureNEF*NtoN2O*kgtoGg</f>
        <v>6.1581616153892939E-2</v>
      </c>
      <c r="BH97" s="22">
        <f>'Activity data'!BH56*ManureNEF*NtoN2O*kgtoGg</f>
        <v>6.1638320264527008E-2</v>
      </c>
      <c r="BI97" s="22">
        <f>'Activity data'!BI56*ManureNEF*NtoN2O*kgtoGg</f>
        <v>6.1699984386197532E-2</v>
      </c>
      <c r="BJ97" s="22">
        <f>'Activity data'!BJ56*ManureNEF*NtoN2O*kgtoGg</f>
        <v>6.1766487605668295E-2</v>
      </c>
      <c r="BK97" s="22">
        <f>'Activity data'!BK56*ManureNEF*NtoN2O*kgtoGg</f>
        <v>6.1837907285605891E-2</v>
      </c>
      <c r="BL97" s="22">
        <f>'Activity data'!BL56*ManureNEF*NtoN2O*kgtoGg</f>
        <v>6.1865219618904725E-2</v>
      </c>
      <c r="BM97" s="22">
        <f>'Activity data'!BM56*ManureNEF*NtoN2O*kgtoGg</f>
        <v>6.1896719031258991E-2</v>
      </c>
      <c r="BN97" s="22">
        <f>'Activity data'!BN56*ManureNEF*NtoN2O*kgtoGg</f>
        <v>6.1932364281330816E-2</v>
      </c>
      <c r="BO97" s="22">
        <f>'Activity data'!BO56*ManureNEF*NtoN2O*kgtoGg</f>
        <v>6.1972080789305779E-2</v>
      </c>
      <c r="BP97" s="22">
        <f>'Activity data'!BP56*ManureNEF*NtoN2O*kgtoGg</f>
        <v>6.2016022479924215E-2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4.7489081699808998E-2</v>
      </c>
      <c r="AE98" s="22">
        <f>'Activity data'!AE57*ManureNEF*NtoN2O*kgtoGg</f>
        <v>4.7515000180823538E-2</v>
      </c>
      <c r="AF98" s="22">
        <f>'Activity data'!AF57*ManureNEF*NtoN2O*kgtoGg</f>
        <v>4.757360877661701E-2</v>
      </c>
      <c r="AG98" s="22">
        <f>'Activity data'!AG57*ManureNEF*NtoN2O*kgtoGg</f>
        <v>4.7663240659589774E-2</v>
      </c>
      <c r="AH98" s="22">
        <f>'Activity data'!AH57*ManureNEF*NtoN2O*kgtoGg</f>
        <v>4.7782210006560577E-2</v>
      </c>
      <c r="AI98" s="22">
        <f>'Activity data'!AI57*ManureNEF*NtoN2O*kgtoGg</f>
        <v>4.7931579721193052E-2</v>
      </c>
      <c r="AJ98" s="22">
        <f>'Activity data'!AJ57*ManureNEF*NtoN2O*kgtoGg</f>
        <v>4.809768323498731E-2</v>
      </c>
      <c r="AK98" s="22">
        <f>'Activity data'!AK57*ManureNEF*NtoN2O*kgtoGg</f>
        <v>4.8280368904108653E-2</v>
      </c>
      <c r="AL98" s="22">
        <f>'Activity data'!AL57*ManureNEF*NtoN2O*kgtoGg</f>
        <v>4.8455385932250405E-2</v>
      </c>
      <c r="AM98" s="22">
        <f>'Activity data'!AM57*ManureNEF*NtoN2O*kgtoGg</f>
        <v>4.8525041348282116E-2</v>
      </c>
      <c r="AN98" s="22">
        <f>'Activity data'!AN57*ManureNEF*NtoN2O*kgtoGg</f>
        <v>4.8606634844994903E-2</v>
      </c>
      <c r="AO98" s="22">
        <f>'Activity data'!AO57*ManureNEF*NtoN2O*kgtoGg</f>
        <v>4.8699860135683608E-2</v>
      </c>
      <c r="AP98" s="22">
        <f>'Activity data'!AP57*ManureNEF*NtoN2O*kgtoGg</f>
        <v>4.8804138567137417E-2</v>
      </c>
      <c r="AQ98" s="22">
        <f>'Activity data'!AQ57*ManureNEF*NtoN2O*kgtoGg</f>
        <v>4.8918183866175753E-2</v>
      </c>
      <c r="AR98" s="22">
        <f>'Activity data'!AR57*ManureNEF*NtoN2O*kgtoGg</f>
        <v>4.898851547088108E-2</v>
      </c>
      <c r="AS98" s="22">
        <f>'Activity data'!AS57*ManureNEF*NtoN2O*kgtoGg</f>
        <v>4.9067491828150317E-2</v>
      </c>
      <c r="AT98" s="22">
        <f>'Activity data'!AT57*ManureNEF*NtoN2O*kgtoGg</f>
        <v>4.9154668523568694E-2</v>
      </c>
      <c r="AU98" s="22">
        <f>'Activity data'!AU57*ManureNEF*NtoN2O*kgtoGg</f>
        <v>4.9249338667990854E-2</v>
      </c>
      <c r="AV98" s="22">
        <f>'Activity data'!AV57*ManureNEF*NtoN2O*kgtoGg</f>
        <v>4.9351308630260014E-2</v>
      </c>
      <c r="AW98" s="22">
        <f>'Activity data'!AW57*ManureNEF*NtoN2O*kgtoGg</f>
        <v>4.9417715099996373E-2</v>
      </c>
      <c r="AX98" s="22">
        <f>'Activity data'!AX57*ManureNEF*NtoN2O*kgtoGg</f>
        <v>4.9490678465858626E-2</v>
      </c>
      <c r="AY98" s="22">
        <f>'Activity data'!AY57*ManureNEF*NtoN2O*kgtoGg</f>
        <v>4.9569842411857801E-2</v>
      </c>
      <c r="AZ98" s="22">
        <f>'Activity data'!AZ57*ManureNEF*NtoN2O*kgtoGg</f>
        <v>4.9654877989867771E-2</v>
      </c>
      <c r="BA98" s="22">
        <f>'Activity data'!BA57*ManureNEF*NtoN2O*kgtoGg</f>
        <v>4.9746302076908243E-2</v>
      </c>
      <c r="BB98" s="22">
        <f>'Activity data'!BB57*ManureNEF*NtoN2O*kgtoGg</f>
        <v>4.9802560891320291E-2</v>
      </c>
      <c r="BC98" s="22">
        <f>'Activity data'!BC57*ManureNEF*NtoN2O*kgtoGg</f>
        <v>4.9864068093592527E-2</v>
      </c>
      <c r="BD98" s="22">
        <f>'Activity data'!BD57*ManureNEF*NtoN2O*kgtoGg</f>
        <v>4.9930159433786682E-2</v>
      </c>
      <c r="BE98" s="22">
        <f>'Activity data'!BE57*ManureNEF*NtoN2O*kgtoGg</f>
        <v>5.0001124256646268E-2</v>
      </c>
      <c r="BF98" s="22">
        <f>'Activity data'!BF57*ManureNEF*NtoN2O*kgtoGg</f>
        <v>5.0077041227497406E-2</v>
      </c>
      <c r="BG98" s="22">
        <f>'Activity data'!BG57*ManureNEF*NtoN2O*kgtoGg</f>
        <v>5.0119064687634496E-2</v>
      </c>
      <c r="BH98" s="22">
        <f>'Activity data'!BH57*ManureNEF*NtoN2O*kgtoGg</f>
        <v>5.0165214125834065E-2</v>
      </c>
      <c r="BI98" s="22">
        <f>'Activity data'!BI57*ManureNEF*NtoN2O*kgtoGg</f>
        <v>5.021540033879715E-2</v>
      </c>
      <c r="BJ98" s="22">
        <f>'Activity data'!BJ57*ManureNEF*NtoN2O*kgtoGg</f>
        <v>5.0269524919585397E-2</v>
      </c>
      <c r="BK98" s="22">
        <f>'Activity data'!BK57*ManureNEF*NtoN2O*kgtoGg</f>
        <v>5.0327650830893349E-2</v>
      </c>
      <c r="BL98" s="22">
        <f>'Activity data'!BL57*ManureNEF*NtoN2O*kgtoGg</f>
        <v>5.0349879357600963E-2</v>
      </c>
      <c r="BM98" s="22">
        <f>'Activity data'!BM57*ManureNEF*NtoN2O*kgtoGg</f>
        <v>5.0375515597505124E-2</v>
      </c>
      <c r="BN98" s="22">
        <f>'Activity data'!BN57*ManureNEF*NtoN2O*kgtoGg</f>
        <v>5.0404525985762741E-2</v>
      </c>
      <c r="BO98" s="22">
        <f>'Activity data'!BO57*ManureNEF*NtoN2O*kgtoGg</f>
        <v>5.0436849824542634E-2</v>
      </c>
      <c r="BP98" s="22">
        <f>'Activity data'!BP57*ManureNEF*NtoN2O*kgtoGg</f>
        <v>5.0472612387660279E-2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7.2121996795476507E-3</v>
      </c>
      <c r="AE99" s="22">
        <f>'Activity data'!AE58*ManureNEF*NtoN2O*kgtoGg</f>
        <v>7.2310162862078186E-3</v>
      </c>
      <c r="AF99" s="22">
        <f>'Activity data'!AF58*ManureNEF*NtoN2O*kgtoGg</f>
        <v>7.2562220131169759E-3</v>
      </c>
      <c r="AG99" s="22">
        <f>'Activity data'!AG58*ManureNEF*NtoN2O*kgtoGg</f>
        <v>7.2875287065213377E-3</v>
      </c>
      <c r="AH99" s="22">
        <f>'Activity data'!AH58*ManureNEF*NtoN2O*kgtoGg</f>
        <v>7.3246226762713083E-3</v>
      </c>
      <c r="AI99" s="22">
        <f>'Activity data'!AI58*ManureNEF*NtoN2O*kgtoGg</f>
        <v>7.3678272571178378E-3</v>
      </c>
      <c r="AJ99" s="22">
        <f>'Activity data'!AJ58*ManureNEF*NtoN2O*kgtoGg</f>
        <v>7.4139598283941809E-3</v>
      </c>
      <c r="AK99" s="22">
        <f>'Activity data'!AK58*ManureNEF*NtoN2O*kgtoGg</f>
        <v>7.4630513958810589E-3</v>
      </c>
      <c r="AL99" s="22">
        <f>'Activity data'!AL58*ManureNEF*NtoN2O*kgtoGg</f>
        <v>7.5094473405688525E-3</v>
      </c>
      <c r="AM99" s="22">
        <f>'Activity data'!AM58*ManureNEF*NtoN2O*kgtoGg</f>
        <v>7.530295427844726E-3</v>
      </c>
      <c r="AN99" s="22">
        <f>'Activity data'!AN58*ManureNEF*NtoN2O*kgtoGg</f>
        <v>7.5533264882155348E-3</v>
      </c>
      <c r="AO99" s="22">
        <f>'Activity data'!AO58*ManureNEF*NtoN2O*kgtoGg</f>
        <v>7.5785009628703522E-3</v>
      </c>
      <c r="AP99" s="22">
        <f>'Activity data'!AP58*ManureNEF*NtoN2O*kgtoGg</f>
        <v>7.6057112393255015E-3</v>
      </c>
      <c r="AQ99" s="22">
        <f>'Activity data'!AQ58*ManureNEF*NtoN2O*kgtoGg</f>
        <v>7.6346819746081701E-3</v>
      </c>
      <c r="AR99" s="22">
        <f>'Activity data'!AR58*ManureNEF*NtoN2O*kgtoGg</f>
        <v>7.6530261958199924E-3</v>
      </c>
      <c r="AS99" s="22">
        <f>'Activity data'!AS58*ManureNEF*NtoN2O*kgtoGg</f>
        <v>7.6729676292307224E-3</v>
      </c>
      <c r="AT99" s="22">
        <f>'Activity data'!AT58*ManureNEF*NtoN2O*kgtoGg</f>
        <v>7.6944193297714255E-3</v>
      </c>
      <c r="AU99" s="22">
        <f>'Activity data'!AU58*ManureNEF*NtoN2O*kgtoGg</f>
        <v>7.7172323740926337E-3</v>
      </c>
      <c r="AV99" s="22">
        <f>'Activity data'!AV58*ManureNEF*NtoN2O*kgtoGg</f>
        <v>7.7413752089342293E-3</v>
      </c>
      <c r="AW99" s="22">
        <f>'Activity data'!AW58*ManureNEF*NtoN2O*kgtoGg</f>
        <v>7.7570204935103974E-3</v>
      </c>
      <c r="AX99" s="22">
        <f>'Activity data'!AX58*ManureNEF*NtoN2O*kgtoGg</f>
        <v>7.7738866891691096E-3</v>
      </c>
      <c r="AY99" s="22">
        <f>'Activity data'!AY58*ManureNEF*NtoN2O*kgtoGg</f>
        <v>7.7919006144536356E-3</v>
      </c>
      <c r="AZ99" s="22">
        <f>'Activity data'!AZ58*ManureNEF*NtoN2O*kgtoGg</f>
        <v>7.8109947842753191E-3</v>
      </c>
      <c r="BA99" s="22">
        <f>'Activity data'!BA58*ManureNEF*NtoN2O*kgtoGg</f>
        <v>7.8312938465804702E-3</v>
      </c>
      <c r="BB99" s="22">
        <f>'Activity data'!BB58*ManureNEF*NtoN2O*kgtoGg</f>
        <v>7.8433583564842223E-3</v>
      </c>
      <c r="BC99" s="22">
        <f>'Activity data'!BC58*ManureNEF*NtoN2O*kgtoGg</f>
        <v>7.8564142905284996E-3</v>
      </c>
      <c r="BD99" s="22">
        <f>'Activity data'!BD58*ManureNEF*NtoN2O*kgtoGg</f>
        <v>7.8703155413416409E-3</v>
      </c>
      <c r="BE99" s="22">
        <f>'Activity data'!BE58*ManureNEF*NtoN2O*kgtoGg</f>
        <v>7.8851320017837827E-3</v>
      </c>
      <c r="BF99" s="22">
        <f>'Activity data'!BF58*ManureNEF*NtoN2O*kgtoGg</f>
        <v>7.9008849658507973E-3</v>
      </c>
      <c r="BG99" s="22">
        <f>'Activity data'!BG58*ManureNEF*NtoN2O*kgtoGg</f>
        <v>7.9088280772021489E-3</v>
      </c>
      <c r="BH99" s="22">
        <f>'Activity data'!BH58*ManureNEF*NtoN2O*kgtoGg</f>
        <v>7.9175578070583962E-3</v>
      </c>
      <c r="BI99" s="22">
        <f>'Activity data'!BI58*ManureNEF*NtoN2O*kgtoGg</f>
        <v>7.9270564590092612E-3</v>
      </c>
      <c r="BJ99" s="22">
        <f>'Activity data'!BJ58*ManureNEF*NtoN2O*kgtoGg</f>
        <v>7.9373040443788626E-3</v>
      </c>
      <c r="BK99" s="22">
        <f>'Activity data'!BK58*ManureNEF*NtoN2O*kgtoGg</f>
        <v>7.948316488202295E-3</v>
      </c>
      <c r="BL99" s="22">
        <f>'Activity data'!BL58*ManureNEF*NtoN2O*kgtoGg</f>
        <v>7.9511847809310716E-3</v>
      </c>
      <c r="BM99" s="22">
        <f>'Activity data'!BM58*ManureNEF*NtoN2O*kgtoGg</f>
        <v>7.9547173661405259E-3</v>
      </c>
      <c r="BN99" s="22">
        <f>'Activity data'!BN58*ManureNEF*NtoN2O*kgtoGg</f>
        <v>7.9589077811055963E-3</v>
      </c>
      <c r="BO99" s="22">
        <f>'Activity data'!BO58*ManureNEF*NtoN2O*kgtoGg</f>
        <v>7.9637433685555634E-3</v>
      </c>
      <c r="BP99" s="22">
        <f>'Activity data'!BP58*ManureNEF*NtoN2O*kgtoGg</f>
        <v>7.9692526298186551E-3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8.7022829714970079E-2</v>
      </c>
      <c r="AE100" s="22">
        <f>'Activity data'!AE59*ManureNEF*NtoN2O*kgtoGg</f>
        <v>8.7249872008577825E-2</v>
      </c>
      <c r="AF100" s="22">
        <f>'Activity data'!AF59*ManureNEF*NtoN2O*kgtoGg</f>
        <v>8.755400580660308E-2</v>
      </c>
      <c r="AG100" s="22">
        <f>'Activity data'!AG59*ManureNEF*NtoN2O*kgtoGg</f>
        <v>8.7931754228737419E-2</v>
      </c>
      <c r="AH100" s="22">
        <f>'Activity data'!AH59*ManureNEF*NtoN2O*kgtoGg</f>
        <v>8.8379332271003488E-2</v>
      </c>
      <c r="AI100" s="22">
        <f>'Activity data'!AI59*ManureNEF*NtoN2O*kgtoGg</f>
        <v>8.890064130971137E-2</v>
      </c>
      <c r="AJ100" s="22">
        <f>'Activity data'!AJ59*ManureNEF*NtoN2O*kgtoGg</f>
        <v>8.9457279654858612E-2</v>
      </c>
      <c r="AK100" s="22">
        <f>'Activity data'!AK59*ManureNEF*NtoN2O*kgtoGg</f>
        <v>9.0049621424037052E-2</v>
      </c>
      <c r="AL100" s="22">
        <f>'Activity data'!AL59*ManureNEF*NtoN2O*kgtoGg</f>
        <v>9.0609437648410396E-2</v>
      </c>
      <c r="AM100" s="22">
        <f>'Activity data'!AM59*ManureNEF*NtoN2O*kgtoGg</f>
        <v>9.0860991907790664E-2</v>
      </c>
      <c r="AN100" s="22">
        <f>'Activity data'!AN59*ManureNEF*NtoN2O*kgtoGg</f>
        <v>9.113888605019603E-2</v>
      </c>
      <c r="AO100" s="22">
        <f>'Activity data'!AO59*ManureNEF*NtoN2O*kgtoGg</f>
        <v>9.144264275666418E-2</v>
      </c>
      <c r="AP100" s="22">
        <f>'Activity data'!AP59*ManureNEF*NtoN2O*kgtoGg</f>
        <v>9.1770963568575212E-2</v>
      </c>
      <c r="AQ100" s="22">
        <f>'Activity data'!AQ59*ManureNEF*NtoN2O*kgtoGg</f>
        <v>9.212052618126472E-2</v>
      </c>
      <c r="AR100" s="22">
        <f>'Activity data'!AR59*ManureNEF*NtoN2O*kgtoGg</f>
        <v>9.2341868643994532E-2</v>
      </c>
      <c r="AS100" s="22">
        <f>'Activity data'!AS59*ManureNEF*NtoN2O*kgtoGg</f>
        <v>9.2582483163985638E-2</v>
      </c>
      <c r="AT100" s="22">
        <f>'Activity data'!AT59*ManureNEF*NtoN2O*kgtoGg</f>
        <v>9.2841320656872034E-2</v>
      </c>
      <c r="AU100" s="22">
        <f>'Activity data'!AU59*ManureNEF*NtoN2O*kgtoGg</f>
        <v>9.3116584204673475E-2</v>
      </c>
      <c r="AV100" s="22">
        <f>'Activity data'!AV59*ManureNEF*NtoN2O*kgtoGg</f>
        <v>9.3407893083879187E-2</v>
      </c>
      <c r="AW100" s="22">
        <f>'Activity data'!AW59*ManureNEF*NtoN2O*kgtoGg</f>
        <v>9.3596670016854983E-2</v>
      </c>
      <c r="AX100" s="22">
        <f>'Activity data'!AX59*ManureNEF*NtoN2O*kgtoGg</f>
        <v>9.3800178535470957E-2</v>
      </c>
      <c r="AY100" s="22">
        <f>'Activity data'!AY59*ManureNEF*NtoN2O*kgtoGg</f>
        <v>9.4017535627923518E-2</v>
      </c>
      <c r="AZ100" s="22">
        <f>'Activity data'!AZ59*ManureNEF*NtoN2O*kgtoGg</f>
        <v>9.4247927015124411E-2</v>
      </c>
      <c r="BA100" s="22">
        <f>'Activity data'!BA59*ManureNEF*NtoN2O*kgtoGg</f>
        <v>9.44928567065976E-2</v>
      </c>
      <c r="BB100" s="22">
        <f>'Activity data'!BB59*ManureNEF*NtoN2O*kgtoGg</f>
        <v>9.4638427799689506E-2</v>
      </c>
      <c r="BC100" s="22">
        <f>'Activity data'!BC59*ManureNEF*NtoN2O*kgtoGg</f>
        <v>9.4795961475348411E-2</v>
      </c>
      <c r="BD100" s="22">
        <f>'Activity data'!BD59*ManureNEF*NtoN2O*kgtoGg</f>
        <v>9.496369479334954E-2</v>
      </c>
      <c r="BE100" s="22">
        <f>'Activity data'!BE59*ManureNEF*NtoN2O*kgtoGg</f>
        <v>9.5142471085094674E-2</v>
      </c>
      <c r="BF100" s="22">
        <f>'Activity data'!BF59*ManureNEF*NtoN2O*kgtoGg</f>
        <v>9.5332547285202823E-2</v>
      </c>
      <c r="BG100" s="22">
        <f>'Activity data'!BG59*ManureNEF*NtoN2O*kgtoGg</f>
        <v>9.5428389338563638E-2</v>
      </c>
      <c r="BH100" s="22">
        <f>'Activity data'!BH59*ManureNEF*NtoN2O*kgtoGg</f>
        <v>9.5533722777527086E-2</v>
      </c>
      <c r="BI100" s="22">
        <f>'Activity data'!BI59*ManureNEF*NtoN2O*kgtoGg</f>
        <v>9.5648334076155681E-2</v>
      </c>
      <c r="BJ100" s="22">
        <f>'Activity data'!BJ59*ManureNEF*NtoN2O*kgtoGg</f>
        <v>9.5771982049899021E-2</v>
      </c>
      <c r="BK100" s="22">
        <f>'Activity data'!BK59*ManureNEF*NtoN2O*kgtoGg</f>
        <v>9.5904858851176431E-2</v>
      </c>
      <c r="BL100" s="22">
        <f>'Activity data'!BL59*ManureNEF*NtoN2O*kgtoGg</f>
        <v>9.5939467841609269E-2</v>
      </c>
      <c r="BM100" s="22">
        <f>'Activity data'!BM59*ManureNEF*NtoN2O*kgtoGg</f>
        <v>9.598209222457077E-2</v>
      </c>
      <c r="BN100" s="22">
        <f>'Activity data'!BN59*ManureNEF*NtoN2O*kgtoGg</f>
        <v>9.6032654020436523E-2</v>
      </c>
      <c r="BO100" s="22">
        <f>'Activity data'!BO59*ManureNEF*NtoN2O*kgtoGg</f>
        <v>9.6091000505826266E-2</v>
      </c>
      <c r="BP100" s="22">
        <f>'Activity data'!BP59*ManureNEF*NtoN2O*kgtoGg</f>
        <v>9.6157475579459167E-2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0.12471115072661419</v>
      </c>
      <c r="AE103" s="22">
        <f>'Activity data'!AE62*ManureNEF*NtoN2O*kgtoGg</f>
        <v>0.12469927184602989</v>
      </c>
      <c r="AF103" s="22">
        <f>'Activity data'!AF62*ManureNEF*NtoN2O*kgtoGg</f>
        <v>0.12382951447087129</v>
      </c>
      <c r="AG103" s="22">
        <f>'Activity data'!AG62*ManureNEF*NtoN2O*kgtoGg</f>
        <v>0.12235791929208793</v>
      </c>
      <c r="AH103" s="22">
        <f>'Activity data'!AH62*ManureNEF*NtoN2O*kgtoGg</f>
        <v>0.12026015539433706</v>
      </c>
      <c r="AI103" s="22">
        <f>'Activity data'!AI62*ManureNEF*NtoN2O*kgtoGg</f>
        <v>0.1188834529880691</v>
      </c>
      <c r="AJ103" s="22">
        <f>'Activity data'!AJ62*ManureNEF*NtoN2O*kgtoGg</f>
        <v>0.11768790757023823</v>
      </c>
      <c r="AK103" s="22">
        <f>'Activity data'!AK62*ManureNEF*NtoN2O*kgtoGg</f>
        <v>0.11643730092352338</v>
      </c>
      <c r="AL103" s="22">
        <f>'Activity data'!AL62*ManureNEF*NtoN2O*kgtoGg</f>
        <v>0.10251369461164003</v>
      </c>
      <c r="AM103" s="22">
        <f>'Activity data'!AM62*ManureNEF*NtoN2O*kgtoGg</f>
        <v>0.1031423472547358</v>
      </c>
      <c r="AN103" s="22">
        <f>'Activity data'!AN62*ManureNEF*NtoN2O*kgtoGg</f>
        <v>0.10371801450888046</v>
      </c>
      <c r="AO103" s="22">
        <f>'Activity data'!AO62*ManureNEF*NtoN2O*kgtoGg</f>
        <v>0.10445668094644843</v>
      </c>
      <c r="AP103" s="22">
        <f>'Activity data'!AP62*ManureNEF*NtoN2O*kgtoGg</f>
        <v>0.10537812496166341</v>
      </c>
      <c r="AQ103" s="22">
        <f>'Activity data'!AQ62*ManureNEF*NtoN2O*kgtoGg</f>
        <v>0.10611064272178723</v>
      </c>
      <c r="AR103" s="22">
        <f>'Activity data'!AR62*ManureNEF*NtoN2O*kgtoGg</f>
        <v>0.10722381077680149</v>
      </c>
      <c r="AS103" s="22">
        <f>'Activity data'!AS62*ManureNEF*NtoN2O*kgtoGg</f>
        <v>0.10834701155409322</v>
      </c>
      <c r="AT103" s="22">
        <f>'Activity data'!AT62*ManureNEF*NtoN2O*kgtoGg</f>
        <v>0.10946799995312162</v>
      </c>
      <c r="AU103" s="22">
        <f>'Activity data'!AU62*ManureNEF*NtoN2O*kgtoGg</f>
        <v>0.11043214285761097</v>
      </c>
      <c r="AV103" s="22">
        <f>'Activity data'!AV62*ManureNEF*NtoN2O*kgtoGg</f>
        <v>0.11131354904407306</v>
      </c>
      <c r="AW103" s="22">
        <f>'Activity data'!AW62*ManureNEF*NtoN2O*kgtoGg</f>
        <v>0.11261635111832261</v>
      </c>
      <c r="AX103" s="22">
        <f>'Activity data'!AX62*ManureNEF*NtoN2O*kgtoGg</f>
        <v>0.11393984391991893</v>
      </c>
      <c r="AY103" s="22">
        <f>'Activity data'!AY62*ManureNEF*NtoN2O*kgtoGg</f>
        <v>0.11524358090480791</v>
      </c>
      <c r="AZ103" s="22">
        <f>'Activity data'!AZ62*ManureNEF*NtoN2O*kgtoGg</f>
        <v>0.1164910232472196</v>
      </c>
      <c r="BA103" s="22">
        <f>'Activity data'!BA62*ManureNEF*NtoN2O*kgtoGg</f>
        <v>0.11800001205720387</v>
      </c>
      <c r="BB103" s="22">
        <f>'Activity data'!BB62*ManureNEF*NtoN2O*kgtoGg</f>
        <v>0.119706818706942</v>
      </c>
      <c r="BC103" s="22">
        <f>'Activity data'!BC62*ManureNEF*NtoN2O*kgtoGg</f>
        <v>0.12147556957778881</v>
      </c>
      <c r="BD103" s="22">
        <f>'Activity data'!BD62*ManureNEF*NtoN2O*kgtoGg</f>
        <v>0.12310620458101419</v>
      </c>
      <c r="BE103" s="22">
        <f>'Activity data'!BE62*ManureNEF*NtoN2O*kgtoGg</f>
        <v>0.12478817101382257</v>
      </c>
      <c r="BF103" s="22">
        <f>'Activity data'!BF62*ManureNEF*NtoN2O*kgtoGg</f>
        <v>0.12661110257230282</v>
      </c>
      <c r="BG103" s="22">
        <f>'Activity data'!BG62*ManureNEF*NtoN2O*kgtoGg</f>
        <v>0.12844692191220516</v>
      </c>
      <c r="BH103" s="22">
        <f>'Activity data'!BH62*ManureNEF*NtoN2O*kgtoGg</f>
        <v>0.13029467900821246</v>
      </c>
      <c r="BI103" s="22">
        <f>'Activity data'!BI62*ManureNEF*NtoN2O*kgtoGg</f>
        <v>0.13216891226285474</v>
      </c>
      <c r="BJ103" s="22">
        <f>'Activity data'!BJ62*ManureNEF*NtoN2O*kgtoGg</f>
        <v>0.13407630770109369</v>
      </c>
      <c r="BK103" s="22">
        <f>'Activity data'!BK62*ManureNEF*NtoN2O*kgtoGg</f>
        <v>0.13607922290287522</v>
      </c>
      <c r="BL103" s="22">
        <f>'Activity data'!BL62*ManureNEF*NtoN2O*kgtoGg</f>
        <v>0.13780289100542534</v>
      </c>
      <c r="BM103" s="22">
        <f>'Activity data'!BM62*ManureNEF*NtoN2O*kgtoGg</f>
        <v>0.13954861780768896</v>
      </c>
      <c r="BN103" s="22">
        <f>'Activity data'!BN62*ManureNEF*NtoN2O*kgtoGg</f>
        <v>0.14133728780556842</v>
      </c>
      <c r="BO103" s="22">
        <f>'Activity data'!BO62*ManureNEF*NtoN2O*kgtoGg</f>
        <v>0.14317683479544638</v>
      </c>
      <c r="BP103" s="22">
        <f>'Activity data'!BP62*ManureNEF*NtoN2O*kgtoGg</f>
        <v>0.1451359527686247</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3.1639695178257661E-2</v>
      </c>
      <c r="AE104" s="22">
        <f>'Activity data'!AE63*ManureNEF*NtoN2O*kgtoGg</f>
        <v>3.163668146089111E-2</v>
      </c>
      <c r="AF104" s="22">
        <f>'Activity data'!AF63*ManureNEF*NtoN2O*kgtoGg</f>
        <v>3.1416020693439899E-2</v>
      </c>
      <c r="AG104" s="22">
        <f>'Activity data'!AG63*ManureNEF*NtoN2O*kgtoGg</f>
        <v>3.1042671376949611E-2</v>
      </c>
      <c r="AH104" s="22">
        <f>'Activity data'!AH63*ManureNEF*NtoN2O*kgtoGg</f>
        <v>3.0510460665284459E-2</v>
      </c>
      <c r="AI104" s="22">
        <f>'Activity data'!AI63*ManureNEF*NtoN2O*kgtoGg</f>
        <v>3.0161186007551726E-2</v>
      </c>
      <c r="AJ104" s="22">
        <f>'Activity data'!AJ63*ManureNEF*NtoN2O*kgtoGg</f>
        <v>2.9857871569576141E-2</v>
      </c>
      <c r="AK104" s="22">
        <f>'Activity data'!AK63*ManureNEF*NtoN2O*kgtoGg</f>
        <v>2.9540587887568411E-2</v>
      </c>
      <c r="AL104" s="22">
        <f>'Activity data'!AL63*ManureNEF*NtoN2O*kgtoGg</f>
        <v>2.6008115795671988E-2</v>
      </c>
      <c r="AM104" s="22">
        <f>'Activity data'!AM63*ManureNEF*NtoN2O*kgtoGg</f>
        <v>2.6167607371883641E-2</v>
      </c>
      <c r="AN104" s="22">
        <f>'Activity data'!AN63*ManureNEF*NtoN2O*kgtoGg</f>
        <v>2.6313656352581195E-2</v>
      </c>
      <c r="AO104" s="22">
        <f>'Activity data'!AO63*ManureNEF*NtoN2O*kgtoGg</f>
        <v>2.6501058848564043E-2</v>
      </c>
      <c r="AP104" s="22">
        <f>'Activity data'!AP63*ManureNEF*NtoN2O*kgtoGg</f>
        <v>2.6734832713975185E-2</v>
      </c>
      <c r="AQ104" s="22">
        <f>'Activity data'!AQ63*ManureNEF*NtoN2O*kgtoGg</f>
        <v>2.692067526701027E-2</v>
      </c>
      <c r="AR104" s="22">
        <f>'Activity data'!AR63*ManureNEF*NtoN2O*kgtoGg</f>
        <v>2.7203090253461907E-2</v>
      </c>
      <c r="AS104" s="22">
        <f>'Activity data'!AS63*ManureNEF*NtoN2O*kgtoGg</f>
        <v>2.7488050579867664E-2</v>
      </c>
      <c r="AT104" s="22">
        <f>'Activity data'!AT63*ManureNEF*NtoN2O*kgtoGg</f>
        <v>2.7772449617459515E-2</v>
      </c>
      <c r="AU104" s="22">
        <f>'Activity data'!AU63*ManureNEF*NtoN2O*kgtoGg</f>
        <v>2.8017056354135324E-2</v>
      </c>
      <c r="AV104" s="22">
        <f>'Activity data'!AV63*ManureNEF*NtoN2O*kgtoGg</f>
        <v>2.824067246949798E-2</v>
      </c>
      <c r="AW104" s="22">
        <f>'Activity data'!AW63*ManureNEF*NtoN2O*kgtoGg</f>
        <v>2.8571198330791796E-2</v>
      </c>
      <c r="AX104" s="22">
        <f>'Activity data'!AX63*ManureNEF*NtoN2O*kgtoGg</f>
        <v>2.8906973508625911E-2</v>
      </c>
      <c r="AY104" s="22">
        <f>'Activity data'!AY63*ManureNEF*NtoN2O*kgtoGg</f>
        <v>2.9237736560319125E-2</v>
      </c>
      <c r="AZ104" s="22">
        <f>'Activity data'!AZ63*ManureNEF*NtoN2O*kgtoGg</f>
        <v>2.9554217446241499E-2</v>
      </c>
      <c r="BA104" s="22">
        <f>'Activity data'!BA63*ManureNEF*NtoN2O*kgtoGg</f>
        <v>2.9937053669763854E-2</v>
      </c>
      <c r="BB104" s="22">
        <f>'Activity data'!BB63*ManureNEF*NtoN2O*kgtoGg</f>
        <v>3.0370077034645799E-2</v>
      </c>
      <c r="BC104" s="22">
        <f>'Activity data'!BC63*ManureNEF*NtoN2O*kgtoGg</f>
        <v>3.0818815884971627E-2</v>
      </c>
      <c r="BD104" s="22">
        <f>'Activity data'!BD63*ManureNEF*NtoN2O*kgtoGg</f>
        <v>3.1232514212253901E-2</v>
      </c>
      <c r="BE104" s="22">
        <f>'Activity data'!BE63*ManureNEF*NtoN2O*kgtoGg</f>
        <v>3.1659235519242539E-2</v>
      </c>
      <c r="BF104" s="22">
        <f>'Activity data'!BF63*ManureNEF*NtoN2O*kgtoGg</f>
        <v>3.2121720216922681E-2</v>
      </c>
      <c r="BG104" s="22">
        <f>'Activity data'!BG63*ManureNEF*NtoN2O*kgtoGg</f>
        <v>3.2587474593964653E-2</v>
      </c>
      <c r="BH104" s="22">
        <f>'Activity data'!BH63*ManureNEF*NtoN2O*kgtoGg</f>
        <v>3.3056257625317567E-2</v>
      </c>
      <c r="BI104" s="22">
        <f>'Activity data'!BI63*ManureNEF*NtoN2O*kgtoGg</f>
        <v>3.3531757759221632E-2</v>
      </c>
      <c r="BJ104" s="22">
        <f>'Activity data'!BJ63*ManureNEF*NtoN2O*kgtoGg</f>
        <v>3.4015671265741794E-2</v>
      </c>
      <c r="BK104" s="22">
        <f>'Activity data'!BK63*ManureNEF*NtoN2O*kgtoGg</f>
        <v>3.4523818501037425E-2</v>
      </c>
      <c r="BL104" s="22">
        <f>'Activity data'!BL63*ManureNEF*NtoN2O*kgtoGg</f>
        <v>3.49611196808872E-2</v>
      </c>
      <c r="BM104" s="22">
        <f>'Activity data'!BM63*ManureNEF*NtoN2O*kgtoGg</f>
        <v>3.5404017237090642E-2</v>
      </c>
      <c r="BN104" s="22">
        <f>'Activity data'!BN63*ManureNEF*NtoN2O*kgtoGg</f>
        <v>3.585780964601052E-2</v>
      </c>
      <c r="BO104" s="22">
        <f>'Activity data'!BO63*ManureNEF*NtoN2O*kgtoGg</f>
        <v>3.6324509742086203E-2</v>
      </c>
      <c r="BP104" s="22">
        <f>'Activity data'!BP63*ManureNEF*NtoN2O*kgtoGg</f>
        <v>3.6821545453235162E-2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0.15707204562430291</v>
      </c>
      <c r="AE105" s="22">
        <f>'Activity data'!AE64*ManureNEF*NtoN2O*kgtoGg</f>
        <v>0.16074036267536057</v>
      </c>
      <c r="AF105" s="22">
        <f>'Activity data'!AF64*ManureNEF*NtoN2O*kgtoGg</f>
        <v>0.16380508429573731</v>
      </c>
      <c r="AG105" s="22">
        <f>'Activity data'!AG64*ManureNEF*NtoN2O*kgtoGg</f>
        <v>0.16641458610577117</v>
      </c>
      <c r="AH105" s="22">
        <f>'Activity data'!AH64*ManureNEF*NtoN2O*kgtoGg</f>
        <v>0.1685202589837016</v>
      </c>
      <c r="AI105" s="22">
        <f>'Activity data'!AI64*ManureNEF*NtoN2O*kgtoGg</f>
        <v>0.17116036777467694</v>
      </c>
      <c r="AJ105" s="22">
        <f>'Activity data'!AJ64*ManureNEF*NtoN2O*kgtoGg</f>
        <v>0.17391087339372518</v>
      </c>
      <c r="AK105" s="22">
        <f>'Activity data'!AK64*ManureNEF*NtoN2O*kgtoGg</f>
        <v>0.17659246281509966</v>
      </c>
      <c r="AL105" s="22">
        <f>'Activity data'!AL64*ManureNEF*NtoN2O*kgtoGg</f>
        <v>0.16843383282805491</v>
      </c>
      <c r="AM105" s="22">
        <f>'Activity data'!AM64*ManureNEF*NtoN2O*kgtoGg</f>
        <v>0.17204908874344121</v>
      </c>
      <c r="AN105" s="22">
        <f>'Activity data'!AN64*ManureNEF*NtoN2O*kgtoGg</f>
        <v>0.17566200633419626</v>
      </c>
      <c r="AO105" s="22">
        <f>'Activity data'!AO64*ManureNEF*NtoN2O*kgtoGg</f>
        <v>0.17946881595438857</v>
      </c>
      <c r="AP105" s="22">
        <f>'Activity data'!AP64*ManureNEF*NtoN2O*kgtoGg</f>
        <v>0.18349988990398383</v>
      </c>
      <c r="AQ105" s="22">
        <f>'Activity data'!AQ64*ManureNEF*NtoN2O*kgtoGg</f>
        <v>0.18741373785728058</v>
      </c>
      <c r="AR105" s="22">
        <f>'Activity data'!AR64*ManureNEF*NtoN2O*kgtoGg</f>
        <v>0.1915993515580138</v>
      </c>
      <c r="AS105" s="22">
        <f>'Activity data'!AS64*ManureNEF*NtoN2O*kgtoGg</f>
        <v>0.19586670441698248</v>
      </c>
      <c r="AT105" s="22">
        <f>'Activity data'!AT64*ManureNEF*NtoN2O*kgtoGg</f>
        <v>0.20020611357346224</v>
      </c>
      <c r="AU105" s="22">
        <f>'Activity data'!AU64*ManureNEF*NtoN2O*kgtoGg</f>
        <v>0.20445922559939322</v>
      </c>
      <c r="AV105" s="22">
        <f>'Activity data'!AV64*ManureNEF*NtoN2O*kgtoGg</f>
        <v>0.20869668968547994</v>
      </c>
      <c r="AW105" s="22">
        <f>'Activity data'!AW64*ManureNEF*NtoN2O*kgtoGg</f>
        <v>0.21333020604821054</v>
      </c>
      <c r="AX105" s="22">
        <f>'Activity data'!AX64*ManureNEF*NtoN2O*kgtoGg</f>
        <v>0.21807496699118356</v>
      </c>
      <c r="AY105" s="22">
        <f>'Activity data'!AY64*ManureNEF*NtoN2O*kgtoGg</f>
        <v>0.22288930863576309</v>
      </c>
      <c r="AZ105" s="22">
        <f>'Activity data'!AZ64*ManureNEF*NtoN2O*kgtoGg</f>
        <v>0.22773255792400035</v>
      </c>
      <c r="BA105" s="22">
        <f>'Activity data'!BA64*ManureNEF*NtoN2O*kgtoGg</f>
        <v>0.23297463444850808</v>
      </c>
      <c r="BB105" s="22">
        <f>'Activity data'!BB64*ManureNEF*NtoN2O*kgtoGg</f>
        <v>0.23843513696156055</v>
      </c>
      <c r="BC105" s="22">
        <f>'Activity data'!BC64*ManureNEF*NtoN2O*kgtoGg</f>
        <v>0.24408858817093337</v>
      </c>
      <c r="BD105" s="22">
        <f>'Activity data'!BD64*ManureNEF*NtoN2O*kgtoGg</f>
        <v>0.24969503426719969</v>
      </c>
      <c r="BE105" s="22">
        <f>'Activity data'!BE64*ManureNEF*NtoN2O*kgtoGg</f>
        <v>0.2554867329677562</v>
      </c>
      <c r="BF105" s="22">
        <f>'Activity data'!BF64*ManureNEF*NtoN2O*kgtoGg</f>
        <v>0.26158572637869182</v>
      </c>
      <c r="BG105" s="22">
        <f>'Activity data'!BG64*ManureNEF*NtoN2O*kgtoGg</f>
        <v>0.26771959632626624</v>
      </c>
      <c r="BH105" s="22">
        <f>'Activity data'!BH64*ManureNEF*NtoN2O*kgtoGg</f>
        <v>0.2740086848711441</v>
      </c>
      <c r="BI105" s="22">
        <f>'Activity data'!BI64*ManureNEF*NtoN2O*kgtoGg</f>
        <v>0.28047748477173728</v>
      </c>
      <c r="BJ105" s="22">
        <f>'Activity data'!BJ64*ManureNEF*NtoN2O*kgtoGg</f>
        <v>0.28714127858309552</v>
      </c>
      <c r="BK105" s="22">
        <f>'Activity data'!BK64*ManureNEF*NtoN2O*kgtoGg</f>
        <v>0.29409469227343915</v>
      </c>
      <c r="BL105" s="22">
        <f>'Activity data'!BL64*ManureNEF*NtoN2O*kgtoGg</f>
        <v>0.30069001847369253</v>
      </c>
      <c r="BM105" s="22">
        <f>'Activity data'!BM64*ManureNEF*NtoN2O*kgtoGg</f>
        <v>0.30747054623395054</v>
      </c>
      <c r="BN105" s="22">
        <f>'Activity data'!BN64*ManureNEF*NtoN2O*kgtoGg</f>
        <v>0.3144736851930518</v>
      </c>
      <c r="BO105" s="22">
        <f>'Activity data'!BO64*ManureNEF*NtoN2O*kgtoGg</f>
        <v>0.32171975325068425</v>
      </c>
      <c r="BP105" s="22">
        <f>'Activity data'!BP64*ManureNEF*NtoN2O*kgtoGg</f>
        <v>0.32932409398293638</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0.78706593799451841</v>
      </c>
      <c r="AE106" s="22">
        <f>'Activity data'!AE65*ManureNEF*NtoN2O*kgtoGg</f>
        <v>0.80360554311182564</v>
      </c>
      <c r="AF106" s="22">
        <f>'Activity data'!AF65*ManureNEF*NtoN2O*kgtoGg</f>
        <v>0.81157830767393069</v>
      </c>
      <c r="AG106" s="22">
        <f>'Activity data'!AG65*ManureNEF*NtoN2O*kgtoGg</f>
        <v>0.81313163577857561</v>
      </c>
      <c r="AH106" s="22">
        <f>'Activity data'!AH65*ManureNEF*NtoN2O*kgtoGg</f>
        <v>0.80782355406194373</v>
      </c>
      <c r="AI106" s="22">
        <f>'Activity data'!AI65*ManureNEF*NtoN2O*kgtoGg</f>
        <v>0.80871447860624956</v>
      </c>
      <c r="AJ106" s="22">
        <f>'Activity data'!AJ65*ManureNEF*NtoN2O*kgtoGg</f>
        <v>0.81088651543109735</v>
      </c>
      <c r="AK106" s="22">
        <f>'Activity data'!AK65*ManureNEF*NtoN2O*kgtoGg</f>
        <v>0.81203292741593835</v>
      </c>
      <c r="AL106" s="22">
        <f>'Activity data'!AL65*ManureNEF*NtoN2O*kgtoGg</f>
        <v>0.68249214635434119</v>
      </c>
      <c r="AM106" s="22">
        <f>'Activity data'!AM65*ManureNEF*NtoN2O*kgtoGg</f>
        <v>0.70237351344706422</v>
      </c>
      <c r="AN106" s="22">
        <f>'Activity data'!AN65*ManureNEF*NtoN2O*kgtoGg</f>
        <v>0.72181638500209588</v>
      </c>
      <c r="AO106" s="22">
        <f>'Activity data'!AO65*ManureNEF*NtoN2O*kgtoGg</f>
        <v>0.74312960811119544</v>
      </c>
      <c r="AP106" s="22">
        <f>'Activity data'!AP65*ManureNEF*NtoN2O*kgtoGg</f>
        <v>0.76661628325002584</v>
      </c>
      <c r="AQ106" s="22">
        <f>'Activity data'!AQ65*ManureNEF*NtoN2O*kgtoGg</f>
        <v>0.78829172378724843</v>
      </c>
      <c r="AR106" s="22">
        <f>'Activity data'!AR65*ManureNEF*NtoN2O*kgtoGg</f>
        <v>0.81509084001358012</v>
      </c>
      <c r="AS106" s="22">
        <f>'Activity data'!AS65*ManureNEF*NtoN2O*kgtoGg</f>
        <v>0.84236163340723436</v>
      </c>
      <c r="AT106" s="22">
        <f>'Activity data'!AT65*ManureNEF*NtoN2O*kgtoGg</f>
        <v>0.86998733575377207</v>
      </c>
      <c r="AU106" s="22">
        <f>'Activity data'!AU65*ManureNEF*NtoN2O*kgtoGg</f>
        <v>0.89619745038626508</v>
      </c>
      <c r="AV106" s="22">
        <f>'Activity data'!AV65*ManureNEF*NtoN2O*kgtoGg</f>
        <v>0.92180813951948426</v>
      </c>
      <c r="AW106" s="22">
        <f>'Activity data'!AW65*ManureNEF*NtoN2O*kgtoGg</f>
        <v>0.95330500859664358</v>
      </c>
      <c r="AX106" s="22">
        <f>'Activity data'!AX65*ManureNEF*NtoN2O*kgtoGg</f>
        <v>0.98555931147411902</v>
      </c>
      <c r="AY106" s="22">
        <f>'Activity data'!AY65*ManureNEF*NtoN2O*kgtoGg</f>
        <v>1.0181077798457139</v>
      </c>
      <c r="AZ106" s="22">
        <f>'Activity data'!AZ65*ManureNEF*NtoN2O*kgtoGg</f>
        <v>1.0505106187591584</v>
      </c>
      <c r="BA106" s="22">
        <f>'Activity data'!BA65*ManureNEF*NtoN2O*kgtoGg</f>
        <v>1.0867268623195698</v>
      </c>
      <c r="BB106" s="22">
        <f>'Activity data'!BB65*ManureNEF*NtoN2O*kgtoGg</f>
        <v>1.1265859211812888</v>
      </c>
      <c r="BC106" s="22">
        <f>'Activity data'!BC65*ManureNEF*NtoN2O*kgtoGg</f>
        <v>1.1679770866304335</v>
      </c>
      <c r="BD106" s="22">
        <f>'Activity data'!BD65*ManureNEF*NtoN2O*kgtoGg</f>
        <v>1.2083614634551172</v>
      </c>
      <c r="BE106" s="22">
        <f>'Activity data'!BE65*ManureNEF*NtoN2O*kgtoGg</f>
        <v>1.2501816869732243</v>
      </c>
      <c r="BF106" s="22">
        <f>'Activity data'!BF65*ManureNEF*NtoN2O*kgtoGg</f>
        <v>1.2946792792506794</v>
      </c>
      <c r="BG106" s="22">
        <f>'Activity data'!BG65*ManureNEF*NtoN2O*kgtoGg</f>
        <v>1.3406785496933722</v>
      </c>
      <c r="BH106" s="22">
        <f>'Activity data'!BH65*ManureNEF*NtoN2O*kgtoGg</f>
        <v>1.3877499075468251</v>
      </c>
      <c r="BI106" s="22">
        <f>'Activity data'!BI65*ManureNEF*NtoN2O*kgtoGg</f>
        <v>1.4361287136933161</v>
      </c>
      <c r="BJ106" s="22">
        <f>'Activity data'!BJ65*ManureNEF*NtoN2O*kgtoGg</f>
        <v>1.4859519654703464</v>
      </c>
      <c r="BK106" s="22">
        <f>'Activity data'!BK65*ManureNEF*NtoN2O*kgtoGg</f>
        <v>1.5381516293708575</v>
      </c>
      <c r="BL106" s="22">
        <f>'Activity data'!BL65*ManureNEF*NtoN2O*kgtoGg</f>
        <v>1.5878850065460233</v>
      </c>
      <c r="BM106" s="22">
        <f>'Activity data'!BM65*ManureNEF*NtoN2O*kgtoGg</f>
        <v>1.6389594470373146</v>
      </c>
      <c r="BN106" s="22">
        <f>'Activity data'!BN65*ManureNEF*NtoN2O*kgtoGg</f>
        <v>1.6917278311863531</v>
      </c>
      <c r="BO106" s="22">
        <f>'Activity data'!BO65*ManureNEF*NtoN2O*kgtoGg</f>
        <v>1.7463675842289477</v>
      </c>
      <c r="BP106" s="22">
        <f>'Activity data'!BP65*ManureNEF*NtoN2O*kgtoGg</f>
        <v>1.8039828685804753</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1.0777289855586043</v>
      </c>
      <c r="AE108" s="22">
        <f>'Activity data'!AE67*UDCPPEF*NtoN2O*kgtoGg</f>
        <v>1.0856209727806714</v>
      </c>
      <c r="AF108" s="22">
        <f>'Activity data'!AF67*UDCPPEF*NtoN2O*kgtoGg</f>
        <v>1.0915198073117764</v>
      </c>
      <c r="AG108" s="22">
        <f>'Activity data'!AG67*UDCPPEF*NtoN2O*kgtoGg</f>
        <v>1.0960185125016368</v>
      </c>
      <c r="AH108" s="22">
        <f>'Activity data'!AH67*UDCPPEF*NtoN2O*kgtoGg</f>
        <v>1.0989338343172581</v>
      </c>
      <c r="AI108" s="22">
        <f>'Activity data'!AI67*UDCPPEF*NtoN2O*kgtoGg</f>
        <v>1.1042584923225174</v>
      </c>
      <c r="AJ108" s="22">
        <f>'Activity data'!AJ67*UDCPPEF*NtoN2O*kgtoGg</f>
        <v>1.1102413299597651</v>
      </c>
      <c r="AK108" s="22">
        <f>'Activity data'!AK67*UDCPPEF*NtoN2O*kgtoGg</f>
        <v>1.1161805943987666</v>
      </c>
      <c r="AL108" s="22">
        <f>'Activity data'!AL67*UDCPPEF*NtoN2O*kgtoGg</f>
        <v>1.0815376564008621</v>
      </c>
      <c r="AM108" s="22">
        <f>'Activity data'!AM67*UDCPPEF*NtoN2O*kgtoGg</f>
        <v>1.0907528418624433</v>
      </c>
      <c r="AN108" s="22">
        <f>'Activity data'!AN67*UDCPPEF*NtoN2O*kgtoGg</f>
        <v>1.1000661441473969</v>
      </c>
      <c r="AO108" s="22">
        <f>'Activity data'!AO67*UDCPPEF*NtoN2O*kgtoGg</f>
        <v>1.1101932618221653</v>
      </c>
      <c r="AP108" s="22">
        <f>'Activity data'!AP67*UDCPPEF*NtoN2O*kgtoGg</f>
        <v>1.1212255917085554</v>
      </c>
      <c r="AQ108" s="22">
        <f>'Activity data'!AQ67*UDCPPEF*NtoN2O*kgtoGg</f>
        <v>1.1318933960486686</v>
      </c>
      <c r="AR108" s="22">
        <f>'Activity data'!AR67*UDCPPEF*NtoN2O*kgtoGg</f>
        <v>1.1433020575439803</v>
      </c>
      <c r="AS108" s="22">
        <f>'Activity data'!AS67*UDCPPEF*NtoN2O*kgtoGg</f>
        <v>1.1550509358740124</v>
      </c>
      <c r="AT108" s="22">
        <f>'Activity data'!AT67*UDCPPEF*NtoN2O*kgtoGg</f>
        <v>1.1670963970869264</v>
      </c>
      <c r="AU108" s="22">
        <f>'Activity data'!AU67*UDCPPEF*NtoN2O*kgtoGg</f>
        <v>1.17886259990027</v>
      </c>
      <c r="AV108" s="22">
        <f>'Activity data'!AV67*UDCPPEF*NtoN2O*kgtoGg</f>
        <v>1.1906028659320977</v>
      </c>
      <c r="AW108" s="22">
        <f>'Activity data'!AW67*UDCPPEF*NtoN2O*kgtoGg</f>
        <v>1.2035281372507345</v>
      </c>
      <c r="AX108" s="22">
        <f>'Activity data'!AX67*UDCPPEF*NtoN2O*kgtoGg</f>
        <v>1.2168577084230483</v>
      </c>
      <c r="AY108" s="22">
        <f>'Activity data'!AY67*UDCPPEF*NtoN2O*kgtoGg</f>
        <v>1.2304376611258474</v>
      </c>
      <c r="AZ108" s="22">
        <f>'Activity data'!AZ67*UDCPPEF*NtoN2O*kgtoGg</f>
        <v>1.2441204463404487</v>
      </c>
      <c r="BA108" s="22">
        <f>'Activity data'!BA67*UDCPPEF*NtoN2O*kgtoGg</f>
        <v>1.2591980154379494</v>
      </c>
      <c r="BB108" s="22">
        <f>'Activity data'!BB67*UDCPPEF*NtoN2O*kgtoGg</f>
        <v>1.2747863694798831</v>
      </c>
      <c r="BC108" s="22">
        <f>'Activity data'!BC67*UDCPPEF*NtoN2O*kgtoGg</f>
        <v>1.291023458842202</v>
      </c>
      <c r="BD108" s="22">
        <f>'Activity data'!BD67*UDCPPEF*NtoN2O*kgtoGg</f>
        <v>1.3070712348005851</v>
      </c>
      <c r="BE108" s="22">
        <f>'Activity data'!BE67*UDCPPEF*NtoN2O*kgtoGg</f>
        <v>1.3237319786619581</v>
      </c>
      <c r="BF108" s="22">
        <f>'Activity data'!BF67*UDCPPEF*NtoN2O*kgtoGg</f>
        <v>1.3414179344533506</v>
      </c>
      <c r="BG108" s="22">
        <f>'Activity data'!BG67*UDCPPEF*NtoN2O*kgtoGg</f>
        <v>1.3589641205454017</v>
      </c>
      <c r="BH108" s="22">
        <f>'Activity data'!BH67*UDCPPEF*NtoN2O*kgtoGg</f>
        <v>1.3770002560894827</v>
      </c>
      <c r="BI108" s="22">
        <f>'Activity data'!BI67*UDCPPEF*NtoN2O*kgtoGg</f>
        <v>1.3956046255870656</v>
      </c>
      <c r="BJ108" s="22">
        <f>'Activity data'!BJ67*UDCPPEF*NtoN2O*kgtoGg</f>
        <v>1.4148234480028701</v>
      </c>
      <c r="BK108" s="22">
        <f>'Activity data'!BK67*UDCPPEF*NtoN2O*kgtoGg</f>
        <v>1.434970499088563</v>
      </c>
      <c r="BL108" s="22">
        <f>'Activity data'!BL67*UDCPPEF*NtoN2O*kgtoGg</f>
        <v>1.453632690681941</v>
      </c>
      <c r="BM108" s="22">
        <f>'Activity data'!BM67*UDCPPEF*NtoN2O*kgtoGg</f>
        <v>1.4728683909157787</v>
      </c>
      <c r="BN108" s="22">
        <f>'Activity data'!BN67*UDCPPEF*NtoN2O*kgtoGg</f>
        <v>1.4927976551006492</v>
      </c>
      <c r="BO108" s="22">
        <f>'Activity data'!BO67*UDCPPEF*NtoN2O*kgtoGg</f>
        <v>1.513482224283214</v>
      </c>
      <c r="BP108" s="22">
        <f>'Activity data'!BP67*UDCPPEF*NtoN2O*kgtoGg</f>
        <v>1.5352992842906152</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0.73394081308170944</v>
      </c>
      <c r="AE109" s="22">
        <f>'Activity data'!AE68*UDCPPEF*NtoN2O*kgtoGg</f>
        <v>0.73931531037760634</v>
      </c>
      <c r="AF109" s="22">
        <f>'Activity data'!AF68*UDCPPEF*NtoN2O*kgtoGg</f>
        <v>0.7433324570536326</v>
      </c>
      <c r="AG109" s="22">
        <f>'Activity data'!AG68*UDCPPEF*NtoN2O*kgtoGg</f>
        <v>0.74639610606846318</v>
      </c>
      <c r="AH109" s="22">
        <f>'Activity data'!AH68*UDCPPEF*NtoN2O*kgtoGg</f>
        <v>0.74838146017178897</v>
      </c>
      <c r="AI109" s="22">
        <f>'Activity data'!AI68*UDCPPEF*NtoN2O*kgtoGg</f>
        <v>0.75200758870514761</v>
      </c>
      <c r="AJ109" s="22">
        <f>'Activity data'!AJ68*UDCPPEF*NtoN2O*kgtoGg</f>
        <v>0.75608194207121382</v>
      </c>
      <c r="AK109" s="22">
        <f>'Activity data'!AK68*UDCPPEF*NtoN2O*kgtoGg</f>
        <v>0.76012662179114221</v>
      </c>
      <c r="AL109" s="22">
        <f>'Activity data'!AL68*UDCPPEF*NtoN2O*kgtoGg</f>
        <v>0.73653454398454721</v>
      </c>
      <c r="AM109" s="22">
        <f>'Activity data'!AM68*UDCPPEF*NtoN2O*kgtoGg</f>
        <v>0.74281014833499159</v>
      </c>
      <c r="AN109" s="22">
        <f>'Activity data'!AN68*UDCPPEF*NtoN2O*kgtoGg</f>
        <v>0.74915257091347676</v>
      </c>
      <c r="AO109" s="22">
        <f>'Activity data'!AO68*UDCPPEF*NtoN2O*kgtoGg</f>
        <v>0.75604920734062164</v>
      </c>
      <c r="AP109" s="22">
        <f>'Activity data'!AP68*UDCPPEF*NtoN2O*kgtoGg</f>
        <v>0.7635622994774226</v>
      </c>
      <c r="AQ109" s="22">
        <f>'Activity data'!AQ68*UDCPPEF*NtoN2O*kgtoGg</f>
        <v>0.7708271472230932</v>
      </c>
      <c r="AR109" s="22">
        <f>'Activity data'!AR68*UDCPPEF*NtoN2O*kgtoGg</f>
        <v>0.77859652376046384</v>
      </c>
      <c r="AS109" s="22">
        <f>'Activity data'!AS68*UDCPPEF*NtoN2O*kgtoGg</f>
        <v>0.78659759029007248</v>
      </c>
      <c r="AT109" s="22">
        <f>'Activity data'!AT68*UDCPPEF*NtoN2O*kgtoGg</f>
        <v>0.79480063179216942</v>
      </c>
      <c r="AU109" s="22">
        <f>'Activity data'!AU68*UDCPPEF*NtoN2O*kgtoGg</f>
        <v>0.80281349641344857</v>
      </c>
      <c r="AV109" s="22">
        <f>'Activity data'!AV68*UDCPPEF*NtoN2O*kgtoGg</f>
        <v>0.81080869790905397</v>
      </c>
      <c r="AW109" s="22">
        <f>'Activity data'!AW68*UDCPPEF*NtoN2O*kgtoGg</f>
        <v>0.81961089611288618</v>
      </c>
      <c r="AX109" s="22">
        <f>'Activity data'!AX68*UDCPPEF*NtoN2O*kgtoGg</f>
        <v>0.82868842528332742</v>
      </c>
      <c r="AY109" s="22">
        <f>'Activity data'!AY68*UDCPPEF*NtoN2O*kgtoGg</f>
        <v>0.83793646598916194</v>
      </c>
      <c r="AZ109" s="22">
        <f>'Activity data'!AZ68*UDCPPEF*NtoN2O*kgtoGg</f>
        <v>0.84725453633912262</v>
      </c>
      <c r="BA109" s="22">
        <f>'Activity data'!BA68*UDCPPEF*NtoN2O*kgtoGg</f>
        <v>0.85752246405657151</v>
      </c>
      <c r="BB109" s="22">
        <f>'Activity data'!BB68*UDCPPEF*NtoN2O*kgtoGg</f>
        <v>0.8681382398160149</v>
      </c>
      <c r="BC109" s="22">
        <f>'Activity data'!BC68*UDCPPEF*NtoN2O*kgtoGg</f>
        <v>0.87919580876734427</v>
      </c>
      <c r="BD109" s="22">
        <f>'Activity data'!BD68*UDCPPEF*NtoN2O*kgtoGg</f>
        <v>0.89012445399529472</v>
      </c>
      <c r="BE109" s="22">
        <f>'Activity data'!BE68*UDCPPEF*NtoN2O*kgtoGg</f>
        <v>0.90147053455916148</v>
      </c>
      <c r="BF109" s="22">
        <f>'Activity data'!BF68*UDCPPEF*NtoN2O*kgtoGg</f>
        <v>0.91351479146196124</v>
      </c>
      <c r="BG109" s="22">
        <f>'Activity data'!BG68*UDCPPEF*NtoN2O*kgtoGg</f>
        <v>0.92546386424319305</v>
      </c>
      <c r="BH109" s="22">
        <f>'Activity data'!BH68*UDCPPEF*NtoN2O*kgtoGg</f>
        <v>0.93774659595353416</v>
      </c>
      <c r="BI109" s="22">
        <f>'Activity data'!BI68*UDCPPEF*NtoN2O*kgtoGg</f>
        <v>0.95041629887411727</v>
      </c>
      <c r="BJ109" s="22">
        <f>'Activity data'!BJ68*UDCPPEF*NtoN2O*kgtoGg</f>
        <v>0.9635044484361498</v>
      </c>
      <c r="BK109" s="22">
        <f>'Activity data'!BK68*UDCPPEF*NtoN2O*kgtoGg</f>
        <v>0.97722472807339811</v>
      </c>
      <c r="BL109" s="22">
        <f>'Activity data'!BL68*UDCPPEF*NtoN2O*kgtoGg</f>
        <v>0.98993380823684141</v>
      </c>
      <c r="BM109" s="22">
        <f>'Activity data'!BM68*UDCPPEF*NtoN2O*kgtoGg</f>
        <v>1.0030334517084341</v>
      </c>
      <c r="BN109" s="22">
        <f>'Activity data'!BN68*UDCPPEF*NtoN2O*kgtoGg</f>
        <v>1.0166054169761052</v>
      </c>
      <c r="BO109" s="22">
        <f>'Activity data'!BO68*UDCPPEF*NtoN2O*kgtoGg</f>
        <v>1.0306917501150696</v>
      </c>
      <c r="BP109" s="22">
        <f>'Activity data'!BP68*UDCPPEF*NtoN2O*kgtoGg</f>
        <v>1.0455493172543489</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15.277620872277717</v>
      </c>
      <c r="AE110" s="22">
        <f>'Activity data'!AE69*UDCPPEF*NtoN2O*kgtoGg</f>
        <v>15.284088130744301</v>
      </c>
      <c r="AF110" s="22">
        <f>'Activity data'!AF69*UDCPPEF*NtoN2O*kgtoGg</f>
        <v>15.18073499615452</v>
      </c>
      <c r="AG110" s="22">
        <f>'Activity data'!AG69*UDCPPEF*NtoN2O*kgtoGg</f>
        <v>14.999854499484913</v>
      </c>
      <c r="AH110" s="22">
        <f>'Activity data'!AH69*UDCPPEF*NtoN2O*kgtoGg</f>
        <v>14.739674173284918</v>
      </c>
      <c r="AI110" s="22">
        <f>'Activity data'!AI69*UDCPPEF*NtoN2O*kgtoGg</f>
        <v>14.563144910717861</v>
      </c>
      <c r="AJ110" s="22">
        <f>'Activity data'!AJ69*UDCPPEF*NtoN2O*kgtoGg</f>
        <v>14.404048709533257</v>
      </c>
      <c r="AK110" s="22">
        <f>'Activity data'!AK69*UDCPPEF*NtoN2O*kgtoGg</f>
        <v>14.234489822739139</v>
      </c>
      <c r="AL110" s="22">
        <f>'Activity data'!AL69*UDCPPEF*NtoN2O*kgtoGg</f>
        <v>12.558912350498609</v>
      </c>
      <c r="AM110" s="22">
        <f>'Activity data'!AM69*UDCPPEF*NtoN2O*kgtoGg</f>
        <v>12.633724854159398</v>
      </c>
      <c r="AN110" s="22">
        <f>'Activity data'!AN69*UDCPPEF*NtoN2O*kgtoGg</f>
        <v>12.699025239119951</v>
      </c>
      <c r="AO110" s="22">
        <f>'Activity data'!AO69*UDCPPEF*NtoN2O*kgtoGg</f>
        <v>12.780383608394356</v>
      </c>
      <c r="AP110" s="22">
        <f>'Activity data'!AP69*UDCPPEF*NtoN2O*kgtoGg</f>
        <v>12.880058817185834</v>
      </c>
      <c r="AQ110" s="22">
        <f>'Activity data'!AQ69*UDCPPEF*NtoN2O*kgtoGg</f>
        <v>12.954340904929735</v>
      </c>
      <c r="AR110" s="22">
        <f>'Activity data'!AR69*UDCPPEF*NtoN2O*kgtoGg</f>
        <v>13.06568298261451</v>
      </c>
      <c r="AS110" s="22">
        <f>'Activity data'!AS69*UDCPPEF*NtoN2O*kgtoGg</f>
        <v>13.175006085396715</v>
      </c>
      <c r="AT110" s="22">
        <f>'Activity data'!AT69*UDCPPEF*NtoN2O*kgtoGg</f>
        <v>13.280878021040243</v>
      </c>
      <c r="AU110" s="22">
        <f>'Activity data'!AU69*UDCPPEF*NtoN2O*kgtoGg</f>
        <v>13.365367501227517</v>
      </c>
      <c r="AV110" s="22">
        <f>'Activity data'!AV69*UDCPPEF*NtoN2O*kgtoGg</f>
        <v>13.437208904781381</v>
      </c>
      <c r="AW110" s="22">
        <f>'Activity data'!AW69*UDCPPEF*NtoN2O*kgtoGg</f>
        <v>13.494166109185818</v>
      </c>
      <c r="AX110" s="22">
        <f>'Activity data'!AX69*UDCPPEF*NtoN2O*kgtoGg</f>
        <v>13.547780704719187</v>
      </c>
      <c r="AY110" s="22">
        <f>'Activity data'!AY69*UDCPPEF*NtoN2O*kgtoGg</f>
        <v>13.593347647518284</v>
      </c>
      <c r="AZ110" s="22">
        <f>'Activity data'!AZ69*UDCPPEF*NtoN2O*kgtoGg</f>
        <v>13.626744727009116</v>
      </c>
      <c r="BA110" s="22">
        <f>'Activity data'!BA69*UDCPPEF*NtoN2O*kgtoGg</f>
        <v>13.683305191416405</v>
      </c>
      <c r="BB110" s="22">
        <f>'Activity data'!BB69*UDCPPEF*NtoN2O*kgtoGg</f>
        <v>13.752453563612372</v>
      </c>
      <c r="BC110" s="22">
        <f>'Activity data'!BC69*UDCPPEF*NtoN2O*kgtoGg</f>
        <v>13.821460563791206</v>
      </c>
      <c r="BD110" s="22">
        <f>'Activity data'!BD69*UDCPPEF*NtoN2O*kgtoGg</f>
        <v>13.868410197761975</v>
      </c>
      <c r="BE110" s="22">
        <f>'Activity data'!BE69*UDCPPEF*NtoN2O*kgtoGg</f>
        <v>13.913826126828582</v>
      </c>
      <c r="BF110" s="22">
        <f>'Activity data'!BF69*UDCPPEF*NtoN2O*kgtoGg</f>
        <v>13.966863163073675</v>
      </c>
      <c r="BG110" s="22">
        <f>'Activity data'!BG69*UDCPPEF*NtoN2O*kgtoGg</f>
        <v>14.297231474515893</v>
      </c>
      <c r="BH110" s="22">
        <f>'Activity data'!BH69*UDCPPEF*NtoN2O*kgtoGg</f>
        <v>14.63446617385741</v>
      </c>
      <c r="BI110" s="22">
        <f>'Activity data'!BI69*UDCPPEF*NtoN2O*kgtoGg</f>
        <v>14.98034489555195</v>
      </c>
      <c r="BJ110" s="22">
        <f>'Activity data'!BJ69*UDCPPEF*NtoN2O*kgtoGg</f>
        <v>15.335851617865989</v>
      </c>
      <c r="BK110" s="22">
        <f>'Activity data'!BK69*UDCPPEF*NtoN2O*kgtoGg</f>
        <v>15.708179825551795</v>
      </c>
      <c r="BL110" s="22">
        <f>'Activity data'!BL69*UDCPPEF*NtoN2O*kgtoGg</f>
        <v>16.053654517959853</v>
      </c>
      <c r="BM110" s="22">
        <f>'Activity data'!BM69*UDCPPEF*NtoN2O*kgtoGg</f>
        <v>16.407837544965329</v>
      </c>
      <c r="BN110" s="22">
        <f>'Activity data'!BN69*UDCPPEF*NtoN2O*kgtoGg</f>
        <v>16.773374754078333</v>
      </c>
      <c r="BO110" s="22">
        <f>'Activity data'!BO69*UDCPPEF*NtoN2O*kgtoGg</f>
        <v>17.151524183283112</v>
      </c>
      <c r="BP110" s="22">
        <f>'Activity data'!BP69*UDCPPEF*NtoN2O*kgtoGg</f>
        <v>17.550670792774145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9.6065803462345052</v>
      </c>
      <c r="AE111" s="22">
        <f>'Activity data'!AE70*UDCPPEF*NtoN2O*kgtoGg</f>
        <v>9.6106469635827505</v>
      </c>
      <c r="AF111" s="22">
        <f>'Activity data'!AF70*UDCPPEF*NtoN2O*kgtoGg</f>
        <v>9.5456584290607598</v>
      </c>
      <c r="AG111" s="22">
        <f>'Activity data'!AG70*UDCPPEF*NtoN2O*kgtoGg</f>
        <v>9.4319206266339179</v>
      </c>
      <c r="AH111" s="22">
        <f>'Activity data'!AH70*UDCPPEF*NtoN2O*kgtoGg</f>
        <v>9.2683190273374443</v>
      </c>
      <c r="AI111" s="22">
        <f>'Activity data'!AI70*UDCPPEF*NtoN2O*kgtoGg</f>
        <v>9.1573172844293467</v>
      </c>
      <c r="AJ111" s="22">
        <f>'Activity data'!AJ70*UDCPPEF*NtoN2O*kgtoGg</f>
        <v>9.057277464601512</v>
      </c>
      <c r="AK111" s="22">
        <f>'Activity data'!AK70*UDCPPEF*NtoN2O*kgtoGg</f>
        <v>8.950658699610333</v>
      </c>
      <c r="AL111" s="22">
        <f>'Activity data'!AL70*UDCPPEF*NtoN2O*kgtoGg</f>
        <v>7.8970542314809036</v>
      </c>
      <c r="AM111" s="22">
        <f>'Activity data'!AM70*UDCPPEF*NtoN2O*kgtoGg</f>
        <v>7.9440963942187217</v>
      </c>
      <c r="AN111" s="22">
        <f>'Activity data'!AN70*UDCPPEF*NtoN2O*kgtoGg</f>
        <v>7.985157329033636</v>
      </c>
      <c r="AO111" s="22">
        <f>'Activity data'!AO70*UDCPPEF*NtoN2O*kgtoGg</f>
        <v>8.0363155373572539</v>
      </c>
      <c r="AP111" s="22">
        <f>'Activity data'!AP70*UDCPPEF*NtoN2O*kgtoGg</f>
        <v>8.0989913891661249</v>
      </c>
      <c r="AQ111" s="22">
        <f>'Activity data'!AQ70*UDCPPEF*NtoN2O*kgtoGg</f>
        <v>8.1457000259469137</v>
      </c>
      <c r="AR111" s="22">
        <f>'Activity data'!AR70*UDCPPEF*NtoN2O*kgtoGg</f>
        <v>8.2157120143407631</v>
      </c>
      <c r="AS111" s="22">
        <f>'Activity data'!AS70*UDCPPEF*NtoN2O*kgtoGg</f>
        <v>8.2844544696848761</v>
      </c>
      <c r="AT111" s="22">
        <f>'Activity data'!AT70*UDCPPEF*NtoN2O*kgtoGg</f>
        <v>8.3510268283442333</v>
      </c>
      <c r="AU111" s="22">
        <f>'Activity data'!AU70*UDCPPEF*NtoN2O*kgtoGg</f>
        <v>8.4041538817392709</v>
      </c>
      <c r="AV111" s="22">
        <f>'Activity data'!AV70*UDCPPEF*NtoN2O*kgtoGg</f>
        <v>8.4493278143297008</v>
      </c>
      <c r="AW111" s="22">
        <f>'Activity data'!AW70*UDCPPEF*NtoN2O*kgtoGg</f>
        <v>8.4851425504710445</v>
      </c>
      <c r="AX111" s="22">
        <f>'Activity data'!AX70*UDCPPEF*NtoN2O*kgtoGg</f>
        <v>8.518855451453998</v>
      </c>
      <c r="AY111" s="22">
        <f>'Activity data'!AY70*UDCPPEF*NtoN2O*kgtoGg</f>
        <v>8.547507981896489</v>
      </c>
      <c r="AZ111" s="22">
        <f>'Activity data'!AZ70*UDCPPEF*NtoN2O*kgtoGg</f>
        <v>8.5685080924595489</v>
      </c>
      <c r="BA111" s="22">
        <f>'Activity data'!BA70*UDCPPEF*NtoN2O*kgtoGg</f>
        <v>8.6040733581701865</v>
      </c>
      <c r="BB111" s="22">
        <f>'Activity data'!BB70*UDCPPEF*NtoN2O*kgtoGg</f>
        <v>8.6475539104672539</v>
      </c>
      <c r="BC111" s="22">
        <f>'Activity data'!BC70*UDCPPEF*NtoN2O*kgtoGg</f>
        <v>8.6909455679257466</v>
      </c>
      <c r="BD111" s="22">
        <f>'Activity data'!BD70*UDCPPEF*NtoN2O*kgtoGg</f>
        <v>8.7204675356939667</v>
      </c>
      <c r="BE111" s="22">
        <f>'Activity data'!BE70*UDCPPEF*NtoN2O*kgtoGg</f>
        <v>8.7490251085794792</v>
      </c>
      <c r="BF111" s="22">
        <f>'Activity data'!BF70*UDCPPEF*NtoN2O*kgtoGg</f>
        <v>8.7823748398153914</v>
      </c>
      <c r="BG111" s="22">
        <f>'Activity data'!BG70*UDCPPEF*NtoN2O*kgtoGg</f>
        <v>8.9901107009322505</v>
      </c>
      <c r="BH111" s="22">
        <f>'Activity data'!BH70*UDCPPEF*NtoN2O*kgtoGg</f>
        <v>9.2021641523070699</v>
      </c>
      <c r="BI111" s="22">
        <f>'Activity data'!BI70*UDCPPEF*NtoN2O*kgtoGg</f>
        <v>9.419652971920387</v>
      </c>
      <c r="BJ111" s="22">
        <f>'Activity data'!BJ70*UDCPPEF*NtoN2O*kgtoGg</f>
        <v>9.643195886101056</v>
      </c>
      <c r="BK111" s="22">
        <f>'Activity data'!BK70*UDCPPEF*NtoN2O*kgtoGg</f>
        <v>9.8773161638724147</v>
      </c>
      <c r="BL111" s="22">
        <f>'Activity data'!BL70*UDCPPEF*NtoN2O*kgtoGg</f>
        <v>10.094550929544003</v>
      </c>
      <c r="BM111" s="22">
        <f>'Activity data'!BM70*UDCPPEF*NtoN2O*kgtoGg</f>
        <v>10.317261503045321</v>
      </c>
      <c r="BN111" s="22">
        <f>'Activity data'!BN70*UDCPPEF*NtoN2O*kgtoGg</f>
        <v>10.547111595428118</v>
      </c>
      <c r="BO111" s="22">
        <f>'Activity data'!BO70*UDCPPEF*NtoN2O*kgtoGg</f>
        <v>10.784892261993177</v>
      </c>
      <c r="BP111" s="22">
        <f>'Activity data'!BP70*UDCPPEF*NtoN2O*kgtoGg</f>
        <v>11.035875972484419</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5.7998632330234017</v>
      </c>
      <c r="AE113" s="22">
        <f>'Activity data'!AE72*UDSOEF*NtoN2O*kgtoGg</f>
        <v>5.8030286689449095</v>
      </c>
      <c r="AF113" s="22">
        <f>'Activity data'!AF72*UDSOEF*NtoN2O*kgtoGg</f>
        <v>5.8101865635117163</v>
      </c>
      <c r="AG113" s="22">
        <f>'Activity data'!AG72*UDSOEF*NtoN2O*kgtoGg</f>
        <v>5.8211333463079509</v>
      </c>
      <c r="AH113" s="22">
        <f>'Activity data'!AH72*UDSOEF*NtoN2O*kgtoGg</f>
        <v>5.8356631269786829</v>
      </c>
      <c r="AI113" s="22">
        <f>'Activity data'!AI72*UDSOEF*NtoN2O*kgtoGg</f>
        <v>5.8539057184337135</v>
      </c>
      <c r="AJ113" s="22">
        <f>'Activity data'!AJ72*UDSOEF*NtoN2O*kgtoGg</f>
        <v>5.8741920164215546</v>
      </c>
      <c r="AK113" s="22">
        <f>'Activity data'!AK72*UDSOEF*NtoN2O*kgtoGg</f>
        <v>5.8965035006114324</v>
      </c>
      <c r="AL113" s="22">
        <f>'Activity data'!AL72*UDSOEF*NtoN2O*kgtoGg</f>
        <v>5.917878410176729</v>
      </c>
      <c r="AM113" s="22">
        <f>'Activity data'!AM72*UDSOEF*NtoN2O*kgtoGg</f>
        <v>5.9263854579435602</v>
      </c>
      <c r="AN113" s="22">
        <f>'Activity data'!AN72*UDSOEF*NtoN2O*kgtoGg</f>
        <v>5.9363505089552806</v>
      </c>
      <c r="AO113" s="22">
        <f>'Activity data'!AO72*UDSOEF*NtoN2O*kgtoGg</f>
        <v>5.9477361562767266</v>
      </c>
      <c r="AP113" s="22">
        <f>'Activity data'!AP72*UDSOEF*NtoN2O*kgtoGg</f>
        <v>5.960471728727029</v>
      </c>
      <c r="AQ113" s="22">
        <f>'Activity data'!AQ72*UDSOEF*NtoN2O*kgtoGg</f>
        <v>5.9744001331752941</v>
      </c>
      <c r="AR113" s="22">
        <f>'Activity data'!AR72*UDSOEF*NtoN2O*kgtoGg</f>
        <v>5.9829897641736034</v>
      </c>
      <c r="AS113" s="22">
        <f>'Activity data'!AS72*UDSOEF*NtoN2O*kgtoGg</f>
        <v>5.9926351827500151</v>
      </c>
      <c r="AT113" s="22">
        <f>'Activity data'!AT72*UDSOEF*NtoN2O*kgtoGg</f>
        <v>6.0032821123691127</v>
      </c>
      <c r="AU113" s="22">
        <f>'Activity data'!AU72*UDSOEF*NtoN2O*kgtoGg</f>
        <v>6.0148442203367916</v>
      </c>
      <c r="AV113" s="22">
        <f>'Activity data'!AV72*UDSOEF*NtoN2O*kgtoGg</f>
        <v>6.0272978583914512</v>
      </c>
      <c r="AW113" s="22">
        <f>'Activity data'!AW72*UDSOEF*NtoN2O*kgtoGg</f>
        <v>6.0354081108636599</v>
      </c>
      <c r="AX113" s="22">
        <f>'Activity data'!AX72*UDSOEF*NtoN2O*kgtoGg</f>
        <v>6.0443191600538144</v>
      </c>
      <c r="AY113" s="22">
        <f>'Activity data'!AY72*UDSOEF*NtoN2O*kgtoGg</f>
        <v>6.0539874889274694</v>
      </c>
      <c r="AZ113" s="22">
        <f>'Activity data'!AZ72*UDSOEF*NtoN2O*kgtoGg</f>
        <v>6.0643729228997767</v>
      </c>
      <c r="BA113" s="22">
        <f>'Activity data'!BA72*UDSOEF*NtoN2O*kgtoGg</f>
        <v>6.075538588397178</v>
      </c>
      <c r="BB113" s="22">
        <f>'Activity data'!BB72*UDSOEF*NtoN2O*kgtoGg</f>
        <v>6.0824095030908873</v>
      </c>
      <c r="BC113" s="22">
        <f>'Activity data'!BC72*UDSOEF*NtoN2O*kgtoGg</f>
        <v>6.0899214057905393</v>
      </c>
      <c r="BD113" s="22">
        <f>'Activity data'!BD72*UDSOEF*NtoN2O*kgtoGg</f>
        <v>6.0979931713478592</v>
      </c>
      <c r="BE113" s="22">
        <f>'Activity data'!BE72*UDSOEF*NtoN2O*kgtoGg</f>
        <v>6.1066601375684977</v>
      </c>
      <c r="BF113" s="22">
        <f>'Activity data'!BF72*UDSOEF*NtoN2O*kgtoGg</f>
        <v>6.1159319118846511</v>
      </c>
      <c r="BG113" s="22">
        <f>'Activity data'!BG72*UDSOEF*NtoN2O*kgtoGg</f>
        <v>6.1210642562604445</v>
      </c>
      <c r="BH113" s="22">
        <f>'Activity data'!BH72*UDSOEF*NtoN2O*kgtoGg</f>
        <v>6.1267005082210595</v>
      </c>
      <c r="BI113" s="22">
        <f>'Activity data'!BI72*UDSOEF*NtoN2O*kgtoGg</f>
        <v>6.1328297733268622</v>
      </c>
      <c r="BJ113" s="22">
        <f>'Activity data'!BJ72*UDSOEF*NtoN2O*kgtoGg</f>
        <v>6.1394400330935337</v>
      </c>
      <c r="BK113" s="22">
        <f>'Activity data'!BK72*UDSOEF*NtoN2O*kgtoGg</f>
        <v>6.1465389771837167</v>
      </c>
      <c r="BL113" s="22">
        <f>'Activity data'!BL72*UDSOEF*NtoN2O*kgtoGg</f>
        <v>6.1492537573007704</v>
      </c>
      <c r="BM113" s="22">
        <f>'Activity data'!BM72*UDSOEF*NtoN2O*kgtoGg</f>
        <v>6.1523847229865867</v>
      </c>
      <c r="BN113" s="22">
        <f>'Activity data'!BN72*UDSOEF*NtoN2O*kgtoGg</f>
        <v>6.1559277749515564</v>
      </c>
      <c r="BO113" s="22">
        <f>'Activity data'!BO72*UDSOEF*NtoN2O*kgtoGg</f>
        <v>6.1598755001418386</v>
      </c>
      <c r="BP113" s="22">
        <f>'Activity data'!BP72*UDSOEF*NtoN2O*kgtoGg</f>
        <v>6.1642431983057202</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0.64743598887081089</v>
      </c>
      <c r="AE114" s="22">
        <f>'Activity data'!AE73*UDSOEF*NtoN2O*kgtoGg</f>
        <v>0.64778934498520679</v>
      </c>
      <c r="AF114" s="22">
        <f>'Activity data'!AF73*UDSOEF*NtoN2O*kgtoGg</f>
        <v>0.64858837736940278</v>
      </c>
      <c r="AG114" s="22">
        <f>'Activity data'!AG73*UDSOEF*NtoN2O*kgtoGg</f>
        <v>0.64981036155418148</v>
      </c>
      <c r="AH114" s="22">
        <f>'Activity data'!AH73*UDSOEF*NtoN2O*kgtoGg</f>
        <v>0.65143231409662583</v>
      </c>
      <c r="AI114" s="22">
        <f>'Activity data'!AI73*UDSOEF*NtoN2O*kgtoGg</f>
        <v>0.65346872595044392</v>
      </c>
      <c r="AJ114" s="22">
        <f>'Activity data'!AJ73*UDSOEF*NtoN2O*kgtoGg</f>
        <v>0.65573327579767193</v>
      </c>
      <c r="AK114" s="22">
        <f>'Activity data'!AK73*UDSOEF*NtoN2O*kgtoGg</f>
        <v>0.65822389622254673</v>
      </c>
      <c r="AL114" s="22">
        <f>'Activity data'!AL73*UDSOEF*NtoN2O*kgtoGg</f>
        <v>0.66060996726515953</v>
      </c>
      <c r="AM114" s="22">
        <f>'Activity data'!AM73*UDSOEF*NtoN2O*kgtoGg</f>
        <v>0.66155960498280963</v>
      </c>
      <c r="AN114" s="22">
        <f>'Activity data'!AN73*UDSOEF*NtoN2O*kgtoGg</f>
        <v>0.66267199891292605</v>
      </c>
      <c r="AO114" s="22">
        <f>'Activity data'!AO73*UDSOEF*NtoN2O*kgtoGg</f>
        <v>0.66394297333703345</v>
      </c>
      <c r="AP114" s="22">
        <f>'Activity data'!AP73*UDSOEF*NtoN2O*kgtoGg</f>
        <v>0.66536463926464551</v>
      </c>
      <c r="AQ114" s="22">
        <f>'Activity data'!AQ73*UDSOEF*NtoN2O*kgtoGg</f>
        <v>0.66691946046387807</v>
      </c>
      <c r="AR114" s="22">
        <f>'Activity data'!AR73*UDSOEF*NtoN2O*kgtoGg</f>
        <v>0.6678783169085889</v>
      </c>
      <c r="AS114" s="22">
        <f>'Activity data'!AS73*UDSOEF*NtoN2O*kgtoGg</f>
        <v>0.66895503042116533</v>
      </c>
      <c r="AT114" s="22">
        <f>'Activity data'!AT73*UDSOEF*NtoN2O*kgtoGg</f>
        <v>0.67014354213763649</v>
      </c>
      <c r="AU114" s="22">
        <f>'Activity data'!AU73*UDSOEF*NtoN2O*kgtoGg</f>
        <v>0.67143421478020215</v>
      </c>
      <c r="AV114" s="22">
        <f>'Activity data'!AV73*UDSOEF*NtoN2O*kgtoGg</f>
        <v>0.67282440850460734</v>
      </c>
      <c r="AW114" s="22">
        <f>'Activity data'!AW73*UDSOEF*NtoN2O*kgtoGg</f>
        <v>0.67372975215123676</v>
      </c>
      <c r="AX114" s="22">
        <f>'Activity data'!AX73*UDSOEF*NtoN2O*kgtoGg</f>
        <v>0.67472448835664456</v>
      </c>
      <c r="AY114" s="22">
        <f>'Activity data'!AY73*UDSOEF*NtoN2O*kgtoGg</f>
        <v>0.67580375933486392</v>
      </c>
      <c r="AZ114" s="22">
        <f>'Activity data'!AZ73*UDSOEF*NtoN2O*kgtoGg</f>
        <v>0.67696308041599362</v>
      </c>
      <c r="BA114" s="22">
        <f>'Activity data'!BA73*UDSOEF*NtoN2O*kgtoGg</f>
        <v>0.67820949837315336</v>
      </c>
      <c r="BB114" s="22">
        <f>'Activity data'!BB73*UDSOEF*NtoN2O*kgtoGg</f>
        <v>0.67897649532988169</v>
      </c>
      <c r="BC114" s="22">
        <f>'Activity data'!BC73*UDSOEF*NtoN2O*kgtoGg</f>
        <v>0.67981504547447102</v>
      </c>
      <c r="BD114" s="22">
        <f>'Activity data'!BD73*UDSOEF*NtoN2O*kgtoGg</f>
        <v>0.6807160928449989</v>
      </c>
      <c r="BE114" s="22">
        <f>'Activity data'!BE73*UDSOEF*NtoN2O*kgtoGg</f>
        <v>0.68168358218399216</v>
      </c>
      <c r="BF114" s="22">
        <f>'Activity data'!BF73*UDSOEF*NtoN2O*kgtoGg</f>
        <v>0.6827185859645617</v>
      </c>
      <c r="BG114" s="22">
        <f>'Activity data'!BG73*UDSOEF*NtoN2O*kgtoGg</f>
        <v>0.68329150713919329</v>
      </c>
      <c r="BH114" s="22">
        <f>'Activity data'!BH73*UDSOEF*NtoN2O*kgtoGg</f>
        <v>0.68392067927912736</v>
      </c>
      <c r="BI114" s="22">
        <f>'Activity data'!BI73*UDSOEF*NtoN2O*kgtoGg</f>
        <v>0.68460488624322147</v>
      </c>
      <c r="BJ114" s="22">
        <f>'Activity data'!BJ73*UDSOEF*NtoN2O*kgtoGg</f>
        <v>0.68534278641375657</v>
      </c>
      <c r="BK114" s="22">
        <f>'Activity data'!BK73*UDSOEF*NtoN2O*kgtoGg</f>
        <v>0.68613523818413558</v>
      </c>
      <c r="BL114" s="22">
        <f>'Activity data'!BL73*UDSOEF*NtoN2O*kgtoGg</f>
        <v>0.68643828780427896</v>
      </c>
      <c r="BM114" s="22">
        <f>'Activity data'!BM73*UDSOEF*NtoN2O*kgtoGg</f>
        <v>0.68678779602257189</v>
      </c>
      <c r="BN114" s="22">
        <f>'Activity data'!BN73*UDSOEF*NtoN2O*kgtoGg</f>
        <v>0.6871833052372549</v>
      </c>
      <c r="BO114" s="22">
        <f>'Activity data'!BO73*UDSOEF*NtoN2O*kgtoGg</f>
        <v>0.68762398793263413</v>
      </c>
      <c r="BP114" s="22">
        <f>'Activity data'!BP73*UDSOEF*NtoN2O*kgtoGg</f>
        <v>0.68811155201237328</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0.7168752693526278</v>
      </c>
      <c r="AE115" s="22">
        <f>'Activity data'!AE74*UDSOEF*NtoN2O*kgtoGg</f>
        <v>0.71874559471342769</v>
      </c>
      <c r="AF115" s="22">
        <f>'Activity data'!AF74*UDSOEF*NtoN2O*kgtoGg</f>
        <v>0.72125098323150649</v>
      </c>
      <c r="AG115" s="22">
        <f>'Activity data'!AG74*UDSOEF*NtoN2O*kgtoGg</f>
        <v>0.72436279311808471</v>
      </c>
      <c r="AH115" s="22">
        <f>'Activity data'!AH74*UDSOEF*NtoN2O*kgtoGg</f>
        <v>0.72804984432817221</v>
      </c>
      <c r="AI115" s="22">
        <f>'Activity data'!AI74*UDSOEF*NtoN2O*kgtoGg</f>
        <v>0.73234427555689352</v>
      </c>
      <c r="AJ115" s="22">
        <f>'Activity data'!AJ74*UDSOEF*NtoN2O*kgtoGg</f>
        <v>0.73692974197893957</v>
      </c>
      <c r="AK115" s="22">
        <f>'Activity data'!AK74*UDSOEF*NtoN2O*kgtoGg</f>
        <v>0.74180932549420153</v>
      </c>
      <c r="AL115" s="22">
        <f>'Activity data'!AL74*UDSOEF*NtoN2O*kgtoGg</f>
        <v>0.74642097059871126</v>
      </c>
      <c r="AM115" s="22">
        <f>'Activity data'!AM74*UDSOEF*NtoN2O*kgtoGg</f>
        <v>0.74849322023757803</v>
      </c>
      <c r="AN115" s="22">
        <f>'Activity data'!AN74*UDSOEF*NtoN2O*kgtoGg</f>
        <v>0.75078245214190553</v>
      </c>
      <c r="AO115" s="22">
        <f>'Activity data'!AO74*UDSOEF*NtoN2O*kgtoGg</f>
        <v>0.75328473426120968</v>
      </c>
      <c r="AP115" s="22">
        <f>'Activity data'!AP74*UDSOEF*NtoN2O*kgtoGg</f>
        <v>0.75598937017392009</v>
      </c>
      <c r="AQ115" s="22">
        <f>'Activity data'!AQ74*UDSOEF*NtoN2O*kgtoGg</f>
        <v>0.75886899145201692</v>
      </c>
      <c r="AR115" s="22">
        <f>'Activity data'!AR74*UDSOEF*NtoN2O*kgtoGg</f>
        <v>0.76069236283752917</v>
      </c>
      <c r="AS115" s="22">
        <f>'Activity data'!AS74*UDSOEF*NtoN2O*kgtoGg</f>
        <v>0.76267449326690917</v>
      </c>
      <c r="AT115" s="22">
        <f>'Activity data'!AT74*UDSOEF*NtoN2O*kgtoGg</f>
        <v>0.76480674060981035</v>
      </c>
      <c r="AU115" s="22">
        <f>'Activity data'!AU74*UDSOEF*NtoN2O*kgtoGg</f>
        <v>0.7670743022441473</v>
      </c>
      <c r="AV115" s="22">
        <f>'Activity data'!AV74*UDSOEF*NtoN2O*kgtoGg</f>
        <v>0.76947404185189616</v>
      </c>
      <c r="AW115" s="22">
        <f>'Activity data'!AW74*UDSOEF*NtoN2O*kgtoGg</f>
        <v>0.77102914543928647</v>
      </c>
      <c r="AX115" s="22">
        <f>'Activity data'!AX74*UDSOEF*NtoN2O*kgtoGg</f>
        <v>0.77270560464632709</v>
      </c>
      <c r="AY115" s="22">
        <f>'Activity data'!AY74*UDSOEF*NtoN2O*kgtoGg</f>
        <v>0.77449614541256029</v>
      </c>
      <c r="AZ115" s="22">
        <f>'Activity data'!AZ74*UDSOEF*NtoN2O*kgtoGg</f>
        <v>0.77639405988278776</v>
      </c>
      <c r="BA115" s="22">
        <f>'Activity data'!BA74*UDSOEF*NtoN2O*kgtoGg</f>
        <v>0.7784117377625166</v>
      </c>
      <c r="BB115" s="22">
        <f>'Activity data'!BB74*UDSOEF*NtoN2O*kgtoGg</f>
        <v>0.77961092097584139</v>
      </c>
      <c r="BC115" s="22">
        <f>'Activity data'!BC74*UDSOEF*NtoN2O*kgtoGg</f>
        <v>0.78090864935976056</v>
      </c>
      <c r="BD115" s="22">
        <f>'Activity data'!BD74*UDSOEF*NtoN2O*kgtoGg</f>
        <v>0.78229040019359697</v>
      </c>
      <c r="BE115" s="22">
        <f>'Activity data'!BE74*UDSOEF*NtoN2O*kgtoGg</f>
        <v>0.78376312065923148</v>
      </c>
      <c r="BF115" s="22">
        <f>'Activity data'!BF74*UDSOEF*NtoN2O*kgtoGg</f>
        <v>0.78532892732854298</v>
      </c>
      <c r="BG115" s="22">
        <f>'Activity data'!BG74*UDSOEF*NtoN2O*kgtoGg</f>
        <v>0.78611845345684017</v>
      </c>
      <c r="BH115" s="22">
        <f>'Activity data'!BH74*UDSOEF*NtoN2O*kgtoGg</f>
        <v>0.78698616756905726</v>
      </c>
      <c r="BI115" s="22">
        <f>'Activity data'!BI74*UDSOEF*NtoN2O*kgtoGg</f>
        <v>0.78793031068465536</v>
      </c>
      <c r="BJ115" s="22">
        <f>'Activity data'!BJ74*UDSOEF*NtoN2O*kgtoGg</f>
        <v>0.78894889597741691</v>
      </c>
      <c r="BK115" s="22">
        <f>'Activity data'!BK74*UDSOEF*NtoN2O*kgtoGg</f>
        <v>0.79004350635745701</v>
      </c>
      <c r="BL115" s="22">
        <f>'Activity data'!BL74*UDSOEF*NtoN2O*kgtoGg</f>
        <v>0.79032860774314873</v>
      </c>
      <c r="BM115" s="22">
        <f>'Activity data'!BM74*UDSOEF*NtoN2O*kgtoGg</f>
        <v>0.7906797382007148</v>
      </c>
      <c r="BN115" s="22">
        <f>'Activity data'!BN74*UDSOEF*NtoN2O*kgtoGg</f>
        <v>0.79109625535085748</v>
      </c>
      <c r="BO115" s="22">
        <f>'Activity data'!BO74*UDSOEF*NtoN2O*kgtoGg</f>
        <v>0.79157690109136614</v>
      </c>
      <c r="BP115" s="22">
        <f>'Activity data'!BP74*UDSOEF*NtoN2O*kgtoGg</f>
        <v>0.79212450838558912</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1.1864140091610667</v>
      </c>
      <c r="AE116" s="22">
        <f>'Activity data'!AE75*UDSOEF*NtoN2O*kgtoGg</f>
        <v>1.1895093596419757</v>
      </c>
      <c r="AF116" s="22">
        <f>'Activity data'!AF75*UDSOEF*NtoN2O*kgtoGg</f>
        <v>1.1936557267483818</v>
      </c>
      <c r="AG116" s="22">
        <f>'Activity data'!AG75*UDSOEF*NtoN2O*kgtoGg</f>
        <v>1.1988057089016457</v>
      </c>
      <c r="AH116" s="22">
        <f>'Activity data'!AH75*UDSOEF*NtoN2O*kgtoGg</f>
        <v>1.2049077037606573</v>
      </c>
      <c r="AI116" s="22">
        <f>'Activity data'!AI75*UDSOEF*NtoN2O*kgtoGg</f>
        <v>1.2120149002130258</v>
      </c>
      <c r="AJ116" s="22">
        <f>'Activity data'!AJ75*UDSOEF*NtoN2O*kgtoGg</f>
        <v>1.2196037539986586</v>
      </c>
      <c r="AK116" s="22">
        <f>'Activity data'!AK75*UDSOEF*NtoN2O*kgtoGg</f>
        <v>1.2276793655992737</v>
      </c>
      <c r="AL116" s="22">
        <f>'Activity data'!AL75*UDSOEF*NtoN2O*kgtoGg</f>
        <v>1.2353115445726255</v>
      </c>
      <c r="AM116" s="22">
        <f>'Activity data'!AM75*UDSOEF*NtoN2O*kgtoGg</f>
        <v>1.2387410756321233</v>
      </c>
      <c r="AN116" s="22">
        <f>'Activity data'!AN75*UDSOEF*NtoN2O*kgtoGg</f>
        <v>1.2425297079334792</v>
      </c>
      <c r="AO116" s="22">
        <f>'Activity data'!AO75*UDSOEF*NtoN2O*kgtoGg</f>
        <v>1.2466709340130127</v>
      </c>
      <c r="AP116" s="22">
        <f>'Activity data'!AP75*UDSOEF*NtoN2O*kgtoGg</f>
        <v>1.2511470515102974</v>
      </c>
      <c r="AQ116" s="22">
        <f>'Activity data'!AQ75*UDSOEF*NtoN2O*kgtoGg</f>
        <v>1.2559127662328842</v>
      </c>
      <c r="AR116" s="22">
        <f>'Activity data'!AR75*UDSOEF*NtoN2O*kgtoGg</f>
        <v>1.2589304088384501</v>
      </c>
      <c r="AS116" s="22">
        <f>'Activity data'!AS75*UDSOEF*NtoN2O*kgtoGg</f>
        <v>1.2622107944368046</v>
      </c>
      <c r="AT116" s="22">
        <f>'Activity data'!AT75*UDSOEF*NtoN2O*kgtoGg</f>
        <v>1.265739620477768</v>
      </c>
      <c r="AU116" s="22">
        <f>'Activity data'!AU75*UDSOEF*NtoN2O*kgtoGg</f>
        <v>1.2694923889224703</v>
      </c>
      <c r="AV116" s="22">
        <f>'Activity data'!AV75*UDSOEF*NtoN2O*kgtoGg</f>
        <v>1.2734639092282873</v>
      </c>
      <c r="AW116" s="22">
        <f>'Activity data'!AW75*UDSOEF*NtoN2O*kgtoGg</f>
        <v>1.2760375740771843</v>
      </c>
      <c r="AX116" s="22">
        <f>'Activity data'!AX75*UDSOEF*NtoN2O*kgtoGg</f>
        <v>1.2788120800115514</v>
      </c>
      <c r="AY116" s="22">
        <f>'Activity data'!AY75*UDSOEF*NtoN2O*kgtoGg</f>
        <v>1.281775388609087</v>
      </c>
      <c r="AZ116" s="22">
        <f>'Activity data'!AZ75*UDSOEF*NtoN2O*kgtoGg</f>
        <v>1.2849163985056908</v>
      </c>
      <c r="BA116" s="22">
        <f>'Activity data'!BA75*UDSOEF*NtoN2O*kgtoGg</f>
        <v>1.2882556144123105</v>
      </c>
      <c r="BB116" s="22">
        <f>'Activity data'!BB75*UDSOEF*NtoN2O*kgtoGg</f>
        <v>1.2902402382718059</v>
      </c>
      <c r="BC116" s="22">
        <f>'Activity data'!BC75*UDSOEF*NtoN2O*kgtoGg</f>
        <v>1.2923879523869239</v>
      </c>
      <c r="BD116" s="22">
        <f>'Activity data'!BD75*UDSOEF*NtoN2O*kgtoGg</f>
        <v>1.2946747219499384</v>
      </c>
      <c r="BE116" s="22">
        <f>'Activity data'!BE75*UDSOEF*NtoN2O*kgtoGg</f>
        <v>1.2971120444057469</v>
      </c>
      <c r="BF116" s="22">
        <f>'Activity data'!BF75*UDSOEF*NtoN2O*kgtoGg</f>
        <v>1.2997034226378159</v>
      </c>
      <c r="BG116" s="22">
        <f>'Activity data'!BG75*UDSOEF*NtoN2O*kgtoGg</f>
        <v>1.3010100723428013</v>
      </c>
      <c r="BH116" s="22">
        <f>'Activity data'!BH75*UDSOEF*NtoN2O*kgtoGg</f>
        <v>1.3024461215729704</v>
      </c>
      <c r="BI116" s="22">
        <f>'Activity data'!BI75*UDSOEF*NtoN2O*kgtoGg</f>
        <v>1.304008659251261</v>
      </c>
      <c r="BJ116" s="22">
        <f>'Activity data'!BJ75*UDSOEF*NtoN2O*kgtoGg</f>
        <v>1.3056943972206421</v>
      </c>
      <c r="BK116" s="22">
        <f>'Activity data'!BK75*UDSOEF*NtoN2O*kgtoGg</f>
        <v>1.3075059551651995</v>
      </c>
      <c r="BL116" s="22">
        <f>'Activity data'!BL75*UDSOEF*NtoN2O*kgtoGg</f>
        <v>1.3079777921673623</v>
      </c>
      <c r="BM116" s="22">
        <f>'Activity data'!BM75*UDSOEF*NtoN2O*kgtoGg</f>
        <v>1.3085589059422533</v>
      </c>
      <c r="BN116" s="22">
        <f>'Activity data'!BN75*UDSOEF*NtoN2O*kgtoGg</f>
        <v>1.3092482333651829</v>
      </c>
      <c r="BO116" s="22">
        <f>'Activity data'!BO75*UDSOEF*NtoN2O*kgtoGg</f>
        <v>1.3100436923025494</v>
      </c>
      <c r="BP116" s="22">
        <f>'Activity data'!BP75*UDSOEF*NtoN2O*kgtoGg</f>
        <v>1.310949971251147</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0.19153257263613488</v>
      </c>
      <c r="AE117" s="22">
        <f>'Activity data'!AE76*UDSOEF*NtoN2O*kgtoGg</f>
        <v>0.19300054000604969</v>
      </c>
      <c r="AF117" s="22">
        <f>'Activity data'!AF76*UDSOEF*NtoN2O*kgtoGg</f>
        <v>0.19364660048790042</v>
      </c>
      <c r="AG117" s="22">
        <f>'Activity data'!AG76*UDSOEF*NtoN2O*kgtoGg</f>
        <v>0.19366658262468145</v>
      </c>
      <c r="AH117" s="22">
        <f>'Activity data'!AH76*UDSOEF*NtoN2O*kgtoGg</f>
        <v>0.19303188263313661</v>
      </c>
      <c r="AI117" s="22">
        <f>'Activity data'!AI76*UDSOEF*NtoN2O*kgtoGg</f>
        <v>0.19288292212586217</v>
      </c>
      <c r="AJ117" s="22">
        <f>'Activity data'!AJ76*UDSOEF*NtoN2O*kgtoGg</f>
        <v>0.19281622245274038</v>
      </c>
      <c r="AK117" s="22">
        <f>'Activity data'!AK76*UDSOEF*NtoN2O*kgtoGg</f>
        <v>0.19263304138508663</v>
      </c>
      <c r="AL117" s="22">
        <f>'Activity data'!AL76*UDSOEF*NtoN2O*kgtoGg</f>
        <v>0.18133356922111632</v>
      </c>
      <c r="AM117" s="22">
        <f>'Activity data'!AM76*UDSOEF*NtoN2O*kgtoGg</f>
        <v>0.18299246573611067</v>
      </c>
      <c r="AN117" s="22">
        <f>'Activity data'!AN76*UDSOEF*NtoN2O*kgtoGg</f>
        <v>0.18458863391608304</v>
      </c>
      <c r="AO117" s="22">
        <f>'Activity data'!AO76*UDSOEF*NtoN2O*kgtoGg</f>
        <v>0.18631700685691585</v>
      </c>
      <c r="AP117" s="22">
        <f>'Activity data'!AP76*UDSOEF*NtoN2O*kgtoGg</f>
        <v>0.18820180986885718</v>
      </c>
      <c r="AQ117" s="22">
        <f>'Activity data'!AQ76*UDSOEF*NtoN2O*kgtoGg</f>
        <v>0.18990731401688821</v>
      </c>
      <c r="AR117" s="22">
        <f>'Activity data'!AR76*UDSOEF*NtoN2O*kgtoGg</f>
        <v>0.192115296134895</v>
      </c>
      <c r="AS117" s="22">
        <f>'Activity data'!AS76*UDSOEF*NtoN2O*kgtoGg</f>
        <v>0.19434008585956083</v>
      </c>
      <c r="AT117" s="22">
        <f>'Activity data'!AT76*UDSOEF*NtoN2O*kgtoGg</f>
        <v>0.19657131663846708</v>
      </c>
      <c r="AU117" s="22">
        <f>'Activity data'!AU76*UDSOEF*NtoN2O*kgtoGg</f>
        <v>0.19866111092551941</v>
      </c>
      <c r="AV117" s="22">
        <f>'Activity data'!AV76*UDSOEF*NtoN2O*kgtoGg</f>
        <v>0.20067768996474511</v>
      </c>
      <c r="AW117" s="22">
        <f>'Activity data'!AW76*UDSOEF*NtoN2O*kgtoGg</f>
        <v>0.20325223309087126</v>
      </c>
      <c r="AX117" s="22">
        <f>'Activity data'!AX76*UDSOEF*NtoN2O*kgtoGg</f>
        <v>0.20586971125076189</v>
      </c>
      <c r="AY117" s="22">
        <f>'Activity data'!AY76*UDSOEF*NtoN2O*kgtoGg</f>
        <v>0.20849105727353848</v>
      </c>
      <c r="AZ117" s="22">
        <f>'Activity data'!AZ76*UDSOEF*NtoN2O*kgtoGg</f>
        <v>0.21107938328122725</v>
      </c>
      <c r="BA117" s="22">
        <f>'Activity data'!BA76*UDSOEF*NtoN2O*kgtoGg</f>
        <v>0.21396043869527534</v>
      </c>
      <c r="BB117" s="22">
        <f>'Activity data'!BB76*UDSOEF*NtoN2O*kgtoGg</f>
        <v>0.21722185781789666</v>
      </c>
      <c r="BC117" s="22">
        <f>'Activity data'!BC76*UDSOEF*NtoN2O*kgtoGg</f>
        <v>0.22059221386804681</v>
      </c>
      <c r="BD117" s="22">
        <f>'Activity data'!BD76*UDSOEF*NtoN2O*kgtoGg</f>
        <v>0.22386190843057649</v>
      </c>
      <c r="BE117" s="22">
        <f>'Activity data'!BE76*UDSOEF*NtoN2O*kgtoGg</f>
        <v>0.22723106129746362</v>
      </c>
      <c r="BF117" s="22">
        <f>'Activity data'!BF76*UDSOEF*NtoN2O*kgtoGg</f>
        <v>0.23080046063713811</v>
      </c>
      <c r="BG117" s="22">
        <f>'Activity data'!BG76*UDSOEF*NtoN2O*kgtoGg</f>
        <v>0.23458677005149325</v>
      </c>
      <c r="BH117" s="22">
        <f>'Activity data'!BH76*UDSOEF*NtoN2O*kgtoGg</f>
        <v>0.2384478104170604</v>
      </c>
      <c r="BI117" s="22">
        <f>'Activity data'!BI76*UDSOEF*NtoN2O*kgtoGg</f>
        <v>0.24240210912070154</v>
      </c>
      <c r="BJ117" s="22">
        <f>'Activity data'!BJ76*UDSOEF*NtoN2O*kgtoGg</f>
        <v>0.24646009013925183</v>
      </c>
      <c r="BK117" s="22">
        <f>'Activity data'!BK76*UDSOEF*NtoN2O*kgtoGg</f>
        <v>0.25069716645312246</v>
      </c>
      <c r="BL117" s="22">
        <f>'Activity data'!BL76*UDSOEF*NtoN2O*kgtoGg</f>
        <v>0.25485271279596444</v>
      </c>
      <c r="BM117" s="22">
        <f>'Activity data'!BM76*UDSOEF*NtoN2O*kgtoGg</f>
        <v>0.25911048400635295</v>
      </c>
      <c r="BN117" s="22">
        <f>'Activity data'!BN76*UDSOEF*NtoN2O*kgtoGg</f>
        <v>0.26349887201878458</v>
      </c>
      <c r="BO117" s="22">
        <f>'Activity data'!BO76*UDSOEF*NtoN2O*kgtoGg</f>
        <v>0.26803189602243199</v>
      </c>
      <c r="BP117" s="22">
        <f>'Activity data'!BP76*UDSOEF*NtoN2O*kgtoGg</f>
        <v>0.27279947017201628</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t="str">
        <f>IFERROR(('Activity data'!I89*(1/Constants!$H$135))*ttokg*FSOMEF*NtoN2O*kgtoGg,"NO")</f>
        <v>NO</v>
      </c>
      <c r="J125" s="22" t="str">
        <f>IFERROR(('Activity data'!J89*(1/Constants!$H$135))*ttokg*FSOMEF*NtoN2O*kgtoGg,"NO")</f>
        <v>NO</v>
      </c>
      <c r="K125" s="22" t="str">
        <f>IFERROR(('Activity data'!K89*(1/Constants!$H$135))*ttokg*FSOMEF*NtoN2O*kgtoGg,"NO")</f>
        <v>NO</v>
      </c>
      <c r="L125" s="22" t="str">
        <f>IFERROR(('Activity data'!L89*(1/Constants!$H$135))*ttokg*FSOMEF*NtoN2O*kgtoGg,"NO")</f>
        <v>NO</v>
      </c>
      <c r="M125" s="22" t="str">
        <f>IFERROR(('Activity data'!M89*(1/Constants!$H$135))*ttokg*FSOMEF*NtoN2O*kgtoGg,"NO")</f>
        <v>NO</v>
      </c>
      <c r="N125" s="22" t="str">
        <f>IFERROR(('Activity data'!N89*(1/Constants!$H$135))*ttokg*FSOMEF*NtoN2O*kgtoGg,"NO")</f>
        <v>NO</v>
      </c>
      <c r="O125" s="22" t="str">
        <f>IFERROR(('Activity data'!O89*(1/Constants!$H$135))*ttokg*FSOMEF*NtoN2O*kgtoGg,"NO")</f>
        <v>NO</v>
      </c>
      <c r="P125" s="22" t="str">
        <f>IFERROR(('Activity data'!P89*(1/Constants!$H$135))*ttokg*FSOMEF*NtoN2O*kgtoGg,"NO")</f>
        <v>NO</v>
      </c>
      <c r="Q125" s="22" t="str">
        <f>IFERROR(('Activity data'!Q89*(1/Constants!$H$135))*ttokg*FSOMEF*NtoN2O*kgtoGg,"NO")</f>
        <v>NO</v>
      </c>
      <c r="R125" s="22" t="str">
        <f>IFERROR(('Activity data'!R89*(1/Constants!$H$135))*ttokg*FSOMEF*NtoN2O*kgtoGg,"NO")</f>
        <v>NO</v>
      </c>
      <c r="S125" s="22" t="str">
        <f>IFERROR(('Activity data'!S89*(1/Constants!$H$135))*ttokg*FSOMEF*NtoN2O*kgtoGg,"NO")</f>
        <v>NO</v>
      </c>
      <c r="T125" s="22" t="str">
        <f>IFERROR(('Activity data'!T89*(1/Constants!$H$135))*ttokg*FSOMEF*NtoN2O*kgtoGg,"NO")</f>
        <v>NO</v>
      </c>
      <c r="U125" s="22" t="str">
        <f>IFERROR(('Activity data'!U89*(1/Constants!$H$135))*ttokg*FSOMEF*NtoN2O*kgtoGg,"NO")</f>
        <v>NO</v>
      </c>
      <c r="V125" s="22" t="str">
        <f>IFERROR(('Activity data'!V89*(1/Constants!$H$135))*ttokg*FSOMEF*NtoN2O*kgtoGg,"NO")</f>
        <v>NO</v>
      </c>
      <c r="W125" s="22" t="str">
        <f>IFERROR(('Activity data'!W89*(1/Constants!$H$135))*ttokg*FSOMEF*NtoN2O*kgtoGg,"NO")</f>
        <v>NO</v>
      </c>
      <c r="X125" s="22" t="str">
        <f>IFERROR(('Activity data'!X89*(1/Constants!$H$135))*ttokg*FSOMEF*NtoN2O*kgtoGg,"NO")</f>
        <v>NO</v>
      </c>
      <c r="Y125" s="22" t="str">
        <f>IFERROR(('Activity data'!Y89*(1/Constants!$H$135))*ttokg*FSOMEF*NtoN2O*kgtoGg,"NO")</f>
        <v>NO</v>
      </c>
      <c r="Z125" s="22" t="str">
        <f>IFERROR(('Activity data'!Z89*(1/Constants!$H$135))*ttokg*FSOMEF*NtoN2O*kgtoGg,"NO")</f>
        <v>NO</v>
      </c>
      <c r="AA125" s="22" t="str">
        <f>IFERROR(('Activity data'!AA89*(1/Constants!$H$135))*ttokg*FSOMEF*NtoN2O*kgtoGg,"NO")</f>
        <v>NO</v>
      </c>
      <c r="AB125" s="22" t="str">
        <f>IFERROR(('Activity data'!AB89*(1/Constants!$H$135))*ttokg*FSOMEF*NtoN2O*kgtoGg,"NO")</f>
        <v>NO</v>
      </c>
      <c r="AC125" s="22" t="str">
        <f>IFERROR(('Activity data'!AC89*(1/Constants!$H$135))*ttokg*FSOMEF*NtoN2O*kgtoGg,"NO")</f>
        <v>NO</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0.2115598999654596</v>
      </c>
      <c r="J126" s="22">
        <f>IFERROR(('Activity data'!J90*(1/Constants!$H$135))*ttokg*FSOMEF*NtoN2O*kgtoGg,"NO")</f>
        <v>0.2115598999654596</v>
      </c>
      <c r="K126" s="22">
        <f>IFERROR(('Activity data'!K90*(1/Constants!$H$135))*ttokg*FSOMEF*NtoN2O*kgtoGg,"NO")</f>
        <v>0.2115598999654596</v>
      </c>
      <c r="L126" s="22">
        <f>IFERROR(('Activity data'!L90*(1/Constants!$H$135))*ttokg*FSOMEF*NtoN2O*kgtoGg,"NO")</f>
        <v>0.2115598999654596</v>
      </c>
      <c r="M126" s="22">
        <f>IFERROR(('Activity data'!M90*(1/Constants!$H$135))*ttokg*FSOMEF*NtoN2O*kgtoGg,"NO")</f>
        <v>0.2115598999654596</v>
      </c>
      <c r="N126" s="22">
        <f>IFERROR(('Activity data'!N90*(1/Constants!$H$135))*ttokg*FSOMEF*NtoN2O*kgtoGg,"NO")</f>
        <v>0.2115598999654596</v>
      </c>
      <c r="O126" s="22">
        <f>IFERROR(('Activity data'!O90*(1/Constants!$H$135))*ttokg*FSOMEF*NtoN2O*kgtoGg,"NO")</f>
        <v>0.2115598999654596</v>
      </c>
      <c r="P126" s="22">
        <f>IFERROR(('Activity data'!P90*(1/Constants!$H$135))*ttokg*FSOMEF*NtoN2O*kgtoGg,"NO")</f>
        <v>0.2115598999654596</v>
      </c>
      <c r="Q126" s="22">
        <f>IFERROR(('Activity data'!Q90*(1/Constants!$H$135))*ttokg*FSOMEF*NtoN2O*kgtoGg,"NO")</f>
        <v>0.2115598999654596</v>
      </c>
      <c r="R126" s="22">
        <f>IFERROR(('Activity data'!R90*(1/Constants!$H$135))*ttokg*FSOMEF*NtoN2O*kgtoGg,"NO")</f>
        <v>0.2115598999654596</v>
      </c>
      <c r="S126" s="22">
        <f>IFERROR(('Activity data'!S90*(1/Constants!$H$135))*ttokg*FSOMEF*NtoN2O*kgtoGg,"NO")</f>
        <v>0.2115598999654596</v>
      </c>
      <c r="T126" s="22">
        <f>IFERROR(('Activity data'!T90*(1/Constants!$H$135))*ttokg*FSOMEF*NtoN2O*kgtoGg,"NO")</f>
        <v>0.2115598999654596</v>
      </c>
      <c r="U126" s="22">
        <f>IFERROR(('Activity data'!U90*(1/Constants!$H$135))*ttokg*FSOMEF*NtoN2O*kgtoGg,"NO")</f>
        <v>0.2115598999654596</v>
      </c>
      <c r="V126" s="22">
        <f>IFERROR(('Activity data'!V90*(1/Constants!$H$135))*ttokg*FSOMEF*NtoN2O*kgtoGg,"NO")</f>
        <v>0.2115598999654596</v>
      </c>
      <c r="W126" s="22">
        <f>IFERROR(('Activity data'!W90*(1/Constants!$H$135))*ttokg*FSOMEF*NtoN2O*kgtoGg,"NO")</f>
        <v>0.2115598999654596</v>
      </c>
      <c r="X126" s="22">
        <f>IFERROR(('Activity data'!X90*(1/Constants!$H$135))*ttokg*FSOMEF*NtoN2O*kgtoGg,"NO")</f>
        <v>0.2115598999654596</v>
      </c>
      <c r="Y126" s="22">
        <f>IFERROR(('Activity data'!Y90*(1/Constants!$H$135))*ttokg*FSOMEF*NtoN2O*kgtoGg,"NO")</f>
        <v>0.2115598999654596</v>
      </c>
      <c r="Z126" s="22">
        <f>IFERROR(('Activity data'!Z90*(1/Constants!$H$135))*ttokg*FSOMEF*NtoN2O*kgtoGg,"NO")</f>
        <v>0.2115598999654596</v>
      </c>
      <c r="AA126" s="22">
        <f>IFERROR(('Activity data'!AA90*(1/Constants!$H$135))*ttokg*FSOMEF*NtoN2O*kgtoGg,"NO")</f>
        <v>0.2115598999654596</v>
      </c>
      <c r="AB126" s="22">
        <f>IFERROR(('Activity data'!AB90*(1/Constants!$H$135))*ttokg*FSOMEF*NtoN2O*kgtoGg,"NO")</f>
        <v>0.2115598999654596</v>
      </c>
      <c r="AC126" s="22">
        <f>IFERROR(('Activity data'!AC90*(1/Constants!$H$135))*ttokg*FSOMEF*NtoN2O*kgtoGg,"NO")</f>
        <v>0.2115598999654596</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5.0353963047889893E-3</v>
      </c>
      <c r="J127" s="22">
        <f>IFERROR(('Activity data'!J91*(1/Constants!$H$135))*ttokg*FSOMEF*NtoN2O*kgtoGg,"NO")</f>
        <v>5.0353963047889893E-3</v>
      </c>
      <c r="K127" s="22">
        <f>IFERROR(('Activity data'!K91*(1/Constants!$H$135))*ttokg*FSOMEF*NtoN2O*kgtoGg,"NO")</f>
        <v>5.0353963047889893E-3</v>
      </c>
      <c r="L127" s="22">
        <f>IFERROR(('Activity data'!L91*(1/Constants!$H$135))*ttokg*FSOMEF*NtoN2O*kgtoGg,"NO")</f>
        <v>5.0353963047889893E-3</v>
      </c>
      <c r="M127" s="22">
        <f>IFERROR(('Activity data'!M91*(1/Constants!$H$135))*ttokg*FSOMEF*NtoN2O*kgtoGg,"NO")</f>
        <v>5.0353963047889893E-3</v>
      </c>
      <c r="N127" s="22">
        <f>IFERROR(('Activity data'!N91*(1/Constants!$H$135))*ttokg*FSOMEF*NtoN2O*kgtoGg,"NO")</f>
        <v>5.0353963047889893E-3</v>
      </c>
      <c r="O127" s="22">
        <f>IFERROR(('Activity data'!O91*(1/Constants!$H$135))*ttokg*FSOMEF*NtoN2O*kgtoGg,"NO")</f>
        <v>5.0353963047889893E-3</v>
      </c>
      <c r="P127" s="22">
        <f>IFERROR(('Activity data'!P91*(1/Constants!$H$135))*ttokg*FSOMEF*NtoN2O*kgtoGg,"NO")</f>
        <v>5.0353963047889893E-3</v>
      </c>
      <c r="Q127" s="22">
        <f>IFERROR(('Activity data'!Q91*(1/Constants!$H$135))*ttokg*FSOMEF*NtoN2O*kgtoGg,"NO")</f>
        <v>5.0353963047889893E-3</v>
      </c>
      <c r="R127" s="22">
        <f>IFERROR(('Activity data'!R91*(1/Constants!$H$135))*ttokg*FSOMEF*NtoN2O*kgtoGg,"NO")</f>
        <v>5.0353963047889893E-3</v>
      </c>
      <c r="S127" s="22">
        <f>IFERROR(('Activity data'!S91*(1/Constants!$H$135))*ttokg*FSOMEF*NtoN2O*kgtoGg,"NO")</f>
        <v>5.0353963047889893E-3</v>
      </c>
      <c r="T127" s="22">
        <f>IFERROR(('Activity data'!T91*(1/Constants!$H$135))*ttokg*FSOMEF*NtoN2O*kgtoGg,"NO")</f>
        <v>5.0353963047889893E-3</v>
      </c>
      <c r="U127" s="22">
        <f>IFERROR(('Activity data'!U91*(1/Constants!$H$135))*ttokg*FSOMEF*NtoN2O*kgtoGg,"NO")</f>
        <v>5.0353963047889893E-3</v>
      </c>
      <c r="V127" s="22">
        <f>IFERROR(('Activity data'!V91*(1/Constants!$H$135))*ttokg*FSOMEF*NtoN2O*kgtoGg,"NO")</f>
        <v>5.0353963047889893E-3</v>
      </c>
      <c r="W127" s="22">
        <f>IFERROR(('Activity data'!W91*(1/Constants!$H$135))*ttokg*FSOMEF*NtoN2O*kgtoGg,"NO")</f>
        <v>5.0353963047889893E-3</v>
      </c>
      <c r="X127" s="22">
        <f>IFERROR(('Activity data'!X91*(1/Constants!$H$135))*ttokg*FSOMEF*NtoN2O*kgtoGg,"NO")</f>
        <v>5.0353963047889893E-3</v>
      </c>
      <c r="Y127" s="22">
        <f>IFERROR(('Activity data'!Y91*(1/Constants!$H$135))*ttokg*FSOMEF*NtoN2O*kgtoGg,"NO")</f>
        <v>5.0353963047889893E-3</v>
      </c>
      <c r="Z127" s="22">
        <f>IFERROR(('Activity data'!Z91*(1/Constants!$H$135))*ttokg*FSOMEF*NtoN2O*kgtoGg,"NO")</f>
        <v>5.0353963047889893E-3</v>
      </c>
      <c r="AA127" s="22">
        <f>IFERROR(('Activity data'!AA91*(1/Constants!$H$135))*ttokg*FSOMEF*NtoN2O*kgtoGg,"NO")</f>
        <v>5.0353963047889893E-3</v>
      </c>
      <c r="AB127" s="22">
        <f>IFERROR(('Activity data'!AB91*(1/Constants!$H$135))*ttokg*FSOMEF*NtoN2O*kgtoGg,"NO")</f>
        <v>5.0353963047889893E-3</v>
      </c>
      <c r="AC127" s="22">
        <f>IFERROR(('Activity data'!AC91*(1/Constants!$H$135))*ttokg*FSOMEF*NtoN2O*kgtoGg,"NO")</f>
        <v>5.0353963047889893E-3</v>
      </c>
      <c r="AD127" s="22" t="str">
        <f>IFERROR(('Activity data'!AD91*(1/Constants!$H$135))*ttokg*FSOMEF*NtoN2O*kgtoGg,"NO")</f>
        <v>NO</v>
      </c>
      <c r="AE127" s="22" t="str">
        <f>IFERROR(('Activity data'!AE91*(1/Constants!$H$135))*ttokg*FSOMEF*NtoN2O*kgtoGg,"NO")</f>
        <v>NO</v>
      </c>
      <c r="AF127" s="22" t="str">
        <f>IFERROR(('Activity data'!AF91*(1/Constants!$H$135))*ttokg*FSOMEF*NtoN2O*kgtoGg,"NO")</f>
        <v>NO</v>
      </c>
      <c r="AG127" s="22" t="str">
        <f>IFERROR(('Activity data'!AG91*(1/Constants!$H$135))*ttokg*FSOMEF*NtoN2O*kgtoGg,"NO")</f>
        <v>NO</v>
      </c>
      <c r="AH127" s="22" t="str">
        <f>IFERROR(('Activity data'!AH91*(1/Constants!$H$135))*ttokg*FSOMEF*NtoN2O*kgtoGg,"NO")</f>
        <v>NO</v>
      </c>
      <c r="AI127" s="22" t="str">
        <f>IFERROR(('Activity data'!AI91*(1/Constants!$H$135))*ttokg*FSOMEF*NtoN2O*kgtoGg,"NO")</f>
        <v>NO</v>
      </c>
      <c r="AJ127" s="22" t="str">
        <f>IFERROR(('Activity data'!AJ91*(1/Constants!$H$135))*ttokg*FSOMEF*NtoN2O*kgtoGg,"NO")</f>
        <v>NO</v>
      </c>
      <c r="AK127" s="22" t="str">
        <f>IFERROR(('Activity data'!AK91*(1/Constants!$H$135))*ttokg*FSOMEF*NtoN2O*kgtoGg,"NO")</f>
        <v>NO</v>
      </c>
      <c r="AL127" s="22" t="str">
        <f>IFERROR(('Activity data'!AL91*(1/Constants!$H$135))*ttokg*FSOMEF*NtoN2O*kgtoGg,"NO")</f>
        <v>NO</v>
      </c>
      <c r="AM127" s="22" t="str">
        <f>IFERROR(('Activity data'!AM91*(1/Constants!$H$135))*ttokg*FSOMEF*NtoN2O*kgtoGg,"NO")</f>
        <v>NO</v>
      </c>
      <c r="AN127" s="22" t="str">
        <f>IFERROR(('Activity data'!AN91*(1/Constants!$H$135))*ttokg*FSOMEF*NtoN2O*kgtoGg,"NO")</f>
        <v>NO</v>
      </c>
      <c r="AO127" s="22" t="str">
        <f>IFERROR(('Activity data'!AO91*(1/Constants!$H$135))*ttokg*FSOMEF*NtoN2O*kgtoGg,"NO")</f>
        <v>NO</v>
      </c>
      <c r="AP127" s="22" t="str">
        <f>IFERROR(('Activity data'!AP91*(1/Constants!$H$135))*ttokg*FSOMEF*NtoN2O*kgtoGg,"NO")</f>
        <v>NO</v>
      </c>
      <c r="AQ127" s="22" t="str">
        <f>IFERROR(('Activity data'!AQ91*(1/Constants!$H$135))*ttokg*FSOMEF*NtoN2O*kgtoGg,"NO")</f>
        <v>NO</v>
      </c>
      <c r="AR127" s="22" t="str">
        <f>IFERROR(('Activity data'!AR91*(1/Constants!$H$135))*ttokg*FSOMEF*NtoN2O*kgtoGg,"NO")</f>
        <v>NO</v>
      </c>
      <c r="AS127" s="22" t="str">
        <f>IFERROR(('Activity data'!AS91*(1/Constants!$H$135))*ttokg*FSOMEF*NtoN2O*kgtoGg,"NO")</f>
        <v>NO</v>
      </c>
      <c r="AT127" s="22" t="str">
        <f>IFERROR(('Activity data'!AT91*(1/Constants!$H$135))*ttokg*FSOMEF*NtoN2O*kgtoGg,"NO")</f>
        <v>NO</v>
      </c>
      <c r="AU127" s="22" t="str">
        <f>IFERROR(('Activity data'!AU91*(1/Constants!$H$135))*ttokg*FSOMEF*NtoN2O*kgtoGg,"NO")</f>
        <v>NO</v>
      </c>
      <c r="AV127" s="22" t="str">
        <f>IFERROR(('Activity data'!AV91*(1/Constants!$H$135))*ttokg*FSOMEF*NtoN2O*kgtoGg,"NO")</f>
        <v>NO</v>
      </c>
      <c r="AW127" s="22" t="str">
        <f>IFERROR(('Activity data'!AW91*(1/Constants!$H$135))*ttokg*FSOMEF*NtoN2O*kgtoGg,"NO")</f>
        <v>NO</v>
      </c>
      <c r="AX127" s="22" t="str">
        <f>IFERROR(('Activity data'!AX91*(1/Constants!$H$135))*ttokg*FSOMEF*NtoN2O*kgtoGg,"NO")</f>
        <v>NO</v>
      </c>
      <c r="AY127" s="22" t="str">
        <f>IFERROR(('Activity data'!AY91*(1/Constants!$H$135))*ttokg*FSOMEF*NtoN2O*kgtoGg,"NO")</f>
        <v>NO</v>
      </c>
      <c r="AZ127" s="22" t="str">
        <f>IFERROR(('Activity data'!AZ91*(1/Constants!$H$135))*ttokg*FSOMEF*NtoN2O*kgtoGg,"NO")</f>
        <v>NO</v>
      </c>
      <c r="BA127" s="22" t="str">
        <f>IFERROR(('Activity data'!BA91*(1/Constants!$H$135))*ttokg*FSOMEF*NtoN2O*kgtoGg,"NO")</f>
        <v>NO</v>
      </c>
      <c r="BB127" s="22" t="str">
        <f>IFERROR(('Activity data'!BB91*(1/Constants!$H$135))*ttokg*FSOMEF*NtoN2O*kgtoGg,"NO")</f>
        <v>NO</v>
      </c>
      <c r="BC127" s="22" t="str">
        <f>IFERROR(('Activity data'!BC91*(1/Constants!$H$135))*ttokg*FSOMEF*NtoN2O*kgtoGg,"NO")</f>
        <v>NO</v>
      </c>
      <c r="BD127" s="22" t="str">
        <f>IFERROR(('Activity data'!BD91*(1/Constants!$H$135))*ttokg*FSOMEF*NtoN2O*kgtoGg,"NO")</f>
        <v>NO</v>
      </c>
      <c r="BE127" s="22" t="str">
        <f>IFERROR(('Activity data'!BE91*(1/Constants!$H$135))*ttokg*FSOMEF*NtoN2O*kgtoGg,"NO")</f>
        <v>NO</v>
      </c>
      <c r="BF127" s="22" t="str">
        <f>IFERROR(('Activity data'!BF91*(1/Constants!$H$135))*ttokg*FSOMEF*NtoN2O*kgtoGg,"NO")</f>
        <v>NO</v>
      </c>
      <c r="BG127" s="22" t="str">
        <f>IFERROR(('Activity data'!BG91*(1/Constants!$H$135))*ttokg*FSOMEF*NtoN2O*kgtoGg,"NO")</f>
        <v>NO</v>
      </c>
      <c r="BH127" s="22" t="str">
        <f>IFERROR(('Activity data'!BH91*(1/Constants!$H$135))*ttokg*FSOMEF*NtoN2O*kgtoGg,"NO")</f>
        <v>NO</v>
      </c>
      <c r="BI127" s="22" t="str">
        <f>IFERROR(('Activity data'!BI91*(1/Constants!$H$135))*ttokg*FSOMEF*NtoN2O*kgtoGg,"NO")</f>
        <v>NO</v>
      </c>
      <c r="BJ127" s="22" t="str">
        <f>IFERROR(('Activity data'!BJ91*(1/Constants!$H$135))*ttokg*FSOMEF*NtoN2O*kgtoGg,"NO")</f>
        <v>NO</v>
      </c>
      <c r="BK127" s="22" t="str">
        <f>IFERROR(('Activity data'!BK91*(1/Constants!$H$135))*ttokg*FSOMEF*NtoN2O*kgtoGg,"NO")</f>
        <v>NO</v>
      </c>
      <c r="BL127" s="22" t="str">
        <f>IFERROR(('Activity data'!BL91*(1/Constants!$H$135))*ttokg*FSOMEF*NtoN2O*kgtoGg,"NO")</f>
        <v>NO</v>
      </c>
      <c r="BM127" s="22" t="str">
        <f>IFERROR(('Activity data'!BM91*(1/Constants!$H$135))*ttokg*FSOMEF*NtoN2O*kgtoGg,"NO")</f>
        <v>NO</v>
      </c>
      <c r="BN127" s="22" t="str">
        <f>IFERROR(('Activity data'!BN91*(1/Constants!$H$135))*ttokg*FSOMEF*NtoN2O*kgtoGg,"NO")</f>
        <v>NO</v>
      </c>
      <c r="BO127" s="22" t="str">
        <f>IFERROR(('Activity data'!BO91*(1/Constants!$H$135))*ttokg*FSOMEF*NtoN2O*kgtoGg,"NO")</f>
        <v>NO</v>
      </c>
      <c r="BP127" s="22" t="str">
        <f>IFERROR(('Activity data'!BP91*(1/Constants!$H$135))*ttokg*FSOMEF*NtoN2O*kgtoGg,"NO")</f>
        <v>NO</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0.26806935177347263</v>
      </c>
      <c r="J128" s="22">
        <f>IFERROR(('Activity data'!J92*(1/Constants!$H$135))*ttokg*FSOMEF*NtoN2O*kgtoGg,"NO")</f>
        <v>0.26806935177347263</v>
      </c>
      <c r="K128" s="22">
        <f>IFERROR(('Activity data'!K92*(1/Constants!$H$135))*ttokg*FSOMEF*NtoN2O*kgtoGg,"NO")</f>
        <v>0.26806935177347263</v>
      </c>
      <c r="L128" s="22">
        <f>IFERROR(('Activity data'!L92*(1/Constants!$H$135))*ttokg*FSOMEF*NtoN2O*kgtoGg,"NO")</f>
        <v>0.26806935177347263</v>
      </c>
      <c r="M128" s="22">
        <f>IFERROR(('Activity data'!M92*(1/Constants!$H$135))*ttokg*FSOMEF*NtoN2O*kgtoGg,"NO")</f>
        <v>0.26806935177347263</v>
      </c>
      <c r="N128" s="22">
        <f>IFERROR(('Activity data'!N92*(1/Constants!$H$135))*ttokg*FSOMEF*NtoN2O*kgtoGg,"NO")</f>
        <v>0.26806935177347263</v>
      </c>
      <c r="O128" s="22">
        <f>IFERROR(('Activity data'!O92*(1/Constants!$H$135))*ttokg*FSOMEF*NtoN2O*kgtoGg,"NO")</f>
        <v>0.26806935177347263</v>
      </c>
      <c r="P128" s="22">
        <f>IFERROR(('Activity data'!P92*(1/Constants!$H$135))*ttokg*FSOMEF*NtoN2O*kgtoGg,"NO")</f>
        <v>0.26806935177347263</v>
      </c>
      <c r="Q128" s="22">
        <f>IFERROR(('Activity data'!Q92*(1/Constants!$H$135))*ttokg*FSOMEF*NtoN2O*kgtoGg,"NO")</f>
        <v>0.26806935177347263</v>
      </c>
      <c r="R128" s="22">
        <f>IFERROR(('Activity data'!R92*(1/Constants!$H$135))*ttokg*FSOMEF*NtoN2O*kgtoGg,"NO")</f>
        <v>0.26806935177347263</v>
      </c>
      <c r="S128" s="22">
        <f>IFERROR(('Activity data'!S92*(1/Constants!$H$135))*ttokg*FSOMEF*NtoN2O*kgtoGg,"NO")</f>
        <v>0.26806935177347263</v>
      </c>
      <c r="T128" s="22">
        <f>IFERROR(('Activity data'!T92*(1/Constants!$H$135))*ttokg*FSOMEF*NtoN2O*kgtoGg,"NO")</f>
        <v>0.26806935177347263</v>
      </c>
      <c r="U128" s="22">
        <f>IFERROR(('Activity data'!U92*(1/Constants!$H$135))*ttokg*FSOMEF*NtoN2O*kgtoGg,"NO")</f>
        <v>0.26806935177347263</v>
      </c>
      <c r="V128" s="22">
        <f>IFERROR(('Activity data'!V92*(1/Constants!$H$135))*ttokg*FSOMEF*NtoN2O*kgtoGg,"NO")</f>
        <v>0.26806935177347263</v>
      </c>
      <c r="W128" s="22">
        <f>IFERROR(('Activity data'!W92*(1/Constants!$H$135))*ttokg*FSOMEF*NtoN2O*kgtoGg,"NO")</f>
        <v>0.26806935177347263</v>
      </c>
      <c r="X128" s="22">
        <f>IFERROR(('Activity data'!X92*(1/Constants!$H$135))*ttokg*FSOMEF*NtoN2O*kgtoGg,"NO")</f>
        <v>0.26806935177347263</v>
      </c>
      <c r="Y128" s="22">
        <f>IFERROR(('Activity data'!Y92*(1/Constants!$H$135))*ttokg*FSOMEF*NtoN2O*kgtoGg,"NO")</f>
        <v>0.26806935177347263</v>
      </c>
      <c r="Z128" s="22">
        <f>IFERROR(('Activity data'!Z92*(1/Constants!$H$135))*ttokg*FSOMEF*NtoN2O*kgtoGg,"NO")</f>
        <v>0.26806935177347263</v>
      </c>
      <c r="AA128" s="22">
        <f>IFERROR(('Activity data'!AA92*(1/Constants!$H$135))*ttokg*FSOMEF*NtoN2O*kgtoGg,"NO")</f>
        <v>0.26806935177347263</v>
      </c>
      <c r="AB128" s="22">
        <f>IFERROR(('Activity data'!AB92*(1/Constants!$H$135))*ttokg*FSOMEF*NtoN2O*kgtoGg,"NO")</f>
        <v>0.26806935177347263</v>
      </c>
      <c r="AC128" s="22">
        <f>IFERROR(('Activity data'!AC92*(1/Constants!$H$135))*ttokg*FSOMEF*NtoN2O*kgtoGg,"NO")</f>
        <v>0.26806935177347263</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4.2708431510077679E-4</v>
      </c>
      <c r="J131" s="22">
        <f>IFERROR(('Activity data'!J95*(1/Constants!$H$133))*ttokg*FSOMEF*NtoN2O*kgtoGg,"NO")</f>
        <v>4.2708431510077679E-4</v>
      </c>
      <c r="K131" s="22">
        <f>IFERROR(('Activity data'!K95*(1/Constants!$H$133))*ttokg*FSOMEF*NtoN2O*kgtoGg,"NO")</f>
        <v>4.2708431510077679E-4</v>
      </c>
      <c r="L131" s="22">
        <f>IFERROR(('Activity data'!L95*(1/Constants!$H$133))*ttokg*FSOMEF*NtoN2O*kgtoGg,"NO")</f>
        <v>4.2708431510077679E-4</v>
      </c>
      <c r="M131" s="22">
        <f>IFERROR(('Activity data'!M95*(1/Constants!$H$133))*ttokg*FSOMEF*NtoN2O*kgtoGg,"NO")</f>
        <v>4.2708431510077679E-4</v>
      </c>
      <c r="N131" s="22">
        <f>IFERROR(('Activity data'!N95*(1/Constants!$H$133))*ttokg*FSOMEF*NtoN2O*kgtoGg,"NO")</f>
        <v>4.2708431510077679E-4</v>
      </c>
      <c r="O131" s="22">
        <f>IFERROR(('Activity data'!O95*(1/Constants!$H$133))*ttokg*FSOMEF*NtoN2O*kgtoGg,"NO")</f>
        <v>4.2708431510077679E-4</v>
      </c>
      <c r="P131" s="22">
        <f>IFERROR(('Activity data'!P95*(1/Constants!$H$133))*ttokg*FSOMEF*NtoN2O*kgtoGg,"NO")</f>
        <v>4.2708431510077679E-4</v>
      </c>
      <c r="Q131" s="22">
        <f>IFERROR(('Activity data'!Q95*(1/Constants!$H$133))*ttokg*FSOMEF*NtoN2O*kgtoGg,"NO")</f>
        <v>4.2708431510077679E-4</v>
      </c>
      <c r="R131" s="22">
        <f>IFERROR(('Activity data'!R95*(1/Constants!$H$133))*ttokg*FSOMEF*NtoN2O*kgtoGg,"NO")</f>
        <v>4.2708431510077679E-4</v>
      </c>
      <c r="S131" s="22">
        <f>IFERROR(('Activity data'!S95*(1/Constants!$H$133))*ttokg*FSOMEF*NtoN2O*kgtoGg,"NO")</f>
        <v>4.2708431510077679E-4</v>
      </c>
      <c r="T131" s="22">
        <f>IFERROR(('Activity data'!T95*(1/Constants!$H$133))*ttokg*FSOMEF*NtoN2O*kgtoGg,"NO")</f>
        <v>4.2708431510077679E-4</v>
      </c>
      <c r="U131" s="22">
        <f>IFERROR(('Activity data'!U95*(1/Constants!$H$133))*ttokg*FSOMEF*NtoN2O*kgtoGg,"NO")</f>
        <v>4.2708431510077679E-4</v>
      </c>
      <c r="V131" s="22">
        <f>IFERROR(('Activity data'!V95*(1/Constants!$H$133))*ttokg*FSOMEF*NtoN2O*kgtoGg,"NO")</f>
        <v>4.2708431510077679E-4</v>
      </c>
      <c r="W131" s="22">
        <f>IFERROR(('Activity data'!W95*(1/Constants!$H$133))*ttokg*FSOMEF*NtoN2O*kgtoGg,"NO")</f>
        <v>4.2708431510077679E-4</v>
      </c>
      <c r="X131" s="22">
        <f>IFERROR(('Activity data'!X95*(1/Constants!$H$133))*ttokg*FSOMEF*NtoN2O*kgtoGg,"NO")</f>
        <v>4.2708431510077679E-4</v>
      </c>
      <c r="Y131" s="22">
        <f>IFERROR(('Activity data'!Y95*(1/Constants!$H$133))*ttokg*FSOMEF*NtoN2O*kgtoGg,"NO")</f>
        <v>4.2708431510077679E-4</v>
      </c>
      <c r="Z131" s="22">
        <f>IFERROR(('Activity data'!Z95*(1/Constants!$H$133))*ttokg*FSOMEF*NtoN2O*kgtoGg,"NO")</f>
        <v>4.2708431510077679E-4</v>
      </c>
      <c r="AA131" s="22">
        <f>IFERROR(('Activity data'!AA95*(1/Constants!$H$133))*ttokg*FSOMEF*NtoN2O*kgtoGg,"NO")</f>
        <v>4.2708431510077679E-4</v>
      </c>
      <c r="AB131" s="22">
        <f>IFERROR(('Activity data'!AB95*(1/Constants!$H$133))*ttokg*FSOMEF*NtoN2O*kgtoGg,"NO")</f>
        <v>4.2708431510077679E-4</v>
      </c>
      <c r="AC131" s="22">
        <f>IFERROR(('Activity data'!AC95*(1/Constants!$H$133))*ttokg*FSOMEF*NtoN2O*kgtoGg,"NO")</f>
        <v>4.2708431510077679E-4</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0.24044297079235333</v>
      </c>
      <c r="J132" s="22">
        <f>IFERROR(('Activity data'!J96*(1/Constants!$H$135))*ttokg*FSOMEF*NtoN2O*kgtoGg,"NO")</f>
        <v>0.24044297079235333</v>
      </c>
      <c r="K132" s="22">
        <f>IFERROR(('Activity data'!K96*(1/Constants!$H$135))*ttokg*FSOMEF*NtoN2O*kgtoGg,"NO")</f>
        <v>0.24044297079235333</v>
      </c>
      <c r="L132" s="22">
        <f>IFERROR(('Activity data'!L96*(1/Constants!$H$135))*ttokg*FSOMEF*NtoN2O*kgtoGg,"NO")</f>
        <v>0.24044297079235333</v>
      </c>
      <c r="M132" s="22">
        <f>IFERROR(('Activity data'!M96*(1/Constants!$H$135))*ttokg*FSOMEF*NtoN2O*kgtoGg,"NO")</f>
        <v>0.24044297079235333</v>
      </c>
      <c r="N132" s="22">
        <f>IFERROR(('Activity data'!N96*(1/Constants!$H$135))*ttokg*FSOMEF*NtoN2O*kgtoGg,"NO")</f>
        <v>0.24044297079235333</v>
      </c>
      <c r="O132" s="22">
        <f>IFERROR(('Activity data'!O96*(1/Constants!$H$135))*ttokg*FSOMEF*NtoN2O*kgtoGg,"NO")</f>
        <v>0.24044297079235333</v>
      </c>
      <c r="P132" s="22">
        <f>IFERROR(('Activity data'!P96*(1/Constants!$H$135))*ttokg*FSOMEF*NtoN2O*kgtoGg,"NO")</f>
        <v>0.24044297079235333</v>
      </c>
      <c r="Q132" s="22">
        <f>IFERROR(('Activity data'!Q96*(1/Constants!$H$135))*ttokg*FSOMEF*NtoN2O*kgtoGg,"NO")</f>
        <v>0.24044297079235333</v>
      </c>
      <c r="R132" s="22">
        <f>IFERROR(('Activity data'!R96*(1/Constants!$H$135))*ttokg*FSOMEF*NtoN2O*kgtoGg,"NO")</f>
        <v>0.24044297079235333</v>
      </c>
      <c r="S132" s="22">
        <f>IFERROR(('Activity data'!S96*(1/Constants!$H$135))*ttokg*FSOMEF*NtoN2O*kgtoGg,"NO")</f>
        <v>0.24044297079235333</v>
      </c>
      <c r="T132" s="22">
        <f>IFERROR(('Activity data'!T96*(1/Constants!$H$135))*ttokg*FSOMEF*NtoN2O*kgtoGg,"NO")</f>
        <v>0.24044297079235333</v>
      </c>
      <c r="U132" s="22">
        <f>IFERROR(('Activity data'!U96*(1/Constants!$H$135))*ttokg*FSOMEF*NtoN2O*kgtoGg,"NO")</f>
        <v>0.24044297079235333</v>
      </c>
      <c r="V132" s="22">
        <f>IFERROR(('Activity data'!V96*(1/Constants!$H$135))*ttokg*FSOMEF*NtoN2O*kgtoGg,"NO")</f>
        <v>0.24044297079235333</v>
      </c>
      <c r="W132" s="22">
        <f>IFERROR(('Activity data'!W96*(1/Constants!$H$135))*ttokg*FSOMEF*NtoN2O*kgtoGg,"NO")</f>
        <v>0.24044297079235333</v>
      </c>
      <c r="X132" s="22">
        <f>IFERROR(('Activity data'!X96*(1/Constants!$H$135))*ttokg*FSOMEF*NtoN2O*kgtoGg,"NO")</f>
        <v>0.24044297079235333</v>
      </c>
      <c r="Y132" s="22">
        <f>IFERROR(('Activity data'!Y96*(1/Constants!$H$135))*ttokg*FSOMEF*NtoN2O*kgtoGg,"NO")</f>
        <v>0.24044297079235333</v>
      </c>
      <c r="Z132" s="22">
        <f>IFERROR(('Activity data'!Z96*(1/Constants!$H$135))*ttokg*FSOMEF*NtoN2O*kgtoGg,"NO")</f>
        <v>0.24044297079235333</v>
      </c>
      <c r="AA132" s="22">
        <f>IFERROR(('Activity data'!AA96*(1/Constants!$H$135))*ttokg*FSOMEF*NtoN2O*kgtoGg,"NO")</f>
        <v>0.24044297079235333</v>
      </c>
      <c r="AB132" s="22">
        <f>IFERROR(('Activity data'!AB96*(1/Constants!$H$135))*ttokg*FSOMEF*NtoN2O*kgtoGg,"NO")</f>
        <v>0.24044297079235333</v>
      </c>
      <c r="AC132" s="22">
        <f>IFERROR(('Activity data'!AC96*(1/Constants!$H$135))*ttokg*FSOMEF*NtoN2O*kgtoGg,"NO")</f>
        <v>0.24044297079235333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3.8449583407680432</v>
      </c>
      <c r="J134" s="22">
        <f>IFERROR(('Activity data'!J98*(1/Constants!$H$135))*ttokg*FSOMEF*NtoN2O*kgtoGg,"NO")</f>
        <v>3.8449583407680432</v>
      </c>
      <c r="K134" s="22">
        <f>IFERROR(('Activity data'!K98*(1/Constants!$H$135))*ttokg*FSOMEF*NtoN2O*kgtoGg,"NO")</f>
        <v>3.8449583407680432</v>
      </c>
      <c r="L134" s="22">
        <f>IFERROR(('Activity data'!L98*(1/Constants!$H$135))*ttokg*FSOMEF*NtoN2O*kgtoGg,"NO")</f>
        <v>3.8449583407680432</v>
      </c>
      <c r="M134" s="22">
        <f>IFERROR(('Activity data'!M98*(1/Constants!$H$135))*ttokg*FSOMEF*NtoN2O*kgtoGg,"NO")</f>
        <v>3.8449583407680432</v>
      </c>
      <c r="N134" s="22">
        <f>IFERROR(('Activity data'!N98*(1/Constants!$H$135))*ttokg*FSOMEF*NtoN2O*kgtoGg,"NO")</f>
        <v>3.8449583407680432</v>
      </c>
      <c r="O134" s="22">
        <f>IFERROR(('Activity data'!O98*(1/Constants!$H$135))*ttokg*FSOMEF*NtoN2O*kgtoGg,"NO")</f>
        <v>3.8449583407680432</v>
      </c>
      <c r="P134" s="22">
        <f>IFERROR(('Activity data'!P98*(1/Constants!$H$135))*ttokg*FSOMEF*NtoN2O*kgtoGg,"NO")</f>
        <v>3.8449583407680432</v>
      </c>
      <c r="Q134" s="22">
        <f>IFERROR(('Activity data'!Q98*(1/Constants!$H$135))*ttokg*FSOMEF*NtoN2O*kgtoGg,"NO")</f>
        <v>3.8449583407680432</v>
      </c>
      <c r="R134" s="22">
        <f>IFERROR(('Activity data'!R98*(1/Constants!$H$135))*ttokg*FSOMEF*NtoN2O*kgtoGg,"NO")</f>
        <v>3.8449583407680432</v>
      </c>
      <c r="S134" s="22">
        <f>IFERROR(('Activity data'!S98*(1/Constants!$H$135))*ttokg*FSOMEF*NtoN2O*kgtoGg,"NO")</f>
        <v>3.8449583407680432</v>
      </c>
      <c r="T134" s="22">
        <f>IFERROR(('Activity data'!T98*(1/Constants!$H$135))*ttokg*FSOMEF*NtoN2O*kgtoGg,"NO")</f>
        <v>3.8449583407680432</v>
      </c>
      <c r="U134" s="22">
        <f>IFERROR(('Activity data'!U98*(1/Constants!$H$135))*ttokg*FSOMEF*NtoN2O*kgtoGg,"NO")</f>
        <v>3.8449583407680432</v>
      </c>
      <c r="V134" s="22">
        <f>IFERROR(('Activity data'!V98*(1/Constants!$H$135))*ttokg*FSOMEF*NtoN2O*kgtoGg,"NO")</f>
        <v>3.8449583407680432</v>
      </c>
      <c r="W134" s="22">
        <f>IFERROR(('Activity data'!W98*(1/Constants!$H$135))*ttokg*FSOMEF*NtoN2O*kgtoGg,"NO")</f>
        <v>3.8449583407680432</v>
      </c>
      <c r="X134" s="22">
        <f>IFERROR(('Activity data'!X98*(1/Constants!$H$135))*ttokg*FSOMEF*NtoN2O*kgtoGg,"NO")</f>
        <v>3.8449583407680432</v>
      </c>
      <c r="Y134" s="22">
        <f>IFERROR(('Activity data'!Y98*(1/Constants!$H$135))*ttokg*FSOMEF*NtoN2O*kgtoGg,"NO")</f>
        <v>3.8449583407680432</v>
      </c>
      <c r="Z134" s="22">
        <f>IFERROR(('Activity data'!Z98*(1/Constants!$H$135))*ttokg*FSOMEF*NtoN2O*kgtoGg,"NO")</f>
        <v>3.8449583407680432</v>
      </c>
      <c r="AA134" s="22">
        <f>IFERROR(('Activity data'!AA98*(1/Constants!$H$135))*ttokg*FSOMEF*NtoN2O*kgtoGg,"NO")</f>
        <v>3.8449583407680432</v>
      </c>
      <c r="AB134" s="22">
        <f>IFERROR(('Activity data'!AB98*(1/Constants!$H$135))*ttokg*FSOMEF*NtoN2O*kgtoGg,"NO")</f>
        <v>3.8449583407680432</v>
      </c>
      <c r="AC134" s="22">
        <f>IFERROR(('Activity data'!AC98*(1/Constants!$H$135))*ttokg*FSOMEF*NtoN2O*kgtoGg,"NO")</f>
        <v>3.8449583407680432</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0.66058052426048974</v>
      </c>
      <c r="AF135" s="22">
        <f>'Activity data'!AF47*ttokg*FracGASF*MSVolatEF*NtoN2O*kgtoGg</f>
        <v>0.66043622524748957</v>
      </c>
      <c r="AG135" s="22">
        <f>'Activity data'!AG47*ttokg*FracGASF*MSVolatEF*NtoN2O*kgtoGg</f>
        <v>0.66032602315589906</v>
      </c>
      <c r="AH135" s="22">
        <f>'Activity data'!AH47*ttokg*FracGASF*MSVolatEF*NtoN2O*kgtoGg</f>
        <v>0.66024126999012656</v>
      </c>
      <c r="AI135" s="22">
        <f>'Activity data'!AI47*ttokg*FracGASF*MSVolatEF*NtoN2O*kgtoGg</f>
        <v>0.66018358181444503</v>
      </c>
      <c r="AJ135" s="22">
        <f>'Activity data'!AJ47*ttokg*FracGASF*MSVolatEF*NtoN2O*kgtoGg</f>
        <v>0.66010214296508518</v>
      </c>
      <c r="AK135" s="22">
        <f>'Activity data'!AK47*ttokg*FracGASF*MSVolatEF*NtoN2O*kgtoGg</f>
        <v>0.6600168851193684</v>
      </c>
      <c r="AL135" s="22">
        <f>'Activity data'!AL47*ttokg*FracGASF*MSVolatEF*NtoN2O*kgtoGg</f>
        <v>0.65993654777244803</v>
      </c>
      <c r="AM135" s="22">
        <f>'Activity data'!AM47*ttokg*FracGASF*MSVolatEF*NtoN2O*kgtoGg</f>
        <v>0.66038209819700422</v>
      </c>
      <c r="AN135" s="22">
        <f>'Activity data'!AN47*ttokg*FracGASF*MSVolatEF*NtoN2O*kgtoGg</f>
        <v>0.6602389759043088</v>
      </c>
      <c r="AO135" s="22">
        <f>'Activity data'!AO47*ttokg*FracGASF*MSVolatEF*NtoN2O*kgtoGg</f>
        <v>0.66009896912429089</v>
      </c>
      <c r="AP135" s="22">
        <f>'Activity data'!AP47*ttokg*FracGASF*MSVolatEF*NtoN2O*kgtoGg</f>
        <v>0.65995266772049888</v>
      </c>
      <c r="AQ135" s="22">
        <f>'Activity data'!AQ47*ttokg*FracGASF*MSVolatEF*NtoN2O*kgtoGg</f>
        <v>0.65979906544415423</v>
      </c>
      <c r="AR135" s="22">
        <f>'Activity data'!AR47*ttokg*FracGASF*MSVolatEF*NtoN2O*kgtoGg</f>
        <v>0.65965418567647216</v>
      </c>
      <c r="AS135" s="22">
        <f>'Activity data'!AS47*ttokg*FracGASF*MSVolatEF*NtoN2O*kgtoGg</f>
        <v>0.65949526353948595</v>
      </c>
      <c r="AT135" s="22">
        <f>'Activity data'!AT47*ttokg*FracGASF*MSVolatEF*NtoN2O*kgtoGg</f>
        <v>0.65933625203353341</v>
      </c>
      <c r="AU135" s="22">
        <f>'Activity data'!AU47*ttokg*FracGASF*MSVolatEF*NtoN2O*kgtoGg</f>
        <v>0.65917763926212758</v>
      </c>
      <c r="AV135" s="22">
        <f>'Activity data'!AV47*ttokg*FracGASF*MSVolatEF*NtoN2O*kgtoGg</f>
        <v>0.65902611505977204</v>
      </c>
      <c r="AW135" s="22">
        <f>'Activity data'!AW47*ttokg*FracGASF*MSVolatEF*NtoN2O*kgtoGg</f>
        <v>0.65887842282038678</v>
      </c>
      <c r="AX135" s="22">
        <f>'Activity data'!AX47*ttokg*FracGASF*MSVolatEF*NtoN2O*kgtoGg</f>
        <v>0.65871407517003444</v>
      </c>
      <c r="AY135" s="22">
        <f>'Activity data'!AY47*ttokg*FracGASF*MSVolatEF*NtoN2O*kgtoGg</f>
        <v>0.65854895852099682</v>
      </c>
      <c r="AZ135" s="22">
        <f>'Activity data'!AZ47*ttokg*FracGASF*MSVolatEF*NtoN2O*kgtoGg</f>
        <v>0.65838480522677367</v>
      </c>
      <c r="BA135" s="22">
        <f>'Activity data'!BA47*ttokg*FracGASF*MSVolatEF*NtoN2O*kgtoGg</f>
        <v>0.65822316832215344</v>
      </c>
      <c r="BB135" s="22">
        <f>'Activity data'!BB47*ttokg*FracGASF*MSVolatEF*NtoN2O*kgtoGg</f>
        <v>0.65805026358214225</v>
      </c>
      <c r="BC135" s="22">
        <f>'Activity data'!BC47*ttokg*FracGASF*MSVolatEF*NtoN2O*kgtoGg</f>
        <v>0.6578702283953104</v>
      </c>
      <c r="BD135" s="22">
        <f>'Activity data'!BD47*ttokg*FracGASF*MSVolatEF*NtoN2O*kgtoGg</f>
        <v>0.65768761428135969</v>
      </c>
      <c r="BE135" s="22">
        <f>'Activity data'!BE47*ttokg*FracGASF*MSVolatEF*NtoN2O*kgtoGg</f>
        <v>0.65751097386128354</v>
      </c>
      <c r="BF135" s="22">
        <f>'Activity data'!BF47*ttokg*FracGASF*MSVolatEF*NtoN2O*kgtoGg</f>
        <v>0.65733216508060821</v>
      </c>
      <c r="BG135" s="22">
        <f>'Activity data'!BG47*ttokg*FracGASF*MSVolatEF*NtoN2O*kgtoGg</f>
        <v>0.65714740734202215</v>
      </c>
      <c r="BH135" s="22">
        <f>'Activity data'!BH47*ttokg*FracGASF*MSVolatEF*NtoN2O*kgtoGg</f>
        <v>0.65696326939458138</v>
      </c>
      <c r="BI135" s="22">
        <f>'Activity data'!BI47*ttokg*FracGASF*MSVolatEF*NtoN2O*kgtoGg</f>
        <v>0.65677863447777107</v>
      </c>
      <c r="BJ135" s="22">
        <f>'Activity data'!BJ47*ttokg*FracGASF*MSVolatEF*NtoN2O*kgtoGg</f>
        <v>0.65659288852722342</v>
      </c>
      <c r="BK135" s="22">
        <f>'Activity data'!BK47*ttokg*FracGASF*MSVolatEF*NtoN2O*kgtoGg</f>
        <v>0.65640575567260118</v>
      </c>
      <c r="BL135" s="22">
        <f>'Activity data'!BL47*ttokg*FracGASF*MSVolatEF*NtoN2O*kgtoGg</f>
        <v>0.65621467743528916</v>
      </c>
      <c r="BM135" s="22">
        <f>'Activity data'!BM47*ttokg*FracGASF*MSVolatEF*NtoN2O*kgtoGg</f>
        <v>0.65603603977016478</v>
      </c>
      <c r="BN135" s="22">
        <f>'Activity data'!BN47*ttokg*FracGASF*MSVolatEF*NtoN2O*kgtoGg</f>
        <v>0.6558563331946311</v>
      </c>
      <c r="BO135" s="22">
        <f>'Activity data'!BO47*ttokg*FracGASF*MSVolatEF*NtoN2O*kgtoGg</f>
        <v>0.65567470568914044</v>
      </c>
      <c r="BP135" s="22">
        <f>'Activity data'!BP47*ttokg*FracGASF*MSVolatEF*NtoN2O*kgtoGg</f>
        <v>0.65549084511826705</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8.7196629202384683E-3</v>
      </c>
      <c r="AF136" s="22">
        <f>'Activity data'!AF48*ttokg*FracGASM*MSVolatEF*NtoN2O*kgtoGg</f>
        <v>8.7177581732668617E-3</v>
      </c>
      <c r="AG136" s="22">
        <f>'Activity data'!AG48*ttokg*FracGASM*MSVolatEF*NtoN2O*kgtoGg</f>
        <v>8.7163035056578696E-3</v>
      </c>
      <c r="AH136" s="22">
        <f>'Activity data'!AH48*ttokg*FracGASM*MSVolatEF*NtoN2O*kgtoGg</f>
        <v>8.7151847638696715E-3</v>
      </c>
      <c r="AI136" s="22">
        <f>'Activity data'!AI48*ttokg*FracGASM*MSVolatEF*NtoN2O*kgtoGg</f>
        <v>8.7144232799506761E-3</v>
      </c>
      <c r="AJ136" s="22">
        <f>'Activity data'!AJ48*ttokg*FracGASM*MSVolatEF*NtoN2O*kgtoGg</f>
        <v>8.7133482871391242E-3</v>
      </c>
      <c r="AK136" s="22">
        <f>'Activity data'!AK48*ttokg*FracGASM*MSVolatEF*NtoN2O*kgtoGg</f>
        <v>8.7122228835756627E-3</v>
      </c>
      <c r="AL136" s="22">
        <f>'Activity data'!AL48*ttokg*FracGASM*MSVolatEF*NtoN2O*kgtoGg</f>
        <v>8.7111624305963153E-3</v>
      </c>
      <c r="AM136" s="22">
        <f>'Activity data'!AM48*ttokg*FracGASM*MSVolatEF*NtoN2O*kgtoGg</f>
        <v>8.7170436962004591E-3</v>
      </c>
      <c r="AN136" s="22">
        <f>'Activity data'!AN48*ttokg*FracGASM*MSVolatEF*NtoN2O*kgtoGg</f>
        <v>8.7151544819368768E-3</v>
      </c>
      <c r="AO136" s="22">
        <f>'Activity data'!AO48*ttokg*FracGASM*MSVolatEF*NtoN2O*kgtoGg</f>
        <v>8.7133063924406395E-3</v>
      </c>
      <c r="AP136" s="22">
        <f>'Activity data'!AP48*ttokg*FracGASM*MSVolatEF*NtoN2O*kgtoGg</f>
        <v>8.7113752139105841E-3</v>
      </c>
      <c r="AQ136" s="22">
        <f>'Activity data'!AQ48*ttokg*FracGASM*MSVolatEF*NtoN2O*kgtoGg</f>
        <v>8.7093476638628372E-3</v>
      </c>
      <c r="AR136" s="22">
        <f>'Activity data'!AR48*ttokg*FracGASM*MSVolatEF*NtoN2O*kgtoGg</f>
        <v>8.707435250929433E-3</v>
      </c>
      <c r="AS136" s="22">
        <f>'Activity data'!AS48*ttokg*FracGASM*MSVolatEF*NtoN2O*kgtoGg</f>
        <v>8.7053374787212159E-3</v>
      </c>
      <c r="AT136" s="22">
        <f>'Activity data'!AT48*ttokg*FracGASM*MSVolatEF*NtoN2O*kgtoGg</f>
        <v>8.7032385268426427E-3</v>
      </c>
      <c r="AU136" s="22">
        <f>'Activity data'!AU48*ttokg*FracGASM*MSVolatEF*NtoN2O*kgtoGg</f>
        <v>8.7011448382600838E-3</v>
      </c>
      <c r="AV136" s="22">
        <f>'Activity data'!AV48*ttokg*FracGASM*MSVolatEF*NtoN2O*kgtoGg</f>
        <v>8.6991447187889908E-3</v>
      </c>
      <c r="AW136" s="22">
        <f>'Activity data'!AW48*ttokg*FracGASM*MSVolatEF*NtoN2O*kgtoGg</f>
        <v>8.697195181229106E-3</v>
      </c>
      <c r="AX136" s="22">
        <f>'Activity data'!AX48*ttokg*FracGASM*MSVolatEF*NtoN2O*kgtoGg</f>
        <v>8.6950257922444561E-3</v>
      </c>
      <c r="AY136" s="22">
        <f>'Activity data'!AY48*ttokg*FracGASM*MSVolatEF*NtoN2O*kgtoGg</f>
        <v>8.6928462524771596E-3</v>
      </c>
      <c r="AZ136" s="22">
        <f>'Activity data'!AZ48*ttokg*FracGASM*MSVolatEF*NtoN2O*kgtoGg</f>
        <v>8.6906794289934135E-3</v>
      </c>
      <c r="BA136" s="22">
        <f>'Activity data'!BA48*ttokg*FracGASM*MSVolatEF*NtoN2O*kgtoGg</f>
        <v>8.6885458218524253E-3</v>
      </c>
      <c r="BB136" s="22">
        <f>'Activity data'!BB48*ttokg*FracGASM*MSVolatEF*NtoN2O*kgtoGg</f>
        <v>8.6862634792842803E-3</v>
      </c>
      <c r="BC136" s="22">
        <f>'Activity data'!BC48*ttokg*FracGASM*MSVolatEF*NtoN2O*kgtoGg</f>
        <v>8.6838870148180976E-3</v>
      </c>
      <c r="BD136" s="22">
        <f>'Activity data'!BD48*ttokg*FracGASM*MSVolatEF*NtoN2O*kgtoGg</f>
        <v>8.6814765085139502E-3</v>
      </c>
      <c r="BE136" s="22">
        <f>'Activity data'!BE48*ttokg*FracGASM*MSVolatEF*NtoN2O*kgtoGg</f>
        <v>8.6791448549689426E-3</v>
      </c>
      <c r="BF136" s="22">
        <f>'Activity data'!BF48*ttokg*FracGASM*MSVolatEF*NtoN2O*kgtoGg</f>
        <v>8.6767845790640275E-3</v>
      </c>
      <c r="BG136" s="22">
        <f>'Activity data'!BG48*ttokg*FracGASM*MSVolatEF*NtoN2O*kgtoGg</f>
        <v>8.6743457769146957E-3</v>
      </c>
      <c r="BH136" s="22">
        <f>'Activity data'!BH48*ttokg*FracGASM*MSVolatEF*NtoN2O*kgtoGg</f>
        <v>8.6719151560084775E-3</v>
      </c>
      <c r="BI136" s="22">
        <f>'Activity data'!BI48*ttokg*FracGASM*MSVolatEF*NtoN2O*kgtoGg</f>
        <v>8.6694779751065789E-3</v>
      </c>
      <c r="BJ136" s="22">
        <f>'Activity data'!BJ48*ttokg*FracGASM*MSVolatEF*NtoN2O*kgtoGg</f>
        <v>8.6670261285593519E-3</v>
      </c>
      <c r="BK136" s="22">
        <f>'Activity data'!BK48*ttokg*FracGASM*MSVolatEF*NtoN2O*kgtoGg</f>
        <v>8.6645559748783369E-3</v>
      </c>
      <c r="BL136" s="22">
        <f>'Activity data'!BL48*ttokg*FracGASM*MSVolatEF*NtoN2O*kgtoGg</f>
        <v>8.6620337421458183E-3</v>
      </c>
      <c r="BM136" s="22">
        <f>'Activity data'!BM48*ttokg*FracGASM*MSVolatEF*NtoN2O*kgtoGg</f>
        <v>8.659675724966176E-3</v>
      </c>
      <c r="BN136" s="22">
        <f>'Activity data'!BN48*ttokg*FracGASM*MSVolatEF*NtoN2O*kgtoGg</f>
        <v>8.6573035981691339E-3</v>
      </c>
      <c r="BO136" s="22">
        <f>'Activity data'!BO48*ttokg*FracGASM*MSVolatEF*NtoN2O*kgtoGg</f>
        <v>8.6549061150966531E-3</v>
      </c>
      <c r="BP136" s="22">
        <f>'Activity data'!BP48*ttokg*FracGASM*MSVolatEF*NtoN2O*kgtoGg</f>
        <v>8.6524791555611259E-3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1.2095184726352868</v>
      </c>
      <c r="AE137" s="22">
        <f>SUM('Activity data'!AE50:AE65)*FracGASM*MSVolatEF*NtoN2O*kgtoGg</f>
        <v>1.2180302711754143</v>
      </c>
      <c r="AF137" s="22">
        <f>SUM('Activity data'!AF50:AF65)*FracGASM*MSVolatEF*NtoN2O*kgtoGg</f>
        <v>1.2190564926832765</v>
      </c>
      <c r="AG137" s="22">
        <f>SUM('Activity data'!AG50:AG65)*FracGASM*MSVolatEF*NtoN2O*kgtoGg</f>
        <v>1.214689426102306</v>
      </c>
      <c r="AH137" s="22">
        <f>SUM('Activity data'!AH50:AH65)*FracGASM*MSVolatEF*NtoN2O*kgtoGg</f>
        <v>1.2046678300994114</v>
      </c>
      <c r="AI137" s="22">
        <f>SUM('Activity data'!AI50:AI65)*FracGASM*MSVolatEF*NtoN2O*kgtoGg</f>
        <v>1.2005522714405419</v>
      </c>
      <c r="AJ137" s="22">
        <f>SUM('Activity data'!AJ50:AJ65)*FracGASM*MSVolatEF*NtoN2O*kgtoGg</f>
        <v>1.1976959413055481</v>
      </c>
      <c r="AK137" s="22">
        <f>SUM('Activity data'!AK50:AK65)*FracGASM*MSVolatEF*NtoN2O*kgtoGg</f>
        <v>1.1940960319530358</v>
      </c>
      <c r="AL137" s="22">
        <f>SUM('Activity data'!AL50:AL65)*FracGASM*MSVolatEF*NtoN2O*kgtoGg</f>
        <v>1.0794696386653693</v>
      </c>
      <c r="AM137" s="22">
        <f>SUM('Activity data'!AM50:AM65)*FracGASM*MSVolatEF*NtoN2O*kgtoGg</f>
        <v>1.0918387729817145</v>
      </c>
      <c r="AN137" s="22">
        <f>SUM('Activity data'!AN50:AN65)*FracGASM*MSVolatEF*NtoN2O*kgtoGg</f>
        <v>1.103728293833212</v>
      </c>
      <c r="AO137" s="22">
        <f>SUM('Activity data'!AO50:AO65)*FracGASM*MSVolatEF*NtoN2O*kgtoGg</f>
        <v>1.1170577595822009</v>
      </c>
      <c r="AP137" s="22">
        <f>SUM('Activity data'!AP50:AP65)*FracGASM*MSVolatEF*NtoN2O*kgtoGg</f>
        <v>1.1320346019483747</v>
      </c>
      <c r="AQ137" s="22">
        <f>SUM('Activity data'!AQ50:AQ65)*FracGASM*MSVolatEF*NtoN2O*kgtoGg</f>
        <v>1.1453485871508133</v>
      </c>
      <c r="AR137" s="22">
        <f>SUM('Activity data'!AR50:AR65)*FracGASM*MSVolatEF*NtoN2O*kgtoGg</f>
        <v>1.1617517794572241</v>
      </c>
      <c r="AS137" s="22">
        <f>SUM('Activity data'!AS50:AS65)*FracGASM*MSVolatEF*NtoN2O*kgtoGg</f>
        <v>1.1783120063938448</v>
      </c>
      <c r="AT137" s="22">
        <f>SUM('Activity data'!AT50:AT65)*FracGASM*MSVolatEF*NtoN2O*kgtoGg</f>
        <v>1.1949230284900703</v>
      </c>
      <c r="AU137" s="22">
        <f>SUM('Activity data'!AU50:AU65)*FracGASM*MSVolatEF*NtoN2O*kgtoGg</f>
        <v>1.2101681757033447</v>
      </c>
      <c r="AV137" s="22">
        <f>SUM('Activity data'!AV50:AV65)*FracGASM*MSVolatEF*NtoN2O*kgtoGg</f>
        <v>1.2247134536322877</v>
      </c>
      <c r="AW137" s="22">
        <f>SUM('Activity data'!AW50:AW65)*FracGASM*MSVolatEF*NtoN2O*kgtoGg</f>
        <v>1.2408003391369951</v>
      </c>
      <c r="AX137" s="22">
        <f>SUM('Activity data'!AX50:AX65)*FracGASM*MSVolatEF*NtoN2O*kgtoGg</f>
        <v>1.2570954507125873</v>
      </c>
      <c r="AY137" s="22">
        <f>SUM('Activity data'!AY50:AY65)*FracGASM*MSVolatEF*NtoN2O*kgtoGg</f>
        <v>1.27322541670678</v>
      </c>
      <c r="AZ137" s="22">
        <f>SUM('Activity data'!AZ50:AZ65)*FracGASM*MSVolatEF*NtoN2O*kgtoGg</f>
        <v>1.2888488121697408</v>
      </c>
      <c r="BA137" s="22">
        <f>SUM('Activity data'!BA50:BA65)*FracGASM*MSVolatEF*NtoN2O*kgtoGg</f>
        <v>1.3069424903531788</v>
      </c>
      <c r="BB137" s="22">
        <f>SUM('Activity data'!BB50:BB65)*FracGASM*MSVolatEF*NtoN2O*kgtoGg</f>
        <v>1.3266664800757222</v>
      </c>
      <c r="BC137" s="22">
        <f>SUM('Activity data'!BC50:BC65)*FracGASM*MSVolatEF*NtoN2O*kgtoGg</f>
        <v>1.3470233953861526</v>
      </c>
      <c r="BD137" s="22">
        <f>SUM('Activity data'!BD50:BD65)*FracGASM*MSVolatEF*NtoN2O*kgtoGg</f>
        <v>1.3661278586860663</v>
      </c>
      <c r="BE137" s="22">
        <f>SUM('Activity data'!BE50:BE65)*FracGASM*MSVolatEF*NtoN2O*kgtoGg</f>
        <v>1.3857665191710706</v>
      </c>
      <c r="BF137" s="22">
        <f>SUM('Activity data'!BF50:BF65)*FracGASM*MSVolatEF*NtoN2O*kgtoGg</f>
        <v>1.4067969840150343</v>
      </c>
      <c r="BG137" s="22">
        <f>SUM('Activity data'!BG50:BG65)*FracGASM*MSVolatEF*NtoN2O*kgtoGg</f>
        <v>1.4384566459064916</v>
      </c>
      <c r="BH137" s="22">
        <f>SUM('Activity data'!BH50:BH65)*FracGASM*MSVolatEF*NtoN2O*kgtoGg</f>
        <v>1.4707994918694003</v>
      </c>
      <c r="BI137" s="22">
        <f>SUM('Activity data'!BI50:BI65)*FracGASM*MSVolatEF*NtoN2O*kgtoGg</f>
        <v>1.5039870549315217</v>
      </c>
      <c r="BJ137" s="22">
        <f>SUM('Activity data'!BJ50:BJ65)*FracGASM*MSVolatEF*NtoN2O*kgtoGg</f>
        <v>1.5381099261453655</v>
      </c>
      <c r="BK137" s="22">
        <f>SUM('Activity data'!BK50:BK65)*FracGASM*MSVolatEF*NtoN2O*kgtoGg</f>
        <v>1.5738219249234613</v>
      </c>
      <c r="BL137" s="22">
        <f>SUM('Activity data'!BL50:BL65)*FracGASM*MSVolatEF*NtoN2O*kgtoGg</f>
        <v>1.607126894862378</v>
      </c>
      <c r="BM137" s="22">
        <f>SUM('Activity data'!BM50:BM65)*FracGASM*MSVolatEF*NtoN2O*kgtoGg</f>
        <v>1.6412804691758787</v>
      </c>
      <c r="BN137" s="22">
        <f>SUM('Activity data'!BN50:BN65)*FracGASM*MSVolatEF*NtoN2O*kgtoGg</f>
        <v>1.6765248921510767</v>
      </c>
      <c r="BO137" s="22">
        <f>SUM('Activity data'!BO50:BO65)*FracGASM*MSVolatEF*NtoN2O*kgtoGg</f>
        <v>1.712977132149279</v>
      </c>
      <c r="BP137" s="22">
        <f>SUM('Activity data'!BP50:BP65)*FracGASM*MSVolatEF*NtoN2O*kgtoGg</f>
        <v>1.7514049519087664</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4.3849394306097773</v>
      </c>
      <c r="AE138" s="22">
        <f>SUM('Activity data'!AE66:AE81)*FracGASM*MSVolatEF*NtoN2O*kgtoGg</f>
        <v>4.3893099536925604</v>
      </c>
      <c r="AF138" s="22">
        <f>SUM('Activity data'!AF66:AF81)*FracGASM*MSVolatEF*NtoN2O*kgtoGg</f>
        <v>4.3765183335135651</v>
      </c>
      <c r="AG138" s="22">
        <f>SUM('Activity data'!AG66:AG81)*FracGASM*MSVolatEF*NtoN2O*kgtoGg</f>
        <v>4.3519028472559151</v>
      </c>
      <c r="AH138" s="22">
        <f>SUM('Activity data'!AH66:AH81)*FracGASM*MSVolatEF*NtoN2O*kgtoGg</f>
        <v>4.3150759381563102</v>
      </c>
      <c r="AI138" s="22">
        <f>SUM('Activity data'!AI66:AI81)*FracGASM*MSVolatEF*NtoN2O*kgtoGg</f>
        <v>4.2935242503591882</v>
      </c>
      <c r="AJ138" s="22">
        <f>SUM('Activity data'!AJ66:AJ81)*FracGASM*MSVolatEF*NtoN2O*kgtoGg</f>
        <v>4.2755480610322021</v>
      </c>
      <c r="AK138" s="22">
        <f>SUM('Activity data'!AK66:AK81)*FracGASM*MSVolatEF*NtoN2O*kgtoGg</f>
        <v>4.2564435140021608</v>
      </c>
      <c r="AL138" s="22">
        <f>SUM('Activity data'!AL66:AL81)*FracGASM*MSVolatEF*NtoN2O*kgtoGg</f>
        <v>3.9826428848890743</v>
      </c>
      <c r="AM138" s="22">
        <f>SUM('Activity data'!AM66:AM81)*FracGASM*MSVolatEF*NtoN2O*kgtoGg</f>
        <v>3.9997009030497059</v>
      </c>
      <c r="AN138" s="22">
        <f>SUM('Activity data'!AN66:AN81)*FracGASM*MSVolatEF*NtoN2O*kgtoGg</f>
        <v>4.0156529029790962</v>
      </c>
      <c r="AO138" s="22">
        <f>SUM('Activity data'!AO66:AO81)*FracGASM*MSVolatEF*NtoN2O*kgtoGg</f>
        <v>4.0348126367261354</v>
      </c>
      <c r="AP138" s="22">
        <f>SUM('Activity data'!AP66:AP81)*FracGASM*MSVolatEF*NtoN2O*kgtoGg</f>
        <v>4.0575468439484581</v>
      </c>
      <c r="AQ138" s="22">
        <f>SUM('Activity data'!AQ66:AQ81)*FracGASM*MSVolatEF*NtoN2O*kgtoGg</f>
        <v>4.0764059947687477</v>
      </c>
      <c r="AR138" s="22">
        <f>SUM('Activity data'!AR66:AR81)*FracGASM*MSVolatEF*NtoN2O*kgtoGg</f>
        <v>4.0997787018902994</v>
      </c>
      <c r="AS138" s="22">
        <f>SUM('Activity data'!AS66:AS81)*FracGASM*MSVolatEF*NtoN2O*kgtoGg</f>
        <v>4.123202139757173</v>
      </c>
      <c r="AT138" s="22">
        <f>SUM('Activity data'!AT66:AT81)*FracGASM*MSVolatEF*NtoN2O*kgtoGg</f>
        <v>4.1464169685586301</v>
      </c>
      <c r="AU138" s="22">
        <f>SUM('Activity data'!AU66:AU81)*FracGASM*MSVolatEF*NtoN2O*kgtoGg</f>
        <v>4.1663491096555916</v>
      </c>
      <c r="AV138" s="22">
        <f>SUM('Activity data'!AV66:AV81)*FracGASM*MSVolatEF*NtoN2O*kgtoGg</f>
        <v>4.1844705241691349</v>
      </c>
      <c r="AW138" s="22">
        <f>SUM('Activity data'!AW66:AW81)*FracGASM*MSVolatEF*NtoN2O*kgtoGg</f>
        <v>4.1990642467122115</v>
      </c>
      <c r="AX138" s="22">
        <f>SUM('Activity data'!AX66:AX81)*FracGASM*MSVolatEF*NtoN2O*kgtoGg</f>
        <v>4.2134325521374905</v>
      </c>
      <c r="AY138" s="22">
        <f>SUM('Activity data'!AY66:AY81)*FracGASM*MSVolatEF*NtoN2O*kgtoGg</f>
        <v>4.226761857850196</v>
      </c>
      <c r="AZ138" s="22">
        <f>SUM('Activity data'!AZ66:AZ81)*FracGASM*MSVolatEF*NtoN2O*kgtoGg</f>
        <v>4.2383360634976341</v>
      </c>
      <c r="BA138" s="22">
        <f>SUM('Activity data'!BA66:BA81)*FracGASM*MSVolatEF*NtoN2O*kgtoGg</f>
        <v>4.2542131927219122</v>
      </c>
      <c r="BB138" s="22">
        <f>SUM('Activity data'!BB66:BB81)*FracGASM*MSVolatEF*NtoN2O*kgtoGg</f>
        <v>4.2709131257205284</v>
      </c>
      <c r="BC138" s="22">
        <f>SUM('Activity data'!BC66:BC81)*FracGASM*MSVolatEF*NtoN2O*kgtoGg</f>
        <v>4.2879157075943128</v>
      </c>
      <c r="BD138" s="22">
        <f>SUM('Activity data'!BD66:BD81)*FracGASM*MSVolatEF*NtoN2O*kgtoGg</f>
        <v>4.3014427154642902</v>
      </c>
      <c r="BE138" s="22">
        <f>SUM('Activity data'!BE66:BE81)*FracGASM*MSVolatEF*NtoN2O*kgtoGg</f>
        <v>4.3150234783716197</v>
      </c>
      <c r="BF138" s="22">
        <f>SUM('Activity data'!BF66:BF81)*FracGASM*MSVolatEF*NtoN2O*kgtoGg</f>
        <v>4.3302418488566952</v>
      </c>
      <c r="BG138" s="22">
        <f>SUM('Activity data'!BG66:BG81)*FracGASM*MSVolatEF*NtoN2O*kgtoGg</f>
        <v>4.389319342159542</v>
      </c>
      <c r="BH138" s="22">
        <f>SUM('Activity data'!BH66:BH81)*FracGASM*MSVolatEF*NtoN2O*kgtoGg</f>
        <v>4.4497660895183202</v>
      </c>
      <c r="BI138" s="22">
        <f>SUM('Activity data'!BI66:BI81)*FracGASM*MSVolatEF*NtoN2O*kgtoGg</f>
        <v>4.511885141204405</v>
      </c>
      <c r="BJ138" s="22">
        <f>SUM('Activity data'!BJ66:BJ81)*FracGASM*MSVolatEF*NtoN2O*kgtoGg</f>
        <v>4.5758428948952403</v>
      </c>
      <c r="BK138" s="22">
        <f>SUM('Activity data'!BK66:BK81)*FracGASM*MSVolatEF*NtoN2O*kgtoGg</f>
        <v>4.6428814046130569</v>
      </c>
      <c r="BL138" s="22">
        <f>SUM('Activity data'!BL66:BL81)*FracGASM*MSVolatEF*NtoN2O*kgtoGg</f>
        <v>4.7038755404902837</v>
      </c>
      <c r="BM138" s="22">
        <f>SUM('Activity data'!BM66:BM81)*FracGASM*MSVolatEF*NtoN2O*kgtoGg</f>
        <v>4.7665325327808965</v>
      </c>
      <c r="BN138" s="22">
        <f>SUM('Activity data'!BN66:BN81)*FracGASM*MSVolatEF*NtoN2O*kgtoGg</f>
        <v>4.8313079446287617</v>
      </c>
      <c r="BO138" s="22">
        <f>SUM('Activity data'!BO66:BO81)*FracGASM*MSVolatEF*NtoN2O*kgtoGg</f>
        <v>4.8984175517513355</v>
      </c>
      <c r="BP138" s="22">
        <f>SUM('Activity data'!BP66:BP81)*FracGASM*MSVolatEF*NtoN2O*kgtoGg</f>
        <v>4.9693133909914371</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2.2790028086986896E-4</v>
      </c>
      <c r="AF139" s="22">
        <f>'Activity data'!AF47*FracLEACH*MSLeachEF*NtoN2O*kgtoGg</f>
        <v>2.2785049771038385E-4</v>
      </c>
      <c r="AG139" s="22">
        <f>'Activity data'!AG47*FracLEACH*MSLeachEF*NtoN2O*kgtoGg</f>
        <v>2.2781247798878517E-4</v>
      </c>
      <c r="AH139" s="22">
        <f>'Activity data'!AH47*FracLEACH*MSLeachEF*NtoN2O*kgtoGg</f>
        <v>2.2778323814659363E-4</v>
      </c>
      <c r="AI139" s="22">
        <f>'Activity data'!AI47*FracLEACH*MSLeachEF*NtoN2O*kgtoGg</f>
        <v>2.2776333572598349E-4</v>
      </c>
      <c r="AJ139" s="22">
        <f>'Activity data'!AJ47*FracLEACH*MSLeachEF*NtoN2O*kgtoGg</f>
        <v>2.2773523932295434E-4</v>
      </c>
      <c r="AK139" s="22">
        <f>'Activity data'!AK47*FracLEACH*MSLeachEF*NtoN2O*kgtoGg</f>
        <v>2.2770582536618206E-4</v>
      </c>
      <c r="AL139" s="22">
        <f>'Activity data'!AL47*FracLEACH*MSLeachEF*NtoN2O*kgtoGg</f>
        <v>2.2767810898149449E-4</v>
      </c>
      <c r="AM139" s="22">
        <f>'Activity data'!AM47*FracLEACH*MSLeachEF*NtoN2O*kgtoGg</f>
        <v>2.2783182387796645E-4</v>
      </c>
      <c r="AN139" s="22">
        <f>'Activity data'!AN47*FracLEACH*MSLeachEF*NtoN2O*kgtoGg</f>
        <v>2.2778244668698644E-4</v>
      </c>
      <c r="AO139" s="22">
        <f>'Activity data'!AO47*FracLEACH*MSLeachEF*NtoN2O*kgtoGg</f>
        <v>2.2773414434788033E-4</v>
      </c>
      <c r="AP139" s="22">
        <f>'Activity data'!AP47*FracLEACH*MSLeachEF*NtoN2O*kgtoGg</f>
        <v>2.2768367036357206E-4</v>
      </c>
      <c r="AQ139" s="22">
        <f>'Activity data'!AQ47*FracLEACH*MSLeachEF*NtoN2O*kgtoGg</f>
        <v>2.276306775782332E-4</v>
      </c>
      <c r="AR139" s="22">
        <f>'Activity data'!AR47*FracLEACH*MSLeachEF*NtoN2O*kgtoGg</f>
        <v>2.275806940583828E-4</v>
      </c>
      <c r="AS139" s="22">
        <f>'Activity data'!AS47*FracLEACH*MSLeachEF*NtoN2O*kgtoGg</f>
        <v>2.2752586592112261E-4</v>
      </c>
      <c r="AT139" s="22">
        <f>'Activity data'!AT47*FracLEACH*MSLeachEF*NtoN2O*kgtoGg</f>
        <v>2.2747100695156899E-4</v>
      </c>
      <c r="AU139" s="22">
        <f>'Activity data'!AU47*FracLEACH*MSLeachEF*NtoN2O*kgtoGg</f>
        <v>2.2741628554543398E-4</v>
      </c>
      <c r="AV139" s="22">
        <f>'Activity data'!AV47*FracLEACH*MSLeachEF*NtoN2O*kgtoGg</f>
        <v>2.2736400969562123E-4</v>
      </c>
      <c r="AW139" s="22">
        <f>'Activity data'!AW47*FracLEACH*MSLeachEF*NtoN2O*kgtoGg</f>
        <v>2.273130558730334E-4</v>
      </c>
      <c r="AX139" s="22">
        <f>'Activity data'!AX47*FracLEACH*MSLeachEF*NtoN2O*kgtoGg</f>
        <v>2.2725635593366184E-4</v>
      </c>
      <c r="AY139" s="22">
        <f>'Activity data'!AY47*FracLEACH*MSLeachEF*NtoN2O*kgtoGg</f>
        <v>2.2719939068974391E-4</v>
      </c>
      <c r="AZ139" s="22">
        <f>'Activity data'!AZ47*FracLEACH*MSLeachEF*NtoN2O*kgtoGg</f>
        <v>2.2714275780323688E-4</v>
      </c>
      <c r="BA139" s="22">
        <f>'Activity data'!BA47*FracLEACH*MSLeachEF*NtoN2O*kgtoGg</f>
        <v>2.2708699307114291E-4</v>
      </c>
      <c r="BB139" s="22">
        <f>'Activity data'!BB47*FracLEACH*MSLeachEF*NtoN2O*kgtoGg</f>
        <v>2.2702734093583906E-4</v>
      </c>
      <c r="BC139" s="22">
        <f>'Activity data'!BC47*FracLEACH*MSLeachEF*NtoN2O*kgtoGg</f>
        <v>2.2696522879638205E-4</v>
      </c>
      <c r="BD139" s="22">
        <f>'Activity data'!BD47*FracLEACH*MSLeachEF*NtoN2O*kgtoGg</f>
        <v>2.2690222692706903E-4</v>
      </c>
      <c r="BE139" s="22">
        <f>'Activity data'!BE47*FracLEACH*MSLeachEF*NtoN2O*kgtoGg</f>
        <v>2.2684128598214276E-4</v>
      </c>
      <c r="BF139" s="22">
        <f>'Activity data'!BF47*FracLEACH*MSLeachEF*NtoN2O*kgtoGg</f>
        <v>2.2677959695280981E-4</v>
      </c>
      <c r="BG139" s="22">
        <f>'Activity data'!BG47*FracLEACH*MSLeachEF*NtoN2O*kgtoGg</f>
        <v>2.2671585553299764E-4</v>
      </c>
      <c r="BH139" s="22">
        <f>'Activity data'!BH47*FracLEACH*MSLeachEF*NtoN2O*kgtoGg</f>
        <v>2.2665232794113056E-4</v>
      </c>
      <c r="BI139" s="22">
        <f>'Activity data'!BI47*FracLEACH*MSLeachEF*NtoN2O*kgtoGg</f>
        <v>2.2658862889483099E-4</v>
      </c>
      <c r="BJ139" s="22">
        <f>'Activity data'!BJ47*FracLEACH*MSLeachEF*NtoN2O*kgtoGg</f>
        <v>2.2652454654189201E-4</v>
      </c>
      <c r="BK139" s="22">
        <f>'Activity data'!BK47*FracLEACH*MSLeachEF*NtoN2O*kgtoGg</f>
        <v>2.2645998570704738E-4</v>
      </c>
      <c r="BL139" s="22">
        <f>'Activity data'!BL47*FracLEACH*MSLeachEF*NtoN2O*kgtoGg</f>
        <v>2.2639406371517478E-4</v>
      </c>
      <c r="BM139" s="22">
        <f>'Activity data'!BM47*FracLEACH*MSLeachEF*NtoN2O*kgtoGg</f>
        <v>2.2633243372070682E-4</v>
      </c>
      <c r="BN139" s="22">
        <f>'Activity data'!BN47*FracLEACH*MSLeachEF*NtoN2O*kgtoGg</f>
        <v>2.2627043495214772E-4</v>
      </c>
      <c r="BO139" s="22">
        <f>'Activity data'!BO47*FracLEACH*MSLeachEF*NtoN2O*kgtoGg</f>
        <v>2.2620777346275337E-4</v>
      </c>
      <c r="BP139" s="22">
        <f>'Activity data'!BP47*FracLEACH*MSLeachEF*NtoN2O*kgtoGg</f>
        <v>2.261443415658021E-4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1.5041418537411354E-6</v>
      </c>
      <c r="AF140" s="22">
        <f>'Activity data'!AF48*FracLEACH*MSLeachEF*NtoN2O*kgtoGg</f>
        <v>1.5038132848885336E-6</v>
      </c>
      <c r="AG140" s="22">
        <f>'Activity data'!AG48*FracLEACH*MSLeachEF*NtoN2O*kgtoGg</f>
        <v>1.5035623547259823E-6</v>
      </c>
      <c r="AH140" s="22">
        <f>'Activity data'!AH48*FracLEACH*MSLeachEF*NtoN2O*kgtoGg</f>
        <v>1.5033693717675184E-6</v>
      </c>
      <c r="AI140" s="22">
        <f>'Activity data'!AI48*FracLEACH*MSLeachEF*NtoN2O*kgtoGg</f>
        <v>1.5032380157914915E-6</v>
      </c>
      <c r="AJ140" s="22">
        <f>'Activity data'!AJ48*FracLEACH*MSLeachEF*NtoN2O*kgtoGg</f>
        <v>1.5030525795314989E-6</v>
      </c>
      <c r="AK140" s="22">
        <f>'Activity data'!AK48*FracLEACH*MSLeachEF*NtoN2O*kgtoGg</f>
        <v>1.502858447416802E-6</v>
      </c>
      <c r="AL140" s="22">
        <f>'Activity data'!AL48*FracLEACH*MSLeachEF*NtoN2O*kgtoGg</f>
        <v>1.5026755192778641E-6</v>
      </c>
      <c r="AM140" s="22">
        <f>'Activity data'!AM48*FracLEACH*MSLeachEF*NtoN2O*kgtoGg</f>
        <v>1.5036900375945787E-6</v>
      </c>
      <c r="AN140" s="22">
        <f>'Activity data'!AN48*FracLEACH*MSLeachEF*NtoN2O*kgtoGg</f>
        <v>1.503364148134111E-6</v>
      </c>
      <c r="AO140" s="22">
        <f>'Activity data'!AO48*FracLEACH*MSLeachEF*NtoN2O*kgtoGg</f>
        <v>1.5030453526960104E-6</v>
      </c>
      <c r="AP140" s="22">
        <f>'Activity data'!AP48*FracLEACH*MSLeachEF*NtoN2O*kgtoGg</f>
        <v>1.5027122243995756E-6</v>
      </c>
      <c r="AQ140" s="22">
        <f>'Activity data'!AQ48*FracLEACH*MSLeachEF*NtoN2O*kgtoGg</f>
        <v>1.5023624720163393E-6</v>
      </c>
      <c r="AR140" s="22">
        <f>'Activity data'!AR48*FracLEACH*MSLeachEF*NtoN2O*kgtoGg</f>
        <v>1.5020325807853266E-6</v>
      </c>
      <c r="AS140" s="22">
        <f>'Activity data'!AS48*FracLEACH*MSLeachEF*NtoN2O*kgtoGg</f>
        <v>1.5016707150794095E-6</v>
      </c>
      <c r="AT140" s="22">
        <f>'Activity data'!AT48*FracLEACH*MSLeachEF*NtoN2O*kgtoGg</f>
        <v>1.5013086458803559E-6</v>
      </c>
      <c r="AU140" s="22">
        <f>'Activity data'!AU48*FracLEACH*MSLeachEF*NtoN2O*kgtoGg</f>
        <v>1.5009474845998645E-6</v>
      </c>
      <c r="AV140" s="22">
        <f>'Activity data'!AV48*FracLEACH*MSLeachEF*NtoN2O*kgtoGg</f>
        <v>1.5006024639911006E-6</v>
      </c>
      <c r="AW140" s="22">
        <f>'Activity data'!AW48*FracLEACH*MSLeachEF*NtoN2O*kgtoGg</f>
        <v>1.5002661687620209E-6</v>
      </c>
      <c r="AX140" s="22">
        <f>'Activity data'!AX48*FracLEACH*MSLeachEF*NtoN2O*kgtoGg</f>
        <v>1.4998919491621682E-6</v>
      </c>
      <c r="AY140" s="22">
        <f>'Activity data'!AY48*FracLEACH*MSLeachEF*NtoN2O*kgtoGg</f>
        <v>1.4995159785523101E-6</v>
      </c>
      <c r="AZ140" s="22">
        <f>'Activity data'!AZ48*FracLEACH*MSLeachEF*NtoN2O*kgtoGg</f>
        <v>1.4991422015013637E-6</v>
      </c>
      <c r="BA140" s="22">
        <f>'Activity data'!BA48*FracLEACH*MSLeachEF*NtoN2O*kgtoGg</f>
        <v>1.4987741542695432E-6</v>
      </c>
      <c r="BB140" s="22">
        <f>'Activity data'!BB48*FracLEACH*MSLeachEF*NtoN2O*kgtoGg</f>
        <v>1.4983804501765383E-6</v>
      </c>
      <c r="BC140" s="22">
        <f>'Activity data'!BC48*FracLEACH*MSLeachEF*NtoN2O*kgtoGg</f>
        <v>1.4979705100561217E-6</v>
      </c>
      <c r="BD140" s="22">
        <f>'Activity data'!BD48*FracLEACH*MSLeachEF*NtoN2O*kgtoGg</f>
        <v>1.497554697718656E-6</v>
      </c>
      <c r="BE140" s="22">
        <f>'Activity data'!BE48*FracLEACH*MSLeachEF*NtoN2O*kgtoGg</f>
        <v>1.4971524874821423E-6</v>
      </c>
      <c r="BF140" s="22">
        <f>'Activity data'!BF48*FracLEACH*MSLeachEF*NtoN2O*kgtoGg</f>
        <v>1.4967453398885448E-6</v>
      </c>
      <c r="BG140" s="22">
        <f>'Activity data'!BG48*FracLEACH*MSLeachEF*NtoN2O*kgtoGg</f>
        <v>1.4963246465177849E-6</v>
      </c>
      <c r="BH140" s="22">
        <f>'Activity data'!BH48*FracLEACH*MSLeachEF*NtoN2O*kgtoGg</f>
        <v>1.4959053644114623E-6</v>
      </c>
      <c r="BI140" s="22">
        <f>'Activity data'!BI48*FracLEACH*MSLeachEF*NtoN2O*kgtoGg</f>
        <v>1.4954849507058848E-6</v>
      </c>
      <c r="BJ140" s="22">
        <f>'Activity data'!BJ48*FracLEACH*MSLeachEF*NtoN2O*kgtoGg</f>
        <v>1.4950620071764876E-6</v>
      </c>
      <c r="BK140" s="22">
        <f>'Activity data'!BK48*FracLEACH*MSLeachEF*NtoN2O*kgtoGg</f>
        <v>1.4946359056665128E-6</v>
      </c>
      <c r="BL140" s="22">
        <f>'Activity data'!BL48*FracLEACH*MSLeachEF*NtoN2O*kgtoGg</f>
        <v>1.4942008205201534E-6</v>
      </c>
      <c r="BM140" s="22">
        <f>'Activity data'!BM48*FracLEACH*MSLeachEF*NtoN2O*kgtoGg</f>
        <v>1.4937940625566652E-6</v>
      </c>
      <c r="BN140" s="22">
        <f>'Activity data'!BN48*FracLEACH*MSLeachEF*NtoN2O*kgtoGg</f>
        <v>1.4933848706841751E-6</v>
      </c>
      <c r="BO140" s="22">
        <f>'Activity data'!BO48*FracLEACH*MSLeachEF*NtoN2O*kgtoGg</f>
        <v>1.4929713048541728E-6</v>
      </c>
      <c r="BP140" s="22">
        <f>'Activity data'!BP48*FracLEACH*MSLeachEF*NtoN2O*kgtoGg</f>
        <v>1.4925526543342944E-6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0.20864193652958696</v>
      </c>
      <c r="AE141" s="22">
        <f>SUM('Activity data'!AE50:AE65)*FracLEACH*MSLeachEF*NtoN2O*kgtoGg</f>
        <v>0.21011022177775895</v>
      </c>
      <c r="AF141" s="22">
        <f>SUM('Activity data'!AF50:AF65)*FracLEACH*MSLeachEF*NtoN2O*kgtoGg</f>
        <v>0.21028724498786514</v>
      </c>
      <c r="AG141" s="22">
        <f>SUM('Activity data'!AG50:AG65)*FracLEACH*MSLeachEF*NtoN2O*kgtoGg</f>
        <v>0.20953392600264772</v>
      </c>
      <c r="AH141" s="22">
        <f>SUM('Activity data'!AH50:AH65)*FracLEACH*MSLeachEF*NtoN2O*kgtoGg</f>
        <v>0.20780520069214836</v>
      </c>
      <c r="AI141" s="22">
        <f>SUM('Activity data'!AI50:AI65)*FracLEACH*MSLeachEF*NtoN2O*kgtoGg</f>
        <v>0.20709526682349341</v>
      </c>
      <c r="AJ141" s="22">
        <f>SUM('Activity data'!AJ50:AJ65)*FracLEACH*MSLeachEF*NtoN2O*kgtoGg</f>
        <v>0.20660254987520704</v>
      </c>
      <c r="AK141" s="22">
        <f>SUM('Activity data'!AK50:AK65)*FracLEACH*MSLeachEF*NtoN2O*kgtoGg</f>
        <v>0.20598156551189867</v>
      </c>
      <c r="AL141" s="22">
        <f>SUM('Activity data'!AL50:AL65)*FracLEACH*MSLeachEF*NtoN2O*kgtoGg</f>
        <v>0.18620851266977612</v>
      </c>
      <c r="AM141" s="22">
        <f>SUM('Activity data'!AM50:AM65)*FracLEACH*MSLeachEF*NtoN2O*kgtoGg</f>
        <v>0.18834218833934568</v>
      </c>
      <c r="AN141" s="22">
        <f>SUM('Activity data'!AN50:AN65)*FracLEACH*MSLeachEF*NtoN2O*kgtoGg</f>
        <v>0.19039313068622904</v>
      </c>
      <c r="AO141" s="22">
        <f>SUM('Activity data'!AO50:AO65)*FracLEACH*MSLeachEF*NtoN2O*kgtoGg</f>
        <v>0.19269246352792965</v>
      </c>
      <c r="AP141" s="22">
        <f>SUM('Activity data'!AP50:AP65)*FracLEACH*MSLeachEF*NtoN2O*kgtoGg</f>
        <v>0.19527596883609463</v>
      </c>
      <c r="AQ141" s="22">
        <f>SUM('Activity data'!AQ50:AQ65)*FracLEACH*MSLeachEF*NtoN2O*kgtoGg</f>
        <v>0.19757263128351527</v>
      </c>
      <c r="AR141" s="22">
        <f>SUM('Activity data'!AR50:AR65)*FracLEACH*MSLeachEF*NtoN2O*kgtoGg</f>
        <v>0.20040218195637113</v>
      </c>
      <c r="AS141" s="22">
        <f>SUM('Activity data'!AS50:AS65)*FracLEACH*MSLeachEF*NtoN2O*kgtoGg</f>
        <v>0.20325882110293825</v>
      </c>
      <c r="AT141" s="22">
        <f>SUM('Activity data'!AT50:AT65)*FracLEACH*MSLeachEF*NtoN2O*kgtoGg</f>
        <v>0.20612422241453715</v>
      </c>
      <c r="AU141" s="22">
        <f>SUM('Activity data'!AU50:AU65)*FracLEACH*MSLeachEF*NtoN2O*kgtoGg</f>
        <v>0.20875401030882693</v>
      </c>
      <c r="AV141" s="22">
        <f>SUM('Activity data'!AV50:AV65)*FracLEACH*MSLeachEF*NtoN2O*kgtoGg</f>
        <v>0.21126307075156958</v>
      </c>
      <c r="AW141" s="22">
        <f>SUM('Activity data'!AW50:AW65)*FracLEACH*MSLeachEF*NtoN2O*kgtoGg</f>
        <v>0.21403805850113164</v>
      </c>
      <c r="AX141" s="22">
        <f>SUM('Activity data'!AX50:AX65)*FracLEACH*MSLeachEF*NtoN2O*kgtoGg</f>
        <v>0.21684896524792135</v>
      </c>
      <c r="AY141" s="22">
        <f>SUM('Activity data'!AY50:AY65)*FracLEACH*MSLeachEF*NtoN2O*kgtoGg</f>
        <v>0.21963138438191951</v>
      </c>
      <c r="AZ141" s="22">
        <f>SUM('Activity data'!AZ50:AZ65)*FracLEACH*MSLeachEF*NtoN2O*kgtoGg</f>
        <v>0.22232642009928028</v>
      </c>
      <c r="BA141" s="22">
        <f>SUM('Activity data'!BA50:BA65)*FracLEACH*MSLeachEF*NtoN2O*kgtoGg</f>
        <v>0.22544757958592335</v>
      </c>
      <c r="BB141" s="22">
        <f>SUM('Activity data'!BB50:BB65)*FracLEACH*MSLeachEF*NtoN2O*kgtoGg</f>
        <v>0.22884996781306208</v>
      </c>
      <c r="BC141" s="22">
        <f>SUM('Activity data'!BC50:BC65)*FracLEACH*MSLeachEF*NtoN2O*kgtoGg</f>
        <v>0.23236153570411133</v>
      </c>
      <c r="BD141" s="22">
        <f>SUM('Activity data'!BD50:BD65)*FracLEACH*MSLeachEF*NtoN2O*kgtoGg</f>
        <v>0.23565705562334643</v>
      </c>
      <c r="BE141" s="22">
        <f>SUM('Activity data'!BE50:BE65)*FracLEACH*MSLeachEF*NtoN2O*kgtoGg</f>
        <v>0.23904472455700973</v>
      </c>
      <c r="BF141" s="22">
        <f>SUM('Activity data'!BF50:BF65)*FracLEACH*MSLeachEF*NtoN2O*kgtoGg</f>
        <v>0.24267247974259337</v>
      </c>
      <c r="BG141" s="22">
        <f>SUM('Activity data'!BG50:BG65)*FracLEACH*MSLeachEF*NtoN2O*kgtoGg</f>
        <v>0.2481337714188698</v>
      </c>
      <c r="BH141" s="22">
        <f>SUM('Activity data'!BH50:BH65)*FracLEACH*MSLeachEF*NtoN2O*kgtoGg</f>
        <v>0.25371291234747151</v>
      </c>
      <c r="BI141" s="22">
        <f>SUM('Activity data'!BI50:BI65)*FracLEACH*MSLeachEF*NtoN2O*kgtoGg</f>
        <v>0.25943776697568749</v>
      </c>
      <c r="BJ141" s="22">
        <f>SUM('Activity data'!BJ50:BJ65)*FracLEACH*MSLeachEF*NtoN2O*kgtoGg</f>
        <v>0.26532396226007554</v>
      </c>
      <c r="BK141" s="22">
        <f>SUM('Activity data'!BK50:BK65)*FracLEACH*MSLeachEF*NtoN2O*kgtoGg</f>
        <v>0.27148428204929703</v>
      </c>
      <c r="BL141" s="22">
        <f>SUM('Activity data'!BL50:BL65)*FracLEACH*MSLeachEF*NtoN2O*kgtoGg</f>
        <v>0.27722938936376013</v>
      </c>
      <c r="BM141" s="22">
        <f>SUM('Activity data'!BM50:BM65)*FracLEACH*MSLeachEF*NtoN2O*kgtoGg</f>
        <v>0.28312088093283899</v>
      </c>
      <c r="BN141" s="22">
        <f>SUM('Activity data'!BN50:BN65)*FracLEACH*MSLeachEF*NtoN2O*kgtoGg</f>
        <v>0.28920054389606065</v>
      </c>
      <c r="BO141" s="22">
        <f>SUM('Activity data'!BO50:BO65)*FracLEACH*MSLeachEF*NtoN2O*kgtoGg</f>
        <v>0.29548855529575058</v>
      </c>
      <c r="BP141" s="22">
        <f>SUM('Activity data'!BP50:BP65)*FracLEACH*MSLeachEF*NtoN2O*kgtoGg</f>
        <v>0.30211735420426211</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6.1081490320528488E-2</v>
      </c>
      <c r="AE143" s="22">
        <f>'Activity data'!AE85*FracLEACH*MSLeachEF*NtoN2O*kgtoGg</f>
        <v>6.117750025151357E-2</v>
      </c>
      <c r="AF143" s="22">
        <f>'Activity data'!AF85*FracLEACH*MSLeachEF*NtoN2O*kgtoGg</f>
        <v>6.1382454121742161E-2</v>
      </c>
      <c r="AG143" s="22">
        <f>'Activity data'!AG85*FracLEACH*MSLeachEF*NtoN2O*kgtoGg</f>
        <v>6.1538978720969195E-2</v>
      </c>
      <c r="AH143" s="22">
        <f>'Activity data'!AH85*FracLEACH*MSLeachEF*NtoN2O*kgtoGg</f>
        <v>6.1659357155845876E-2</v>
      </c>
      <c r="AI143" s="22">
        <f>'Activity data'!AI85*FracLEACH*MSLeachEF*NtoN2O*kgtoGg</f>
        <v>6.174129406328914E-2</v>
      </c>
      <c r="AJ143" s="22">
        <f>'Activity data'!AJ85*FracLEACH*MSLeachEF*NtoN2O*kgtoGg</f>
        <v>6.1856965037166527E-2</v>
      </c>
      <c r="AK143" s="22">
        <f>'Activity data'!AK85*FracLEACH*MSLeachEF*NtoN2O*kgtoGg</f>
        <v>6.197806028988994E-2</v>
      </c>
      <c r="AL143" s="22">
        <f>'Activity data'!AL85*FracLEACH*MSLeachEF*NtoN2O*kgtoGg</f>
        <v>6.2092166754188396E-2</v>
      </c>
      <c r="AM143" s="22">
        <f>'Activity data'!AM85*FracLEACH*MSLeachEF*NtoN2O*kgtoGg</f>
        <v>6.145933301543894E-2</v>
      </c>
      <c r="AN143" s="22">
        <f>'Activity data'!AN85*FracLEACH*MSLeachEF*NtoN2O*kgtoGg</f>
        <v>6.1662615541036636E-2</v>
      </c>
      <c r="AO143" s="22">
        <f>'Activity data'!AO85*FracLEACH*MSLeachEF*NtoN2O*kgtoGg</f>
        <v>6.1861472974821384E-2</v>
      </c>
      <c r="AP143" s="22">
        <f>'Activity data'!AP85*FracLEACH*MSLeachEF*NtoN2O*kgtoGg</f>
        <v>6.2069270923702909E-2</v>
      </c>
      <c r="AQ143" s="22">
        <f>'Activity data'!AQ85*FracLEACH*MSLeachEF*NtoN2O*kgtoGg</f>
        <v>6.2287438604535644E-2</v>
      </c>
      <c r="AR143" s="22">
        <f>'Activity data'!AR85*FracLEACH*MSLeachEF*NtoN2O*kgtoGg</f>
        <v>6.2493217344714823E-2</v>
      </c>
      <c r="AS143" s="22">
        <f>'Activity data'!AS85*FracLEACH*MSLeachEF*NtoN2O*kgtoGg</f>
        <v>6.2718941044157331E-2</v>
      </c>
      <c r="AT143" s="22">
        <f>'Activity data'!AT85*FracLEACH*MSLeachEF*NtoN2O*kgtoGg</f>
        <v>6.2944791678047521E-2</v>
      </c>
      <c r="AU143" s="22">
        <f>'Activity data'!AU85*FracLEACH*MSLeachEF*NtoN2O*kgtoGg</f>
        <v>6.3170075972731249E-2</v>
      </c>
      <c r="AV143" s="22">
        <f>'Activity data'!AV85*FracLEACH*MSLeachEF*NtoN2O*kgtoGg</f>
        <v>6.3385292078929067E-2</v>
      </c>
      <c r="AW143" s="22">
        <f>'Activity data'!AW85*FracLEACH*MSLeachEF*NtoN2O*kgtoGg</f>
        <v>6.3595065489261735E-2</v>
      </c>
      <c r="AX143" s="22">
        <f>'Activity data'!AX85*FracLEACH*MSLeachEF*NtoN2O*kgtoGg</f>
        <v>6.3828495270258509E-2</v>
      </c>
      <c r="AY143" s="22">
        <f>'Activity data'!AY85*FracLEACH*MSLeachEF*NtoN2O*kgtoGg</f>
        <v>6.4063017291967408E-2</v>
      </c>
      <c r="AZ143" s="22">
        <f>'Activity data'!AZ85*FracLEACH*MSLeachEF*NtoN2O*kgtoGg</f>
        <v>6.4296171020896534E-2</v>
      </c>
      <c r="BA143" s="22">
        <f>'Activity data'!BA85*FracLEACH*MSLeachEF*NtoN2O*kgtoGg</f>
        <v>6.4525750617353231E-2</v>
      </c>
      <c r="BB143" s="22">
        <f>'Activity data'!BB85*FracLEACH*MSLeachEF*NtoN2O*kgtoGg</f>
        <v>6.4771334387535309E-2</v>
      </c>
      <c r="BC143" s="22">
        <f>'Activity data'!BC85*FracLEACH*MSLeachEF*NtoN2O*kgtoGg</f>
        <v>6.5027045826936997E-2</v>
      </c>
      <c r="BD143" s="22">
        <f>'Activity data'!BD85*FracLEACH*MSLeachEF*NtoN2O*kgtoGg</f>
        <v>6.5286420223437544E-2</v>
      </c>
      <c r="BE143" s="22">
        <f>'Activity data'!BE85*FracLEACH*MSLeachEF*NtoN2O*kgtoGg</f>
        <v>6.5537309934882257E-2</v>
      </c>
      <c r="BF143" s="22">
        <f>'Activity data'!BF85*FracLEACH*MSLeachEF*NtoN2O*kgtoGg</f>
        <v>6.579127945877801E-2</v>
      </c>
      <c r="BG143" s="22">
        <f>'Activity data'!BG85*FracLEACH*MSLeachEF*NtoN2O*kgtoGg</f>
        <v>6.6053698534214042E-2</v>
      </c>
      <c r="BH143" s="22">
        <f>'Activity data'!BH85*FracLEACH*MSLeachEF*NtoN2O*kgtoGg</f>
        <v>6.6315237294592447E-2</v>
      </c>
      <c r="BI143" s="22">
        <f>'Activity data'!BI85*FracLEACH*MSLeachEF*NtoN2O*kgtoGg</f>
        <v>6.6577481921169177E-2</v>
      </c>
      <c r="BJ143" s="22">
        <f>'Activity data'!BJ85*FracLEACH*MSLeachEF*NtoN2O*kgtoGg</f>
        <v>6.6841304595021994E-2</v>
      </c>
      <c r="BK143" s="22">
        <f>'Activity data'!BK85*FracLEACH*MSLeachEF*NtoN2O*kgtoGg</f>
        <v>6.7107097146227285E-2</v>
      </c>
      <c r="BL143" s="22">
        <f>'Activity data'!BL85*FracLEACH*MSLeachEF*NtoN2O*kgtoGg</f>
        <v>6.7378493488026756E-2</v>
      </c>
      <c r="BM143" s="22">
        <f>'Activity data'!BM85*FracLEACH*MSLeachEF*NtoN2O*kgtoGg</f>
        <v>6.7632219969411655E-2</v>
      </c>
      <c r="BN143" s="22">
        <f>'Activity data'!BN85*FracLEACH*MSLeachEF*NtoN2O*kgtoGg</f>
        <v>6.7887464668563283E-2</v>
      </c>
      <c r="BO143" s="22">
        <f>'Activity data'!BO85*FracLEACH*MSLeachEF*NtoN2O*kgtoGg</f>
        <v>6.8145437744167356E-2</v>
      </c>
      <c r="BP143" s="22">
        <f>'Activity data'!BP85*FracLEACH*MSLeachEF*NtoN2O*kgtoGg</f>
        <v>6.840658253510809E-2</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t="str">
        <f>IFERROR(('Activity data'!I89*(1/Constants!$H$135))*ttokg*FracLEACH*MSLeachEF*NtoN2O*kgtoGg,"NO")</f>
        <v>NO</v>
      </c>
      <c r="J146" s="22" t="str">
        <f>IFERROR(('Activity data'!J89*(1/Constants!$H$135))*ttokg*FracLEACH*MSLeachEF*NtoN2O*kgtoGg,"NO")</f>
        <v>NO</v>
      </c>
      <c r="K146" s="22" t="str">
        <f>IFERROR(('Activity data'!K89*(1/Constants!$H$135))*ttokg*FracLEACH*MSLeachEF*NtoN2O*kgtoGg,"NO")</f>
        <v>NO</v>
      </c>
      <c r="L146" s="22" t="str">
        <f>IFERROR(('Activity data'!L89*(1/Constants!$H$135))*ttokg*FracLEACH*MSLeachEF*NtoN2O*kgtoGg,"NO")</f>
        <v>NO</v>
      </c>
      <c r="M146" s="22" t="str">
        <f>IFERROR(('Activity data'!M89*(1/Constants!$H$135))*ttokg*FracLEACH*MSLeachEF*NtoN2O*kgtoGg,"NO")</f>
        <v>NO</v>
      </c>
      <c r="N146" s="22" t="str">
        <f>IFERROR(('Activity data'!N89*(1/Constants!$H$135))*ttokg*FracLEACH*MSLeachEF*NtoN2O*kgtoGg,"NO")</f>
        <v>NO</v>
      </c>
      <c r="O146" s="22" t="str">
        <f>IFERROR(('Activity data'!O89*(1/Constants!$H$135))*ttokg*FracLEACH*MSLeachEF*NtoN2O*kgtoGg,"NO")</f>
        <v>NO</v>
      </c>
      <c r="P146" s="22" t="str">
        <f>IFERROR(('Activity data'!P89*(1/Constants!$H$135))*ttokg*FracLEACH*MSLeachEF*NtoN2O*kgtoGg,"NO")</f>
        <v>NO</v>
      </c>
      <c r="Q146" s="22" t="str">
        <f>IFERROR(('Activity data'!Q89*(1/Constants!$H$135))*ttokg*FracLEACH*MSLeachEF*NtoN2O*kgtoGg,"NO")</f>
        <v>NO</v>
      </c>
      <c r="R146" s="22" t="str">
        <f>IFERROR(('Activity data'!R89*(1/Constants!$H$135))*ttokg*FracLEACH*MSLeachEF*NtoN2O*kgtoGg,"NO")</f>
        <v>NO</v>
      </c>
      <c r="S146" s="22" t="str">
        <f>IFERROR(('Activity data'!S89*(1/Constants!$H$135))*ttokg*FracLEACH*MSLeachEF*NtoN2O*kgtoGg,"NO")</f>
        <v>NO</v>
      </c>
      <c r="T146" s="22" t="str">
        <f>IFERROR(('Activity data'!T89*(1/Constants!$H$135))*ttokg*FracLEACH*MSLeachEF*NtoN2O*kgtoGg,"NO")</f>
        <v>NO</v>
      </c>
      <c r="U146" s="22" t="str">
        <f>IFERROR(('Activity data'!U89*(1/Constants!$H$135))*ttokg*FracLEACH*MSLeachEF*NtoN2O*kgtoGg,"NO")</f>
        <v>NO</v>
      </c>
      <c r="V146" s="22" t="str">
        <f>IFERROR(('Activity data'!V89*(1/Constants!$H$135))*ttokg*FracLEACH*MSLeachEF*NtoN2O*kgtoGg,"NO")</f>
        <v>NO</v>
      </c>
      <c r="W146" s="22" t="str">
        <f>IFERROR(('Activity data'!W89*(1/Constants!$H$135))*ttokg*FracLEACH*MSLeachEF*NtoN2O*kgtoGg,"NO")</f>
        <v>NO</v>
      </c>
      <c r="X146" s="22" t="str">
        <f>IFERROR(('Activity data'!X89*(1/Constants!$H$135))*ttokg*FracLEACH*MSLeachEF*NtoN2O*kgtoGg,"NO")</f>
        <v>NO</v>
      </c>
      <c r="Y146" s="22" t="str">
        <f>IFERROR(('Activity data'!Y89*(1/Constants!$H$135))*ttokg*FracLEACH*MSLeachEF*NtoN2O*kgtoGg,"NO")</f>
        <v>NO</v>
      </c>
      <c r="Z146" s="22" t="str">
        <f>IFERROR(('Activity data'!Z89*(1/Constants!$H$135))*ttokg*FracLEACH*MSLeachEF*NtoN2O*kgtoGg,"NO")</f>
        <v>NO</v>
      </c>
      <c r="AA146" s="22" t="str">
        <f>IFERROR(('Activity data'!AA89*(1/Constants!$H$135))*ttokg*FracLEACH*MSLeachEF*NtoN2O*kgtoGg,"NO")</f>
        <v>NO</v>
      </c>
      <c r="AB146" s="22" t="str">
        <f>IFERROR(('Activity data'!AB89*(1/Constants!$H$135))*ttokg*FracLEACH*MSLeachEF*NtoN2O*kgtoGg,"NO")</f>
        <v>NO</v>
      </c>
      <c r="AC146" s="22" t="str">
        <f>IFERROR(('Activity data'!AC89*(1/Constants!$H$135))*ttokg*FracLEACH*MSLeachEF*NtoN2O*kgtoGg,"NO")</f>
        <v>NO</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7.2988165488083543E-3</v>
      </c>
      <c r="J147" s="22">
        <f>IFERROR(('Activity data'!J90*(1/Constants!$H$135))*ttokg*FracLEACH*MSLeachEF*NtoN2O*kgtoGg,"NO")</f>
        <v>7.2988165488083543E-3</v>
      </c>
      <c r="K147" s="22">
        <f>IFERROR(('Activity data'!K90*(1/Constants!$H$135))*ttokg*FracLEACH*MSLeachEF*NtoN2O*kgtoGg,"NO")</f>
        <v>7.2988165488083543E-3</v>
      </c>
      <c r="L147" s="22">
        <f>IFERROR(('Activity data'!L90*(1/Constants!$H$135))*ttokg*FracLEACH*MSLeachEF*NtoN2O*kgtoGg,"NO")</f>
        <v>7.2988165488083543E-3</v>
      </c>
      <c r="M147" s="22">
        <f>IFERROR(('Activity data'!M90*(1/Constants!$H$135))*ttokg*FracLEACH*MSLeachEF*NtoN2O*kgtoGg,"NO")</f>
        <v>7.2988165488083543E-3</v>
      </c>
      <c r="N147" s="22">
        <f>IFERROR(('Activity data'!N90*(1/Constants!$H$135))*ttokg*FracLEACH*MSLeachEF*NtoN2O*kgtoGg,"NO")</f>
        <v>7.2988165488083543E-3</v>
      </c>
      <c r="O147" s="22">
        <f>IFERROR(('Activity data'!O90*(1/Constants!$H$135))*ttokg*FracLEACH*MSLeachEF*NtoN2O*kgtoGg,"NO")</f>
        <v>7.2988165488083543E-3</v>
      </c>
      <c r="P147" s="22">
        <f>IFERROR(('Activity data'!P90*(1/Constants!$H$135))*ttokg*FracLEACH*MSLeachEF*NtoN2O*kgtoGg,"NO")</f>
        <v>7.2988165488083543E-3</v>
      </c>
      <c r="Q147" s="22">
        <f>IFERROR(('Activity data'!Q90*(1/Constants!$H$135))*ttokg*FracLEACH*MSLeachEF*NtoN2O*kgtoGg,"NO")</f>
        <v>7.2988165488083543E-3</v>
      </c>
      <c r="R147" s="22">
        <f>IFERROR(('Activity data'!R90*(1/Constants!$H$135))*ttokg*FracLEACH*MSLeachEF*NtoN2O*kgtoGg,"NO")</f>
        <v>7.2988165488083543E-3</v>
      </c>
      <c r="S147" s="22">
        <f>IFERROR(('Activity data'!S90*(1/Constants!$H$135))*ttokg*FracLEACH*MSLeachEF*NtoN2O*kgtoGg,"NO")</f>
        <v>7.2988165488083543E-3</v>
      </c>
      <c r="T147" s="22">
        <f>IFERROR(('Activity data'!T90*(1/Constants!$H$135))*ttokg*FracLEACH*MSLeachEF*NtoN2O*kgtoGg,"NO")</f>
        <v>7.2988165488083543E-3</v>
      </c>
      <c r="U147" s="22">
        <f>IFERROR(('Activity data'!U90*(1/Constants!$H$135))*ttokg*FracLEACH*MSLeachEF*NtoN2O*kgtoGg,"NO")</f>
        <v>7.2988165488083543E-3</v>
      </c>
      <c r="V147" s="22">
        <f>IFERROR(('Activity data'!V90*(1/Constants!$H$135))*ttokg*FracLEACH*MSLeachEF*NtoN2O*kgtoGg,"NO")</f>
        <v>7.2988165488083543E-3</v>
      </c>
      <c r="W147" s="22">
        <f>IFERROR(('Activity data'!W90*(1/Constants!$H$135))*ttokg*FracLEACH*MSLeachEF*NtoN2O*kgtoGg,"NO")</f>
        <v>7.2988165488083543E-3</v>
      </c>
      <c r="X147" s="22">
        <f>IFERROR(('Activity data'!X90*(1/Constants!$H$135))*ttokg*FracLEACH*MSLeachEF*NtoN2O*kgtoGg,"NO")</f>
        <v>7.2988165488083543E-3</v>
      </c>
      <c r="Y147" s="22">
        <f>IFERROR(('Activity data'!Y90*(1/Constants!$H$135))*ttokg*FracLEACH*MSLeachEF*NtoN2O*kgtoGg,"NO")</f>
        <v>7.2988165488083543E-3</v>
      </c>
      <c r="Z147" s="22">
        <f>IFERROR(('Activity data'!Z90*(1/Constants!$H$135))*ttokg*FracLEACH*MSLeachEF*NtoN2O*kgtoGg,"NO")</f>
        <v>7.2988165488083543E-3</v>
      </c>
      <c r="AA147" s="22">
        <f>IFERROR(('Activity data'!AA90*(1/Constants!$H$135))*ttokg*FracLEACH*MSLeachEF*NtoN2O*kgtoGg,"NO")</f>
        <v>7.2988165488083543E-3</v>
      </c>
      <c r="AB147" s="22">
        <f>IFERROR(('Activity data'!AB90*(1/Constants!$H$135))*ttokg*FracLEACH*MSLeachEF*NtoN2O*kgtoGg,"NO")</f>
        <v>7.2988165488083543E-3</v>
      </c>
      <c r="AC147" s="22">
        <f>IFERROR(('Activity data'!AC90*(1/Constants!$H$135))*ttokg*FracLEACH*MSLeachEF*NtoN2O*kgtoGg,"NO")</f>
        <v>7.2988165488083543E-3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1.737211725152201E-4</v>
      </c>
      <c r="J148" s="22">
        <f>IFERROR(('Activity data'!J91*(1/Constants!$H$135))*ttokg*FracLEACH*MSLeachEF*NtoN2O*kgtoGg,"NO")</f>
        <v>1.737211725152201E-4</v>
      </c>
      <c r="K148" s="22">
        <f>IFERROR(('Activity data'!K91*(1/Constants!$H$135))*ttokg*FracLEACH*MSLeachEF*NtoN2O*kgtoGg,"NO")</f>
        <v>1.737211725152201E-4</v>
      </c>
      <c r="L148" s="22">
        <f>IFERROR(('Activity data'!L91*(1/Constants!$H$135))*ttokg*FracLEACH*MSLeachEF*NtoN2O*kgtoGg,"NO")</f>
        <v>1.737211725152201E-4</v>
      </c>
      <c r="M148" s="22">
        <f>IFERROR(('Activity data'!M91*(1/Constants!$H$135))*ttokg*FracLEACH*MSLeachEF*NtoN2O*kgtoGg,"NO")</f>
        <v>1.737211725152201E-4</v>
      </c>
      <c r="N148" s="22">
        <f>IFERROR(('Activity data'!N91*(1/Constants!$H$135))*ttokg*FracLEACH*MSLeachEF*NtoN2O*kgtoGg,"NO")</f>
        <v>1.737211725152201E-4</v>
      </c>
      <c r="O148" s="22">
        <f>IFERROR(('Activity data'!O91*(1/Constants!$H$135))*ttokg*FracLEACH*MSLeachEF*NtoN2O*kgtoGg,"NO")</f>
        <v>1.737211725152201E-4</v>
      </c>
      <c r="P148" s="22">
        <f>IFERROR(('Activity data'!P91*(1/Constants!$H$135))*ttokg*FracLEACH*MSLeachEF*NtoN2O*kgtoGg,"NO")</f>
        <v>1.737211725152201E-4</v>
      </c>
      <c r="Q148" s="22">
        <f>IFERROR(('Activity data'!Q91*(1/Constants!$H$135))*ttokg*FracLEACH*MSLeachEF*NtoN2O*kgtoGg,"NO")</f>
        <v>1.737211725152201E-4</v>
      </c>
      <c r="R148" s="22">
        <f>IFERROR(('Activity data'!R91*(1/Constants!$H$135))*ttokg*FracLEACH*MSLeachEF*NtoN2O*kgtoGg,"NO")</f>
        <v>1.737211725152201E-4</v>
      </c>
      <c r="S148" s="22">
        <f>IFERROR(('Activity data'!S91*(1/Constants!$H$135))*ttokg*FracLEACH*MSLeachEF*NtoN2O*kgtoGg,"NO")</f>
        <v>1.737211725152201E-4</v>
      </c>
      <c r="T148" s="22">
        <f>IFERROR(('Activity data'!T91*(1/Constants!$H$135))*ttokg*FracLEACH*MSLeachEF*NtoN2O*kgtoGg,"NO")</f>
        <v>1.737211725152201E-4</v>
      </c>
      <c r="U148" s="22">
        <f>IFERROR(('Activity data'!U91*(1/Constants!$H$135))*ttokg*FracLEACH*MSLeachEF*NtoN2O*kgtoGg,"NO")</f>
        <v>1.737211725152201E-4</v>
      </c>
      <c r="V148" s="22">
        <f>IFERROR(('Activity data'!V91*(1/Constants!$H$135))*ttokg*FracLEACH*MSLeachEF*NtoN2O*kgtoGg,"NO")</f>
        <v>1.737211725152201E-4</v>
      </c>
      <c r="W148" s="22">
        <f>IFERROR(('Activity data'!W91*(1/Constants!$H$135))*ttokg*FracLEACH*MSLeachEF*NtoN2O*kgtoGg,"NO")</f>
        <v>1.737211725152201E-4</v>
      </c>
      <c r="X148" s="22">
        <f>IFERROR(('Activity data'!X91*(1/Constants!$H$135))*ttokg*FracLEACH*MSLeachEF*NtoN2O*kgtoGg,"NO")</f>
        <v>1.737211725152201E-4</v>
      </c>
      <c r="Y148" s="22">
        <f>IFERROR(('Activity data'!Y91*(1/Constants!$H$135))*ttokg*FracLEACH*MSLeachEF*NtoN2O*kgtoGg,"NO")</f>
        <v>1.737211725152201E-4</v>
      </c>
      <c r="Z148" s="22">
        <f>IFERROR(('Activity data'!Z91*(1/Constants!$H$135))*ttokg*FracLEACH*MSLeachEF*NtoN2O*kgtoGg,"NO")</f>
        <v>1.737211725152201E-4</v>
      </c>
      <c r="AA148" s="22">
        <f>IFERROR(('Activity data'!AA91*(1/Constants!$H$135))*ttokg*FracLEACH*MSLeachEF*NtoN2O*kgtoGg,"NO")</f>
        <v>1.737211725152201E-4</v>
      </c>
      <c r="AB148" s="22">
        <f>IFERROR(('Activity data'!AB91*(1/Constants!$H$135))*ttokg*FracLEACH*MSLeachEF*NtoN2O*kgtoGg,"NO")</f>
        <v>1.737211725152201E-4</v>
      </c>
      <c r="AC148" s="22">
        <f>IFERROR(('Activity data'!AC91*(1/Constants!$H$135))*ttokg*FracLEACH*MSLeachEF*NtoN2O*kgtoGg,"NO")</f>
        <v>1.737211725152201E-4</v>
      </c>
      <c r="AD148" s="22" t="str">
        <f>IFERROR(('Activity data'!AD91*(1/Constants!$H$135))*ttokg*FracLEACH*MSLeachEF*NtoN2O*kgtoGg,"NO")</f>
        <v>NO</v>
      </c>
      <c r="AE148" s="22" t="str">
        <f>IFERROR(('Activity data'!AE91*(1/Constants!$H$135))*ttokg*FracLEACH*MSLeachEF*NtoN2O*kgtoGg,"NO")</f>
        <v>NO</v>
      </c>
      <c r="AF148" s="22" t="str">
        <f>IFERROR(('Activity data'!AF91*(1/Constants!$H$135))*ttokg*FracLEACH*MSLeachEF*NtoN2O*kgtoGg,"NO")</f>
        <v>NO</v>
      </c>
      <c r="AG148" s="22" t="str">
        <f>IFERROR(('Activity data'!AG91*(1/Constants!$H$135))*ttokg*FracLEACH*MSLeachEF*NtoN2O*kgtoGg,"NO")</f>
        <v>NO</v>
      </c>
      <c r="AH148" s="22" t="str">
        <f>IFERROR(('Activity data'!AH91*(1/Constants!$H$135))*ttokg*FracLEACH*MSLeachEF*NtoN2O*kgtoGg,"NO")</f>
        <v>NO</v>
      </c>
      <c r="AI148" s="22" t="str">
        <f>IFERROR(('Activity data'!AI91*(1/Constants!$H$135))*ttokg*FracLEACH*MSLeachEF*NtoN2O*kgtoGg,"NO")</f>
        <v>NO</v>
      </c>
      <c r="AJ148" s="22" t="str">
        <f>IFERROR(('Activity data'!AJ91*(1/Constants!$H$135))*ttokg*FracLEACH*MSLeachEF*NtoN2O*kgtoGg,"NO")</f>
        <v>NO</v>
      </c>
      <c r="AK148" s="22" t="str">
        <f>IFERROR(('Activity data'!AK91*(1/Constants!$H$135))*ttokg*FracLEACH*MSLeachEF*NtoN2O*kgtoGg,"NO")</f>
        <v>NO</v>
      </c>
      <c r="AL148" s="22" t="str">
        <f>IFERROR(('Activity data'!AL91*(1/Constants!$H$135))*ttokg*FracLEACH*MSLeachEF*NtoN2O*kgtoGg,"NO")</f>
        <v>NO</v>
      </c>
      <c r="AM148" s="22" t="str">
        <f>IFERROR(('Activity data'!AM91*(1/Constants!$H$135))*ttokg*FracLEACH*MSLeachEF*NtoN2O*kgtoGg,"NO")</f>
        <v>NO</v>
      </c>
      <c r="AN148" s="22" t="str">
        <f>IFERROR(('Activity data'!AN91*(1/Constants!$H$135))*ttokg*FracLEACH*MSLeachEF*NtoN2O*kgtoGg,"NO")</f>
        <v>NO</v>
      </c>
      <c r="AO148" s="22" t="str">
        <f>IFERROR(('Activity data'!AO91*(1/Constants!$H$135))*ttokg*FracLEACH*MSLeachEF*NtoN2O*kgtoGg,"NO")</f>
        <v>NO</v>
      </c>
      <c r="AP148" s="22" t="str">
        <f>IFERROR(('Activity data'!AP91*(1/Constants!$H$135))*ttokg*FracLEACH*MSLeachEF*NtoN2O*kgtoGg,"NO")</f>
        <v>NO</v>
      </c>
      <c r="AQ148" s="22" t="str">
        <f>IFERROR(('Activity data'!AQ91*(1/Constants!$H$135))*ttokg*FracLEACH*MSLeachEF*NtoN2O*kgtoGg,"NO")</f>
        <v>NO</v>
      </c>
      <c r="AR148" s="22" t="str">
        <f>IFERROR(('Activity data'!AR91*(1/Constants!$H$135))*ttokg*FracLEACH*MSLeachEF*NtoN2O*kgtoGg,"NO")</f>
        <v>NO</v>
      </c>
      <c r="AS148" s="22" t="str">
        <f>IFERROR(('Activity data'!AS91*(1/Constants!$H$135))*ttokg*FracLEACH*MSLeachEF*NtoN2O*kgtoGg,"NO")</f>
        <v>NO</v>
      </c>
      <c r="AT148" s="22" t="str">
        <f>IFERROR(('Activity data'!AT91*(1/Constants!$H$135))*ttokg*FracLEACH*MSLeachEF*NtoN2O*kgtoGg,"NO")</f>
        <v>NO</v>
      </c>
      <c r="AU148" s="22" t="str">
        <f>IFERROR(('Activity data'!AU91*(1/Constants!$H$135))*ttokg*FracLEACH*MSLeachEF*NtoN2O*kgtoGg,"NO")</f>
        <v>NO</v>
      </c>
      <c r="AV148" s="22" t="str">
        <f>IFERROR(('Activity data'!AV91*(1/Constants!$H$135))*ttokg*FracLEACH*MSLeachEF*NtoN2O*kgtoGg,"NO")</f>
        <v>NO</v>
      </c>
      <c r="AW148" s="22" t="str">
        <f>IFERROR(('Activity data'!AW91*(1/Constants!$H$135))*ttokg*FracLEACH*MSLeachEF*NtoN2O*kgtoGg,"NO")</f>
        <v>NO</v>
      </c>
      <c r="AX148" s="22" t="str">
        <f>IFERROR(('Activity data'!AX91*(1/Constants!$H$135))*ttokg*FracLEACH*MSLeachEF*NtoN2O*kgtoGg,"NO")</f>
        <v>NO</v>
      </c>
      <c r="AY148" s="22" t="str">
        <f>IFERROR(('Activity data'!AY91*(1/Constants!$H$135))*ttokg*FracLEACH*MSLeachEF*NtoN2O*kgtoGg,"NO")</f>
        <v>NO</v>
      </c>
      <c r="AZ148" s="22" t="str">
        <f>IFERROR(('Activity data'!AZ91*(1/Constants!$H$135))*ttokg*FracLEACH*MSLeachEF*NtoN2O*kgtoGg,"NO")</f>
        <v>NO</v>
      </c>
      <c r="BA148" s="22" t="str">
        <f>IFERROR(('Activity data'!BA91*(1/Constants!$H$135))*ttokg*FracLEACH*MSLeachEF*NtoN2O*kgtoGg,"NO")</f>
        <v>NO</v>
      </c>
      <c r="BB148" s="22" t="str">
        <f>IFERROR(('Activity data'!BB91*(1/Constants!$H$135))*ttokg*FracLEACH*MSLeachEF*NtoN2O*kgtoGg,"NO")</f>
        <v>NO</v>
      </c>
      <c r="BC148" s="22" t="str">
        <f>IFERROR(('Activity data'!BC91*(1/Constants!$H$135))*ttokg*FracLEACH*MSLeachEF*NtoN2O*kgtoGg,"NO")</f>
        <v>NO</v>
      </c>
      <c r="BD148" s="22" t="str">
        <f>IFERROR(('Activity data'!BD91*(1/Constants!$H$135))*ttokg*FracLEACH*MSLeachEF*NtoN2O*kgtoGg,"NO")</f>
        <v>NO</v>
      </c>
      <c r="BE148" s="22" t="str">
        <f>IFERROR(('Activity data'!BE91*(1/Constants!$H$135))*ttokg*FracLEACH*MSLeachEF*NtoN2O*kgtoGg,"NO")</f>
        <v>NO</v>
      </c>
      <c r="BF148" s="22" t="str">
        <f>IFERROR(('Activity data'!BF91*(1/Constants!$H$135))*ttokg*FracLEACH*MSLeachEF*NtoN2O*kgtoGg,"NO")</f>
        <v>NO</v>
      </c>
      <c r="BG148" s="22" t="str">
        <f>IFERROR(('Activity data'!BG91*(1/Constants!$H$135))*ttokg*FracLEACH*MSLeachEF*NtoN2O*kgtoGg,"NO")</f>
        <v>NO</v>
      </c>
      <c r="BH148" s="22" t="str">
        <f>IFERROR(('Activity data'!BH91*(1/Constants!$H$135))*ttokg*FracLEACH*MSLeachEF*NtoN2O*kgtoGg,"NO")</f>
        <v>NO</v>
      </c>
      <c r="BI148" s="22" t="str">
        <f>IFERROR(('Activity data'!BI91*(1/Constants!$H$135))*ttokg*FracLEACH*MSLeachEF*NtoN2O*kgtoGg,"NO")</f>
        <v>NO</v>
      </c>
      <c r="BJ148" s="22" t="str">
        <f>IFERROR(('Activity data'!BJ91*(1/Constants!$H$135))*ttokg*FracLEACH*MSLeachEF*NtoN2O*kgtoGg,"NO")</f>
        <v>NO</v>
      </c>
      <c r="BK148" s="22" t="str">
        <f>IFERROR(('Activity data'!BK91*(1/Constants!$H$135))*ttokg*FracLEACH*MSLeachEF*NtoN2O*kgtoGg,"NO")</f>
        <v>NO</v>
      </c>
      <c r="BL148" s="22" t="str">
        <f>IFERROR(('Activity data'!BL91*(1/Constants!$H$135))*ttokg*FracLEACH*MSLeachEF*NtoN2O*kgtoGg,"NO")</f>
        <v>NO</v>
      </c>
      <c r="BM148" s="22" t="str">
        <f>IFERROR(('Activity data'!BM91*(1/Constants!$H$135))*ttokg*FracLEACH*MSLeachEF*NtoN2O*kgtoGg,"NO")</f>
        <v>NO</v>
      </c>
      <c r="BN148" s="22" t="str">
        <f>IFERROR(('Activity data'!BN91*(1/Constants!$H$135))*ttokg*FracLEACH*MSLeachEF*NtoN2O*kgtoGg,"NO")</f>
        <v>NO</v>
      </c>
      <c r="BO148" s="22" t="str">
        <f>IFERROR(('Activity data'!BO91*(1/Constants!$H$135))*ttokg*FracLEACH*MSLeachEF*NtoN2O*kgtoGg,"NO")</f>
        <v>NO</v>
      </c>
      <c r="BP148" s="22" t="str">
        <f>IFERROR(('Activity data'!BP91*(1/Constants!$H$135))*ttokg*FracLEACH*MSLeachEF*NtoN2O*kgtoGg,"NO")</f>
        <v>NO</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9.2483926361848039E-3</v>
      </c>
      <c r="J149" s="22">
        <f>IFERROR(('Activity data'!J92*(1/Constants!$H$135))*ttokg*FracLEACH*MSLeachEF*NtoN2O*kgtoGg,"NO")</f>
        <v>9.2483926361848039E-3</v>
      </c>
      <c r="K149" s="22">
        <f>IFERROR(('Activity data'!K92*(1/Constants!$H$135))*ttokg*FracLEACH*MSLeachEF*NtoN2O*kgtoGg,"NO")</f>
        <v>9.2483926361848039E-3</v>
      </c>
      <c r="L149" s="22">
        <f>IFERROR(('Activity data'!L92*(1/Constants!$H$135))*ttokg*FracLEACH*MSLeachEF*NtoN2O*kgtoGg,"NO")</f>
        <v>9.2483926361848039E-3</v>
      </c>
      <c r="M149" s="22">
        <f>IFERROR(('Activity data'!M92*(1/Constants!$H$135))*ttokg*FracLEACH*MSLeachEF*NtoN2O*kgtoGg,"NO")</f>
        <v>9.2483926361848039E-3</v>
      </c>
      <c r="N149" s="22">
        <f>IFERROR(('Activity data'!N92*(1/Constants!$H$135))*ttokg*FracLEACH*MSLeachEF*NtoN2O*kgtoGg,"NO")</f>
        <v>9.2483926361848039E-3</v>
      </c>
      <c r="O149" s="22">
        <f>IFERROR(('Activity data'!O92*(1/Constants!$H$135))*ttokg*FracLEACH*MSLeachEF*NtoN2O*kgtoGg,"NO")</f>
        <v>9.2483926361848039E-3</v>
      </c>
      <c r="P149" s="22">
        <f>IFERROR(('Activity data'!P92*(1/Constants!$H$135))*ttokg*FracLEACH*MSLeachEF*NtoN2O*kgtoGg,"NO")</f>
        <v>9.2483926361848039E-3</v>
      </c>
      <c r="Q149" s="22">
        <f>IFERROR(('Activity data'!Q92*(1/Constants!$H$135))*ttokg*FracLEACH*MSLeachEF*NtoN2O*kgtoGg,"NO")</f>
        <v>9.2483926361848039E-3</v>
      </c>
      <c r="R149" s="22">
        <f>IFERROR(('Activity data'!R92*(1/Constants!$H$135))*ttokg*FracLEACH*MSLeachEF*NtoN2O*kgtoGg,"NO")</f>
        <v>9.2483926361848039E-3</v>
      </c>
      <c r="S149" s="22">
        <f>IFERROR(('Activity data'!S92*(1/Constants!$H$135))*ttokg*FracLEACH*MSLeachEF*NtoN2O*kgtoGg,"NO")</f>
        <v>9.2483926361848039E-3</v>
      </c>
      <c r="T149" s="22">
        <f>IFERROR(('Activity data'!T92*(1/Constants!$H$135))*ttokg*FracLEACH*MSLeachEF*NtoN2O*kgtoGg,"NO")</f>
        <v>9.2483926361848039E-3</v>
      </c>
      <c r="U149" s="22">
        <f>IFERROR(('Activity data'!U92*(1/Constants!$H$135))*ttokg*FracLEACH*MSLeachEF*NtoN2O*kgtoGg,"NO")</f>
        <v>9.2483926361848039E-3</v>
      </c>
      <c r="V149" s="22">
        <f>IFERROR(('Activity data'!V92*(1/Constants!$H$135))*ttokg*FracLEACH*MSLeachEF*NtoN2O*kgtoGg,"NO")</f>
        <v>9.2483926361848039E-3</v>
      </c>
      <c r="W149" s="22">
        <f>IFERROR(('Activity data'!W92*(1/Constants!$H$135))*ttokg*FracLEACH*MSLeachEF*NtoN2O*kgtoGg,"NO")</f>
        <v>9.2483926361848039E-3</v>
      </c>
      <c r="X149" s="22">
        <f>IFERROR(('Activity data'!X92*(1/Constants!$H$135))*ttokg*FracLEACH*MSLeachEF*NtoN2O*kgtoGg,"NO")</f>
        <v>9.2483926361848039E-3</v>
      </c>
      <c r="Y149" s="22">
        <f>IFERROR(('Activity data'!Y92*(1/Constants!$H$135))*ttokg*FracLEACH*MSLeachEF*NtoN2O*kgtoGg,"NO")</f>
        <v>9.2483926361848039E-3</v>
      </c>
      <c r="Z149" s="22">
        <f>IFERROR(('Activity data'!Z92*(1/Constants!$H$135))*ttokg*FracLEACH*MSLeachEF*NtoN2O*kgtoGg,"NO")</f>
        <v>9.2483926361848039E-3</v>
      </c>
      <c r="AA149" s="22">
        <f>IFERROR(('Activity data'!AA92*(1/Constants!$H$135))*ttokg*FracLEACH*MSLeachEF*NtoN2O*kgtoGg,"NO")</f>
        <v>9.2483926361848039E-3</v>
      </c>
      <c r="AB149" s="22">
        <f>IFERROR(('Activity data'!AB92*(1/Constants!$H$135))*ttokg*FracLEACH*MSLeachEF*NtoN2O*kgtoGg,"NO")</f>
        <v>9.2483926361848039E-3</v>
      </c>
      <c r="AC149" s="22">
        <f>IFERROR(('Activity data'!AC92*(1/Constants!$H$135))*ttokg*FracLEACH*MSLeachEF*NtoN2O*kgtoGg,"NO")</f>
        <v>9.2483926361848039E-3</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1.4734408870976798E-5</v>
      </c>
      <c r="J152" s="22">
        <f>IFERROR(('Activity data'!J95*(1/Constants!$H$135))*ttokg*FracLEACH*MSLeachEF*NtoN2O*kgtoGg,"NO")</f>
        <v>1.4734408870976798E-5</v>
      </c>
      <c r="K152" s="22">
        <f>IFERROR(('Activity data'!K95*(1/Constants!$H$135))*ttokg*FracLEACH*MSLeachEF*NtoN2O*kgtoGg,"NO")</f>
        <v>1.4734408870976798E-5</v>
      </c>
      <c r="L152" s="22">
        <f>IFERROR(('Activity data'!L95*(1/Constants!$H$135))*ttokg*FracLEACH*MSLeachEF*NtoN2O*kgtoGg,"NO")</f>
        <v>1.4734408870976798E-5</v>
      </c>
      <c r="M152" s="22">
        <f>IFERROR(('Activity data'!M95*(1/Constants!$H$135))*ttokg*FracLEACH*MSLeachEF*NtoN2O*kgtoGg,"NO")</f>
        <v>1.4734408870976798E-5</v>
      </c>
      <c r="N152" s="22">
        <f>IFERROR(('Activity data'!N95*(1/Constants!$H$135))*ttokg*FracLEACH*MSLeachEF*NtoN2O*kgtoGg,"NO")</f>
        <v>1.4734408870976798E-5</v>
      </c>
      <c r="O152" s="22">
        <f>IFERROR(('Activity data'!O95*(1/Constants!$H$135))*ttokg*FracLEACH*MSLeachEF*NtoN2O*kgtoGg,"NO")</f>
        <v>1.4734408870976798E-5</v>
      </c>
      <c r="P152" s="22">
        <f>IFERROR(('Activity data'!P95*(1/Constants!$H$135))*ttokg*FracLEACH*MSLeachEF*NtoN2O*kgtoGg,"NO")</f>
        <v>1.4734408870976798E-5</v>
      </c>
      <c r="Q152" s="22">
        <f>IFERROR(('Activity data'!Q95*(1/Constants!$H$135))*ttokg*FracLEACH*MSLeachEF*NtoN2O*kgtoGg,"NO")</f>
        <v>1.4734408870976798E-5</v>
      </c>
      <c r="R152" s="22">
        <f>IFERROR(('Activity data'!R95*(1/Constants!$H$135))*ttokg*FracLEACH*MSLeachEF*NtoN2O*kgtoGg,"NO")</f>
        <v>1.4734408870976798E-5</v>
      </c>
      <c r="S152" s="22">
        <f>IFERROR(('Activity data'!S95*(1/Constants!$H$135))*ttokg*FracLEACH*MSLeachEF*NtoN2O*kgtoGg,"NO")</f>
        <v>1.4734408870976798E-5</v>
      </c>
      <c r="T152" s="22">
        <f>IFERROR(('Activity data'!T95*(1/Constants!$H$135))*ttokg*FracLEACH*MSLeachEF*NtoN2O*kgtoGg,"NO")</f>
        <v>1.4734408870976798E-5</v>
      </c>
      <c r="U152" s="22">
        <f>IFERROR(('Activity data'!U95*(1/Constants!$H$135))*ttokg*FracLEACH*MSLeachEF*NtoN2O*kgtoGg,"NO")</f>
        <v>1.4734408870976798E-5</v>
      </c>
      <c r="V152" s="22">
        <f>IFERROR(('Activity data'!V95*(1/Constants!$H$135))*ttokg*FracLEACH*MSLeachEF*NtoN2O*kgtoGg,"NO")</f>
        <v>1.4734408870976798E-5</v>
      </c>
      <c r="W152" s="22">
        <f>IFERROR(('Activity data'!W95*(1/Constants!$H$135))*ttokg*FracLEACH*MSLeachEF*NtoN2O*kgtoGg,"NO")</f>
        <v>1.4734408870976798E-5</v>
      </c>
      <c r="X152" s="22">
        <f>IFERROR(('Activity data'!X95*(1/Constants!$H$135))*ttokg*FracLEACH*MSLeachEF*NtoN2O*kgtoGg,"NO")</f>
        <v>1.4734408870976798E-5</v>
      </c>
      <c r="Y152" s="22">
        <f>IFERROR(('Activity data'!Y95*(1/Constants!$H$135))*ttokg*FracLEACH*MSLeachEF*NtoN2O*kgtoGg,"NO")</f>
        <v>1.4734408870976798E-5</v>
      </c>
      <c r="Z152" s="22">
        <f>IFERROR(('Activity data'!Z95*(1/Constants!$H$135))*ttokg*FracLEACH*MSLeachEF*NtoN2O*kgtoGg,"NO")</f>
        <v>1.4734408870976798E-5</v>
      </c>
      <c r="AA152" s="22">
        <f>IFERROR(('Activity data'!AA95*(1/Constants!$H$135))*ttokg*FracLEACH*MSLeachEF*NtoN2O*kgtoGg,"NO")</f>
        <v>1.4734408870976798E-5</v>
      </c>
      <c r="AB152" s="22">
        <f>IFERROR(('Activity data'!AB95*(1/Constants!$H$135))*ttokg*FracLEACH*MSLeachEF*NtoN2O*kgtoGg,"NO")</f>
        <v>1.4734408870976798E-5</v>
      </c>
      <c r="AC152" s="22">
        <f>IFERROR(('Activity data'!AC95*(1/Constants!$H$135))*ttokg*FracLEACH*MSLeachEF*NtoN2O*kgtoGg,"NO")</f>
        <v>1.4734408870976798E-5</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8.2952824923361885E-3</v>
      </c>
      <c r="J153" s="22">
        <f>IFERROR(('Activity data'!J96*(1/Constants!$H$135))*ttokg*FracLEACH*MSLeachEF*NtoN2O*kgtoGg,"NO")</f>
        <v>8.2952824923361885E-3</v>
      </c>
      <c r="K153" s="22">
        <f>IFERROR(('Activity data'!K96*(1/Constants!$H$135))*ttokg*FracLEACH*MSLeachEF*NtoN2O*kgtoGg,"NO")</f>
        <v>8.2952824923361885E-3</v>
      </c>
      <c r="L153" s="22">
        <f>IFERROR(('Activity data'!L96*(1/Constants!$H$135))*ttokg*FracLEACH*MSLeachEF*NtoN2O*kgtoGg,"NO")</f>
        <v>8.2952824923361885E-3</v>
      </c>
      <c r="M153" s="22">
        <f>IFERROR(('Activity data'!M96*(1/Constants!$H$135))*ttokg*FracLEACH*MSLeachEF*NtoN2O*kgtoGg,"NO")</f>
        <v>8.2952824923361885E-3</v>
      </c>
      <c r="N153" s="22">
        <f>IFERROR(('Activity data'!N96*(1/Constants!$H$135))*ttokg*FracLEACH*MSLeachEF*NtoN2O*kgtoGg,"NO")</f>
        <v>8.2952824923361885E-3</v>
      </c>
      <c r="O153" s="22">
        <f>IFERROR(('Activity data'!O96*(1/Constants!$H$135))*ttokg*FracLEACH*MSLeachEF*NtoN2O*kgtoGg,"NO")</f>
        <v>8.2952824923361885E-3</v>
      </c>
      <c r="P153" s="22">
        <f>IFERROR(('Activity data'!P96*(1/Constants!$H$135))*ttokg*FracLEACH*MSLeachEF*NtoN2O*kgtoGg,"NO")</f>
        <v>8.2952824923361885E-3</v>
      </c>
      <c r="Q153" s="22">
        <f>IFERROR(('Activity data'!Q96*(1/Constants!$H$135))*ttokg*FracLEACH*MSLeachEF*NtoN2O*kgtoGg,"NO")</f>
        <v>8.2952824923361885E-3</v>
      </c>
      <c r="R153" s="22">
        <f>IFERROR(('Activity data'!R96*(1/Constants!$H$135))*ttokg*FracLEACH*MSLeachEF*NtoN2O*kgtoGg,"NO")</f>
        <v>8.2952824923361885E-3</v>
      </c>
      <c r="S153" s="22">
        <f>IFERROR(('Activity data'!S96*(1/Constants!$H$135))*ttokg*FracLEACH*MSLeachEF*NtoN2O*kgtoGg,"NO")</f>
        <v>8.2952824923361885E-3</v>
      </c>
      <c r="T153" s="22">
        <f>IFERROR(('Activity data'!T96*(1/Constants!$H$135))*ttokg*FracLEACH*MSLeachEF*NtoN2O*kgtoGg,"NO")</f>
        <v>8.2952824923361885E-3</v>
      </c>
      <c r="U153" s="22">
        <f>IFERROR(('Activity data'!U96*(1/Constants!$H$135))*ttokg*FracLEACH*MSLeachEF*NtoN2O*kgtoGg,"NO")</f>
        <v>8.2952824923361885E-3</v>
      </c>
      <c r="V153" s="22">
        <f>IFERROR(('Activity data'!V96*(1/Constants!$H$135))*ttokg*FracLEACH*MSLeachEF*NtoN2O*kgtoGg,"NO")</f>
        <v>8.2952824923361885E-3</v>
      </c>
      <c r="W153" s="22">
        <f>IFERROR(('Activity data'!W96*(1/Constants!$H$135))*ttokg*FracLEACH*MSLeachEF*NtoN2O*kgtoGg,"NO")</f>
        <v>8.2952824923361885E-3</v>
      </c>
      <c r="X153" s="22">
        <f>IFERROR(('Activity data'!X96*(1/Constants!$H$135))*ttokg*FracLEACH*MSLeachEF*NtoN2O*kgtoGg,"NO")</f>
        <v>8.2952824923361885E-3</v>
      </c>
      <c r="Y153" s="22">
        <f>IFERROR(('Activity data'!Y96*(1/Constants!$H$135))*ttokg*FracLEACH*MSLeachEF*NtoN2O*kgtoGg,"NO")</f>
        <v>8.2952824923361885E-3</v>
      </c>
      <c r="Z153" s="22">
        <f>IFERROR(('Activity data'!Z96*(1/Constants!$H$135))*ttokg*FracLEACH*MSLeachEF*NtoN2O*kgtoGg,"NO")</f>
        <v>8.2952824923361885E-3</v>
      </c>
      <c r="AA153" s="22">
        <f>IFERROR(('Activity data'!AA96*(1/Constants!$H$135))*ttokg*FracLEACH*MSLeachEF*NtoN2O*kgtoGg,"NO")</f>
        <v>8.2952824923361885E-3</v>
      </c>
      <c r="AB153" s="22">
        <f>IFERROR(('Activity data'!AB96*(1/Constants!$H$135))*ttokg*FracLEACH*MSLeachEF*NtoN2O*kgtoGg,"NO")</f>
        <v>8.2952824923361885E-3</v>
      </c>
      <c r="AC153" s="22">
        <f>IFERROR(('Activity data'!AC96*(1/Constants!$H$135))*ttokg*FracLEACH*MSLeachEF*NtoN2O*kgtoGg,"NO")</f>
        <v>8.2952824923361885E-3</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0.13265106275649749</v>
      </c>
      <c r="J155" s="22">
        <f>IFERROR(('Activity data'!J98*(1/Constants!$H$135))*ttokg*FracLEACH*MSLeachEF*NtoN2O*kgtoGg,"NO")</f>
        <v>0.13265106275649749</v>
      </c>
      <c r="K155" s="22">
        <f>IFERROR(('Activity data'!K98*(1/Constants!$H$135))*ttokg*FracLEACH*MSLeachEF*NtoN2O*kgtoGg,"NO")</f>
        <v>0.13265106275649749</v>
      </c>
      <c r="L155" s="22">
        <f>IFERROR(('Activity data'!L98*(1/Constants!$H$135))*ttokg*FracLEACH*MSLeachEF*NtoN2O*kgtoGg,"NO")</f>
        <v>0.13265106275649749</v>
      </c>
      <c r="M155" s="22">
        <f>IFERROR(('Activity data'!M98*(1/Constants!$H$135))*ttokg*FracLEACH*MSLeachEF*NtoN2O*kgtoGg,"NO")</f>
        <v>0.13265106275649749</v>
      </c>
      <c r="N155" s="22">
        <f>IFERROR(('Activity data'!N98*(1/Constants!$H$135))*ttokg*FracLEACH*MSLeachEF*NtoN2O*kgtoGg,"NO")</f>
        <v>0.13265106275649749</v>
      </c>
      <c r="O155" s="22">
        <f>IFERROR(('Activity data'!O98*(1/Constants!$H$135))*ttokg*FracLEACH*MSLeachEF*NtoN2O*kgtoGg,"NO")</f>
        <v>0.13265106275649749</v>
      </c>
      <c r="P155" s="22">
        <f>IFERROR(('Activity data'!P98*(1/Constants!$H$135))*ttokg*FracLEACH*MSLeachEF*NtoN2O*kgtoGg,"NO")</f>
        <v>0.13265106275649749</v>
      </c>
      <c r="Q155" s="22">
        <f>IFERROR(('Activity data'!Q98*(1/Constants!$H$135))*ttokg*FracLEACH*MSLeachEF*NtoN2O*kgtoGg,"NO")</f>
        <v>0.13265106275649749</v>
      </c>
      <c r="R155" s="22">
        <f>IFERROR(('Activity data'!R98*(1/Constants!$H$135))*ttokg*FracLEACH*MSLeachEF*NtoN2O*kgtoGg,"NO")</f>
        <v>0.13265106275649749</v>
      </c>
      <c r="S155" s="22">
        <f>IFERROR(('Activity data'!S98*(1/Constants!$H$135))*ttokg*FracLEACH*MSLeachEF*NtoN2O*kgtoGg,"NO")</f>
        <v>0.13265106275649749</v>
      </c>
      <c r="T155" s="22">
        <f>IFERROR(('Activity data'!T98*(1/Constants!$H$135))*ttokg*FracLEACH*MSLeachEF*NtoN2O*kgtoGg,"NO")</f>
        <v>0.13265106275649749</v>
      </c>
      <c r="U155" s="22">
        <f>IFERROR(('Activity data'!U98*(1/Constants!$H$135))*ttokg*FracLEACH*MSLeachEF*NtoN2O*kgtoGg,"NO")</f>
        <v>0.13265106275649749</v>
      </c>
      <c r="V155" s="22">
        <f>IFERROR(('Activity data'!V98*(1/Constants!$H$135))*ttokg*FracLEACH*MSLeachEF*NtoN2O*kgtoGg,"NO")</f>
        <v>0.13265106275649749</v>
      </c>
      <c r="W155" s="22">
        <f>IFERROR(('Activity data'!W98*(1/Constants!$H$135))*ttokg*FracLEACH*MSLeachEF*NtoN2O*kgtoGg,"NO")</f>
        <v>0.13265106275649749</v>
      </c>
      <c r="X155" s="22">
        <f>IFERROR(('Activity data'!X98*(1/Constants!$H$135))*ttokg*FracLEACH*MSLeachEF*NtoN2O*kgtoGg,"NO")</f>
        <v>0.13265106275649749</v>
      </c>
      <c r="Y155" s="22">
        <f>IFERROR(('Activity data'!Y98*(1/Constants!$H$135))*ttokg*FracLEACH*MSLeachEF*NtoN2O*kgtoGg,"NO")</f>
        <v>0.13265106275649749</v>
      </c>
      <c r="Z155" s="22">
        <f>IFERROR(('Activity data'!Z98*(1/Constants!$H$135))*ttokg*FracLEACH*MSLeachEF*NtoN2O*kgtoGg,"NO")</f>
        <v>0.13265106275649749</v>
      </c>
      <c r="AA155" s="22">
        <f>IFERROR(('Activity data'!AA98*(1/Constants!$H$135))*ttokg*FracLEACH*MSLeachEF*NtoN2O*kgtoGg,"NO")</f>
        <v>0.13265106275649749</v>
      </c>
      <c r="AB155" s="22">
        <f>IFERROR(('Activity data'!AB98*(1/Constants!$H$135))*ttokg*FracLEACH*MSLeachEF*NtoN2O*kgtoGg,"NO")</f>
        <v>0.13265106275649749</v>
      </c>
      <c r="AC155" s="22">
        <f>IFERROR(('Activity data'!AC98*(1/Constants!$H$135))*ttokg*FracLEACH*MSLeachEF*NtoN2O*kgtoGg,"NO")</f>
        <v>0.13265106275649749</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0.39615221122205652</v>
      </c>
      <c r="AE156" s="22">
        <f>Constants!$H63*'Activity data'!AE5*Constants!$H81*EF!$H206*MMVolatEF*NtoN2O*kgtoGg</f>
        <v>0.39905315221079485</v>
      </c>
      <c r="AF156" s="22">
        <f>Constants!$H63*'Activity data'!AF5*Constants!$H81*EF!$H206*MMVolatEF*NtoN2O*kgtoGg</f>
        <v>0.40122144904092882</v>
      </c>
      <c r="AG156" s="22">
        <f>Constants!$H63*'Activity data'!AG5*Constants!$H81*EF!$H206*MMVolatEF*NtoN2O*kgtoGg</f>
        <v>0.40287508556038798</v>
      </c>
      <c r="AH156" s="22">
        <f>Constants!$H63*'Activity data'!AH5*Constants!$H81*EF!$H206*MMVolatEF*NtoN2O*kgtoGg</f>
        <v>0.40394670115128128</v>
      </c>
      <c r="AI156" s="22">
        <f>Constants!$H63*'Activity data'!AI5*Constants!$H81*EF!$H206*MMVolatEF*NtoN2O*kgtoGg</f>
        <v>0.40590394185933487</v>
      </c>
      <c r="AJ156" s="22">
        <f>Constants!$H63*'Activity data'!AJ5*Constants!$H81*EF!$H206*MMVolatEF*NtoN2O*kgtoGg</f>
        <v>0.40810311659726761</v>
      </c>
      <c r="AK156" s="22">
        <f>Constants!$H63*'Activity data'!AK5*Constants!$H81*EF!$H206*MMVolatEF*NtoN2O*kgtoGg</f>
        <v>0.41028627467510603</v>
      </c>
      <c r="AL156" s="22">
        <f>Constants!$H63*'Activity data'!AL5*Constants!$H81*EF!$H206*MMVolatEF*NtoN2O*kgtoGg</f>
        <v>0.39755220453781154</v>
      </c>
      <c r="AM156" s="22">
        <f>Constants!$H63*'Activity data'!AM5*Constants!$H81*EF!$H206*MMVolatEF*NtoN2O*kgtoGg</f>
        <v>0.40093952746068401</v>
      </c>
      <c r="AN156" s="22">
        <f>Constants!$H63*'Activity data'!AN5*Constants!$H81*EF!$H206*MMVolatEF*NtoN2O*kgtoGg</f>
        <v>0.40436291621927023</v>
      </c>
      <c r="AO156" s="22">
        <f>Constants!$H63*'Activity data'!AO5*Constants!$H81*EF!$H206*MMVolatEF*NtoN2O*kgtoGg</f>
        <v>0.40808544768490201</v>
      </c>
      <c r="AP156" s="22">
        <f>Constants!$H63*'Activity data'!AP5*Constants!$H81*EF!$H206*MMVolatEF*NtoN2O*kgtoGg</f>
        <v>0.41214071755143467</v>
      </c>
      <c r="AQ156" s="22">
        <f>Constants!$H63*'Activity data'!AQ5*Constants!$H81*EF!$H206*MMVolatEF*NtoN2O*kgtoGg</f>
        <v>0.41606199491786794</v>
      </c>
      <c r="AR156" s="22">
        <f>Constants!$H63*'Activity data'!AR5*Constants!$H81*EF!$H206*MMVolatEF*NtoN2O*kgtoGg</f>
        <v>0.42025559696347814</v>
      </c>
      <c r="AS156" s="22">
        <f>Constants!$H63*'Activity data'!AS5*Constants!$H81*EF!$H206*MMVolatEF*NtoN2O*kgtoGg</f>
        <v>0.42457425609966964</v>
      </c>
      <c r="AT156" s="22">
        <f>Constants!$H63*'Activity data'!AT5*Constants!$H81*EF!$H206*MMVolatEF*NtoN2O*kgtoGg</f>
        <v>0.42900193333450992</v>
      </c>
      <c r="AU156" s="22">
        <f>Constants!$H63*'Activity data'!AU5*Constants!$H81*EF!$H206*MMVolatEF*NtoN2O*kgtoGg</f>
        <v>0.43332696061377268</v>
      </c>
      <c r="AV156" s="22">
        <f>Constants!$H63*'Activity data'!AV5*Constants!$H81*EF!$H206*MMVolatEF*NtoN2O*kgtoGg</f>
        <v>0.43764245403666996</v>
      </c>
      <c r="AW156" s="22">
        <f>Constants!$H63*'Activity data'!AW5*Constants!$H81*EF!$H206*MMVolatEF*NtoN2O*kgtoGg</f>
        <v>0.44239353235240164</v>
      </c>
      <c r="AX156" s="22">
        <f>Constants!$H63*'Activity data'!AX5*Constants!$H81*EF!$H206*MMVolatEF*NtoN2O*kgtoGg</f>
        <v>0.44729322342994732</v>
      </c>
      <c r="AY156" s="22">
        <f>Constants!$H63*'Activity data'!AY5*Constants!$H81*EF!$H206*MMVolatEF*NtoN2O*kgtoGg</f>
        <v>0.45228494988770462</v>
      </c>
      <c r="AZ156" s="22">
        <f>Constants!$H63*'Activity data'!AZ5*Constants!$H81*EF!$H206*MMVolatEF*NtoN2O*kgtoGg</f>
        <v>0.45731447557651322</v>
      </c>
      <c r="BA156" s="22">
        <f>Constants!$H63*'Activity data'!BA5*Constants!$H81*EF!$H206*MMVolatEF*NtoN2O*kgtoGg</f>
        <v>0.46285669668948848</v>
      </c>
      <c r="BB156" s="22">
        <f>Constants!$H63*'Activity data'!BB5*Constants!$H81*EF!$H206*MMVolatEF*NtoN2O*kgtoGg</f>
        <v>0.46858667241230306</v>
      </c>
      <c r="BC156" s="22">
        <f>Constants!$H63*'Activity data'!BC5*Constants!$H81*EF!$H206*MMVolatEF*NtoN2O*kgtoGg</f>
        <v>0.47455511061976097</v>
      </c>
      <c r="BD156" s="22">
        <f>Constants!$H63*'Activity data'!BD5*Constants!$H81*EF!$H206*MMVolatEF*NtoN2O*kgtoGg</f>
        <v>0.48045396090243608</v>
      </c>
      <c r="BE156" s="22">
        <f>Constants!$H63*'Activity data'!BE5*Constants!$H81*EF!$H206*MMVolatEF*NtoN2O*kgtoGg</f>
        <v>0.48657812626286417</v>
      </c>
      <c r="BF156" s="22">
        <f>Constants!$H63*'Activity data'!BF5*Constants!$H81*EF!$H206*MMVolatEF*NtoN2O*kgtoGg</f>
        <v>0.49307913958645411</v>
      </c>
      <c r="BG156" s="22">
        <f>Constants!$H63*'Activity data'!BG5*Constants!$H81*EF!$H206*MMVolatEF*NtoN2O*kgtoGg</f>
        <v>0.49952877628735143</v>
      </c>
      <c r="BH156" s="22">
        <f>Constants!$H63*'Activity data'!BH5*Constants!$H81*EF!$H206*MMVolatEF*NtoN2O*kgtoGg</f>
        <v>0.50615850887637059</v>
      </c>
      <c r="BI156" s="22">
        <f>Constants!$H63*'Activity data'!BI5*Constants!$H81*EF!$H206*MMVolatEF*NtoN2O*kgtoGg</f>
        <v>0.51299711321347097</v>
      </c>
      <c r="BJ156" s="22">
        <f>Constants!$H63*'Activity data'!BJ5*Constants!$H81*EF!$H206*MMVolatEF*NtoN2O*kgtoGg</f>
        <v>0.52006157849103662</v>
      </c>
      <c r="BK156" s="22">
        <f>Constants!$H63*'Activity data'!BK5*Constants!$H81*EF!$H206*MMVolatEF*NtoN2O*kgtoGg</f>
        <v>0.52746724257184829</v>
      </c>
      <c r="BL156" s="22">
        <f>Constants!$H63*'Activity data'!BL5*Constants!$H81*EF!$H206*MMVolatEF*NtoN2O*kgtoGg</f>
        <v>0.53432710118661364</v>
      </c>
      <c r="BM156" s="22">
        <f>Constants!$H63*'Activity data'!BM5*Constants!$H81*EF!$H206*MMVolatEF*NtoN2O*kgtoGg</f>
        <v>0.54139777042178294</v>
      </c>
      <c r="BN156" s="22">
        <f>Constants!$H63*'Activity data'!BN5*Constants!$H81*EF!$H206*MMVolatEF*NtoN2O*kgtoGg</f>
        <v>0.54872338027421985</v>
      </c>
      <c r="BO156" s="22">
        <f>Constants!$H63*'Activity data'!BO5*Constants!$H81*EF!$H206*MMVolatEF*NtoN2O*kgtoGg</f>
        <v>0.55632662555169698</v>
      </c>
      <c r="BP156" s="22">
        <f>Constants!$H63*'Activity data'!BP5*Constants!$H81*EF!$H206*MMVolatEF*NtoN2O*kgtoGg</f>
        <v>0.56434615242729314</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3.1254140581199526E-2</v>
      </c>
      <c r="AE157" s="22">
        <f>Constants!$H64*'Activity data'!AE6*Constants!$H82*EF!$H207*MMVolatEF*NtoN2O*kgtoGg</f>
        <v>3.1483008210639478E-2</v>
      </c>
      <c r="AF157" s="22">
        <f>Constants!$H64*'Activity data'!AF6*Constants!$H82*EF!$H207*MMVolatEF*NtoN2O*kgtoGg</f>
        <v>3.165407441204153E-2</v>
      </c>
      <c r="AG157" s="22">
        <f>Constants!$H64*'Activity data'!AG6*Constants!$H82*EF!$H207*MMVolatEF*NtoN2O*kgtoGg</f>
        <v>3.1784536862547473E-2</v>
      </c>
      <c r="AH157" s="22">
        <f>Constants!$H64*'Activity data'!AH6*Constants!$H82*EF!$H207*MMVolatEF*NtoN2O*kgtoGg</f>
        <v>3.1869081195200488E-2</v>
      </c>
      <c r="AI157" s="22">
        <f>Constants!$H64*'Activity data'!AI6*Constants!$H82*EF!$H207*MMVolatEF*NtoN2O*kgtoGg</f>
        <v>3.2023496277352993E-2</v>
      </c>
      <c r="AJ157" s="22">
        <f>Constants!$H64*'Activity data'!AJ6*Constants!$H82*EF!$H207*MMVolatEF*NtoN2O*kgtoGg</f>
        <v>3.2196998568833193E-2</v>
      </c>
      <c r="AK157" s="22">
        <f>Constants!$H64*'Activity data'!AK6*Constants!$H82*EF!$H207*MMVolatEF*NtoN2O*kgtoGg</f>
        <v>3.2369237237564234E-2</v>
      </c>
      <c r="AL157" s="22">
        <f>Constants!$H64*'Activity data'!AL6*Constants!$H82*EF!$H207*MMVolatEF*NtoN2O*kgtoGg</f>
        <v>3.1364592035625007E-2</v>
      </c>
      <c r="AM157" s="22">
        <f>Constants!$H64*'Activity data'!AM6*Constants!$H82*EF!$H207*MMVolatEF*NtoN2O*kgtoGg</f>
        <v>3.1631832414010852E-2</v>
      </c>
      <c r="AN157" s="22">
        <f>Constants!$H64*'Activity data'!AN6*Constants!$H82*EF!$H207*MMVolatEF*NtoN2O*kgtoGg</f>
        <v>3.1901918180274519E-2</v>
      </c>
      <c r="AO157" s="22">
        <f>Constants!$H64*'Activity data'!AO6*Constants!$H82*EF!$H207*MMVolatEF*NtoN2O*kgtoGg</f>
        <v>3.2195604592842784E-2</v>
      </c>
      <c r="AP157" s="22">
        <f>Constants!$H64*'Activity data'!AP6*Constants!$H82*EF!$H207*MMVolatEF*NtoN2O*kgtoGg</f>
        <v>3.2515542159548105E-2</v>
      </c>
      <c r="AQ157" s="22">
        <f>Constants!$H64*'Activity data'!AQ6*Constants!$H82*EF!$H207*MMVolatEF*NtoN2O*kgtoGg</f>
        <v>3.2824908485411378E-2</v>
      </c>
      <c r="AR157" s="22">
        <f>Constants!$H64*'Activity data'!AR6*Constants!$H82*EF!$H207*MMVolatEF*NtoN2O*kgtoGg</f>
        <v>3.3155759668775438E-2</v>
      </c>
      <c r="AS157" s="22">
        <f>Constants!$H64*'Activity data'!AS6*Constants!$H82*EF!$H207*MMVolatEF*NtoN2O*kgtoGg</f>
        <v>3.349647714034637E-2</v>
      </c>
      <c r="AT157" s="22">
        <f>Constants!$H64*'Activity data'!AT6*Constants!$H82*EF!$H207*MMVolatEF*NtoN2O*kgtoGg</f>
        <v>3.3845795515520867E-2</v>
      </c>
      <c r="AU157" s="22">
        <f>Constants!$H64*'Activity data'!AU6*Constants!$H82*EF!$H207*MMVolatEF*NtoN2O*kgtoGg</f>
        <v>3.4187015397107834E-2</v>
      </c>
      <c r="AV157" s="22">
        <f>Constants!$H64*'Activity data'!AV6*Constants!$H82*EF!$H207*MMVolatEF*NtoN2O*kgtoGg</f>
        <v>3.4527483112030841E-2</v>
      </c>
      <c r="AW157" s="22">
        <f>Constants!$H64*'Activity data'!AW6*Constants!$H82*EF!$H207*MMVolatEF*NtoN2O*kgtoGg</f>
        <v>3.4902315980271305E-2</v>
      </c>
      <c r="AX157" s="22">
        <f>Constants!$H64*'Activity data'!AX6*Constants!$H82*EF!$H207*MMVolatEF*NtoN2O*kgtoGg</f>
        <v>3.5288873544268393E-2</v>
      </c>
      <c r="AY157" s="22">
        <f>Constants!$H64*'Activity data'!AY6*Constants!$H82*EF!$H207*MMVolatEF*NtoN2O*kgtoGg</f>
        <v>3.5682692172649584E-2</v>
      </c>
      <c r="AZ157" s="22">
        <f>Constants!$H64*'Activity data'!AZ6*Constants!$H82*EF!$H207*MMVolatEF*NtoN2O*kgtoGg</f>
        <v>3.6079492943873019E-2</v>
      </c>
      <c r="BA157" s="22">
        <f>Constants!$H64*'Activity data'!BA6*Constants!$H82*EF!$H207*MMVolatEF*NtoN2O*kgtoGg</f>
        <v>3.6516742447700541E-2</v>
      </c>
      <c r="BB157" s="22">
        <f>Constants!$H64*'Activity data'!BB6*Constants!$H82*EF!$H207*MMVolatEF*NtoN2O*kgtoGg</f>
        <v>3.6968804714916613E-2</v>
      </c>
      <c r="BC157" s="22">
        <f>Constants!$H64*'Activity data'!BC6*Constants!$H82*EF!$H207*MMVolatEF*NtoN2O*kgtoGg</f>
        <v>3.7439680306423855E-2</v>
      </c>
      <c r="BD157" s="22">
        <f>Constants!$H64*'Activity data'!BD6*Constants!$H82*EF!$H207*MMVolatEF*NtoN2O*kgtoGg</f>
        <v>3.7905065809216966E-2</v>
      </c>
      <c r="BE157" s="22">
        <f>Constants!$H64*'Activity data'!BE6*Constants!$H82*EF!$H207*MMVolatEF*NtoN2O*kgtoGg</f>
        <v>3.8388227381196793E-2</v>
      </c>
      <c r="BF157" s="22">
        <f>Constants!$H64*'Activity data'!BF6*Constants!$H82*EF!$H207*MMVolatEF*NtoN2O*kgtoGg</f>
        <v>3.8901120099147167E-2</v>
      </c>
      <c r="BG157" s="22">
        <f>Constants!$H64*'Activity data'!BG6*Constants!$H82*EF!$H207*MMVolatEF*NtoN2O*kgtoGg</f>
        <v>3.9409959495816646E-2</v>
      </c>
      <c r="BH157" s="22">
        <f>Constants!$H64*'Activity data'!BH6*Constants!$H82*EF!$H207*MMVolatEF*NtoN2O*kgtoGg</f>
        <v>3.9933007426594995E-2</v>
      </c>
      <c r="BI157" s="22">
        <f>Constants!$H64*'Activity data'!BI6*Constants!$H82*EF!$H207*MMVolatEF*NtoN2O*kgtoGg</f>
        <v>4.047253414202491E-2</v>
      </c>
      <c r="BJ157" s="22">
        <f>Constants!$H64*'Activity data'!BJ6*Constants!$H82*EF!$H207*MMVolatEF*NtoN2O*kgtoGg</f>
        <v>4.1029879992083226E-2</v>
      </c>
      <c r="BK157" s="22">
        <f>Constants!$H64*'Activity data'!BK6*Constants!$H82*EF!$H207*MMVolatEF*NtoN2O*kgtoGg</f>
        <v>4.1614144473568329E-2</v>
      </c>
      <c r="BL157" s="22">
        <f>Constants!$H64*'Activity data'!BL6*Constants!$H82*EF!$H207*MMVolatEF*NtoN2O*kgtoGg</f>
        <v>4.2155348029776288E-2</v>
      </c>
      <c r="BM157" s="22">
        <f>Constants!$H64*'Activity data'!BM6*Constants!$H82*EF!$H207*MMVolatEF*NtoN2O*kgtoGg</f>
        <v>4.2713183336557589E-2</v>
      </c>
      <c r="BN157" s="22">
        <f>Constants!$H64*'Activity data'!BN6*Constants!$H82*EF!$H207*MMVolatEF*NtoN2O*kgtoGg</f>
        <v>4.3291131997918834E-2</v>
      </c>
      <c r="BO157" s="22">
        <f>Constants!$H64*'Activity data'!BO6*Constants!$H82*EF!$H207*MMVolatEF*NtoN2O*kgtoGg</f>
        <v>4.38909845042132E-2</v>
      </c>
      <c r="BP157" s="22">
        <f>Constants!$H64*'Activity data'!BP6*Constants!$H82*EF!$H207*MMVolatEF*NtoN2O*kgtoGg</f>
        <v>4.4523679244427836E-2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2.8971347884804323E-4</v>
      </c>
      <c r="AE158" s="22">
        <f>Constants!$H65*'Activity data'!AE7*Constants!$H83*EF!$H208*MMVolatEF*NtoN2O*kgtoGg</f>
        <v>2.9183499093852881E-4</v>
      </c>
      <c r="AF158" s="22">
        <f>Constants!$H65*'Activity data'!AF7*Constants!$H83*EF!$H208*MMVolatEF*NtoN2O*kgtoGg</f>
        <v>2.9342070673169706E-4</v>
      </c>
      <c r="AG158" s="22">
        <f>Constants!$H65*'Activity data'!AG7*Constants!$H83*EF!$H208*MMVolatEF*NtoN2O*kgtoGg</f>
        <v>2.9463004186913017E-4</v>
      </c>
      <c r="AH158" s="22">
        <f>Constants!$H65*'Activity data'!AH7*Constants!$H83*EF!$H208*MMVolatEF*NtoN2O*kgtoGg</f>
        <v>2.9541373427833774E-4</v>
      </c>
      <c r="AI158" s="22">
        <f>Constants!$H65*'Activity data'!AI7*Constants!$H83*EF!$H208*MMVolatEF*NtoN2O*kgtoGg</f>
        <v>2.9684510080466351E-4</v>
      </c>
      <c r="AJ158" s="22">
        <f>Constants!$H65*'Activity data'!AJ7*Constants!$H83*EF!$H208*MMVolatEF*NtoN2O*kgtoGg</f>
        <v>2.9845339818600545E-4</v>
      </c>
      <c r="AK158" s="22">
        <f>Constants!$H65*'Activity data'!AK7*Constants!$H83*EF!$H208*MMVolatEF*NtoN2O*kgtoGg</f>
        <v>3.0004998228597726E-4</v>
      </c>
      <c r="AL158" s="22">
        <f>Constants!$H65*'Activity data'!AL7*Constants!$H83*EF!$H208*MMVolatEF*NtoN2O*kgtoGg</f>
        <v>2.9073731999390025E-4</v>
      </c>
      <c r="AM158" s="22">
        <f>Constants!$H65*'Activity data'!AM7*Constants!$H83*EF!$H208*MMVolatEF*NtoN2O*kgtoGg</f>
        <v>2.9321453223749673E-4</v>
      </c>
      <c r="AN158" s="22">
        <f>Constants!$H65*'Activity data'!AN7*Constants!$H83*EF!$H208*MMVolatEF*NtoN2O*kgtoGg</f>
        <v>2.9571812009742505E-4</v>
      </c>
      <c r="AO158" s="22">
        <f>Constants!$H65*'Activity data'!AO7*Constants!$H83*EF!$H208*MMVolatEF*NtoN2O*kgtoGg</f>
        <v>2.9844047658182432E-4</v>
      </c>
      <c r="AP158" s="22">
        <f>Constants!$H65*'Activity data'!AP7*Constants!$H83*EF!$H208*MMVolatEF*NtoN2O*kgtoGg</f>
        <v>3.0140617084635106E-4</v>
      </c>
      <c r="AQ158" s="22">
        <f>Constants!$H65*'Activity data'!AQ7*Constants!$H83*EF!$H208*MMVolatEF*NtoN2O*kgtoGg</f>
        <v>3.0427387390385264E-4</v>
      </c>
      <c r="AR158" s="22">
        <f>Constants!$H65*'Activity data'!AR7*Constants!$H83*EF!$H208*MMVolatEF*NtoN2O*kgtoGg</f>
        <v>3.0734073306334101E-4</v>
      </c>
      <c r="AS158" s="22">
        <f>Constants!$H65*'Activity data'!AS7*Constants!$H83*EF!$H208*MMVolatEF*NtoN2O*kgtoGg</f>
        <v>3.1049904879871279E-4</v>
      </c>
      <c r="AT158" s="22">
        <f>Constants!$H65*'Activity data'!AT7*Constants!$H83*EF!$H208*MMVolatEF*NtoN2O*kgtoGg</f>
        <v>3.1373709149690898E-4</v>
      </c>
      <c r="AU158" s="22">
        <f>Constants!$H65*'Activity data'!AU7*Constants!$H83*EF!$H208*MMVolatEF*NtoN2O*kgtoGg</f>
        <v>3.1690006437372977E-4</v>
      </c>
      <c r="AV158" s="22">
        <f>Constants!$H65*'Activity data'!AV7*Constants!$H83*EF!$H208*MMVolatEF*NtoN2O*kgtoGg</f>
        <v>3.2005606496410027E-4</v>
      </c>
      <c r="AW158" s="22">
        <f>Constants!$H65*'Activity data'!AW7*Constants!$H83*EF!$H208*MMVolatEF*NtoN2O*kgtoGg</f>
        <v>3.2353061688666565E-4</v>
      </c>
      <c r="AX158" s="22">
        <f>Constants!$H65*'Activity data'!AX7*Constants!$H83*EF!$H208*MMVolatEF*NtoN2O*kgtoGg</f>
        <v>3.2711385208552407E-4</v>
      </c>
      <c r="AY158" s="22">
        <f>Constants!$H65*'Activity data'!AY7*Constants!$H83*EF!$H208*MMVolatEF*NtoN2O*kgtoGg</f>
        <v>3.3076439446940603E-4</v>
      </c>
      <c r="AZ158" s="22">
        <f>Constants!$H65*'Activity data'!AZ7*Constants!$H83*EF!$H208*MMVolatEF*NtoN2O*kgtoGg</f>
        <v>3.3444258013386413E-4</v>
      </c>
      <c r="BA158" s="22">
        <f>Constants!$H65*'Activity data'!BA7*Constants!$H83*EF!$H208*MMVolatEF*NtoN2O*kgtoGg</f>
        <v>3.3849570949601507E-4</v>
      </c>
      <c r="BB158" s="22">
        <f>Constants!$H65*'Activity data'!BB7*Constants!$H83*EF!$H208*MMVolatEF*NtoN2O*kgtoGg</f>
        <v>3.4268614729579533E-4</v>
      </c>
      <c r="BC158" s="22">
        <f>Constants!$H65*'Activity data'!BC7*Constants!$H83*EF!$H208*MMVolatEF*NtoN2O*kgtoGg</f>
        <v>3.4705097714500435E-4</v>
      </c>
      <c r="BD158" s="22">
        <f>Constants!$H65*'Activity data'!BD7*Constants!$H83*EF!$H208*MMVolatEF*NtoN2O*kgtoGg</f>
        <v>3.513649160507743E-4</v>
      </c>
      <c r="BE158" s="22">
        <f>Constants!$H65*'Activity data'!BE7*Constants!$H83*EF!$H208*MMVolatEF*NtoN2O*kgtoGg</f>
        <v>3.5584363206282694E-4</v>
      </c>
      <c r="BF158" s="22">
        <f>Constants!$H65*'Activity data'!BF7*Constants!$H83*EF!$H208*MMVolatEF*NtoN2O*kgtoGg</f>
        <v>3.6059794399814267E-4</v>
      </c>
      <c r="BG158" s="22">
        <f>Constants!$H65*'Activity data'!BG7*Constants!$H83*EF!$H208*MMVolatEF*NtoN2O*kgtoGg</f>
        <v>3.6531468325389193E-4</v>
      </c>
      <c r="BH158" s="22">
        <f>Constants!$H65*'Activity data'!BH7*Constants!$H83*EF!$H208*MMVolatEF*NtoN2O*kgtoGg</f>
        <v>3.7016312998165826E-4</v>
      </c>
      <c r="BI158" s="22">
        <f>Constants!$H65*'Activity data'!BI7*Constants!$H83*EF!$H208*MMVolatEF*NtoN2O*kgtoGg</f>
        <v>3.7516432850294109E-4</v>
      </c>
      <c r="BJ158" s="22">
        <f>Constants!$H65*'Activity data'!BJ7*Constants!$H83*EF!$H208*MMVolatEF*NtoN2O*kgtoGg</f>
        <v>3.8033070333005914E-4</v>
      </c>
      <c r="BK158" s="22">
        <f>Constants!$H65*'Activity data'!BK7*Constants!$H83*EF!$H208*MMVolatEF*NtoN2O*kgtoGg</f>
        <v>3.8574660318686777E-4</v>
      </c>
      <c r="BL158" s="22">
        <f>Constants!$H65*'Activity data'!BL7*Constants!$H83*EF!$H208*MMVolatEF*NtoN2O*kgtoGg</f>
        <v>3.9076334535664787E-4</v>
      </c>
      <c r="BM158" s="22">
        <f>Constants!$H65*'Activity data'!BM7*Constants!$H83*EF!$H208*MMVolatEF*NtoN2O*kgtoGg</f>
        <v>3.9593425725332923E-4</v>
      </c>
      <c r="BN158" s="22">
        <f>Constants!$H65*'Activity data'!BN7*Constants!$H83*EF!$H208*MMVolatEF*NtoN2O*kgtoGg</f>
        <v>4.0129161196425208E-4</v>
      </c>
      <c r="BO158" s="22">
        <f>Constants!$H65*'Activity data'!BO7*Constants!$H83*EF!$H208*MMVolatEF*NtoN2O*kgtoGg</f>
        <v>4.0685200662436959E-4</v>
      </c>
      <c r="BP158" s="22">
        <f>Constants!$H65*'Activity data'!BP7*Constants!$H83*EF!$H208*MMVolatEF*NtoN2O*kgtoGg</f>
        <v>4.1271683575829556E-4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3.2163412362689937E-3</v>
      </c>
      <c r="AE159" s="22">
        <f>Constants!$H66*'Activity data'!AE8*Constants!$H84*EF!$H209*MMVolatEF*NtoN2O*kgtoGg</f>
        <v>3.2177027643672221E-3</v>
      </c>
      <c r="AF159" s="22">
        <f>Constants!$H66*'Activity data'!AF8*Constants!$H84*EF!$H209*MMVolatEF*NtoN2O*kgtoGg</f>
        <v>3.1959442097167414E-3</v>
      </c>
      <c r="AG159" s="22">
        <f>Constants!$H66*'Activity data'!AG8*Constants!$H84*EF!$H209*MMVolatEF*NtoN2O*kgtoGg</f>
        <v>3.1578641051547185E-3</v>
      </c>
      <c r="AH159" s="22">
        <f>Constants!$H66*'Activity data'!AH8*Constants!$H84*EF!$H209*MMVolatEF*NtoN2O*kgtoGg</f>
        <v>3.1030892996389311E-3</v>
      </c>
      <c r="AI159" s="22">
        <f>Constants!$H66*'Activity data'!AI8*Constants!$H84*EF!$H209*MMVolatEF*NtoN2O*kgtoGg</f>
        <v>3.0659252443616552E-3</v>
      </c>
      <c r="AJ159" s="22">
        <f>Constants!$H66*'Activity data'!AJ8*Constants!$H84*EF!$H209*MMVolatEF*NtoN2O*kgtoGg</f>
        <v>3.0324313072701598E-3</v>
      </c>
      <c r="AK159" s="22">
        <f>Constants!$H66*'Activity data'!AK8*Constants!$H84*EF!$H209*MMVolatEF*NtoN2O*kgtoGg</f>
        <v>2.9967346995240299E-3</v>
      </c>
      <c r="AL159" s="22">
        <f>Constants!$H66*'Activity data'!AL8*Constants!$H84*EF!$H209*MMVolatEF*NtoN2O*kgtoGg</f>
        <v>2.6439815474733918E-3</v>
      </c>
      <c r="AM159" s="22">
        <f>Constants!$H66*'Activity data'!AM8*Constants!$H84*EF!$H209*MMVolatEF*NtoN2O*kgtoGg</f>
        <v>2.6597315482440841E-3</v>
      </c>
      <c r="AN159" s="22">
        <f>Constants!$H66*'Activity data'!AN8*Constants!$H84*EF!$H209*MMVolatEF*NtoN2O*kgtoGg</f>
        <v>2.6734789977094641E-3</v>
      </c>
      <c r="AO159" s="22">
        <f>Constants!$H66*'Activity data'!AO8*Constants!$H84*EF!$H209*MMVolatEF*NtoN2O*kgtoGg</f>
        <v>2.6906070754514439E-3</v>
      </c>
      <c r="AP159" s="22">
        <f>Constants!$H66*'Activity data'!AP8*Constants!$H84*EF!$H209*MMVolatEF*NtoN2O*kgtoGg</f>
        <v>2.7115913299338599E-3</v>
      </c>
      <c r="AQ159" s="22">
        <f>Constants!$H66*'Activity data'!AQ8*Constants!$H84*EF!$H209*MMVolatEF*NtoN2O*kgtoGg</f>
        <v>2.7272296641957339E-3</v>
      </c>
      <c r="AR159" s="22">
        <f>Constants!$H66*'Activity data'!AR8*Constants!$H84*EF!$H209*MMVolatEF*NtoN2O*kgtoGg</f>
        <v>2.7506701016030552E-3</v>
      </c>
      <c r="AS159" s="22">
        <f>Constants!$H66*'Activity data'!AS8*Constants!$H84*EF!$H209*MMVolatEF*NtoN2O*kgtoGg</f>
        <v>2.7736854916624669E-3</v>
      </c>
      <c r="AT159" s="22">
        <f>Constants!$H66*'Activity data'!AT8*Constants!$H84*EF!$H209*MMVolatEF*NtoN2O*kgtoGg</f>
        <v>2.795974320218999E-3</v>
      </c>
      <c r="AU159" s="22">
        <f>Constants!$H66*'Activity data'!AU8*Constants!$H84*EF!$H209*MMVolatEF*NtoN2O*kgtoGg</f>
        <v>2.8137615792057937E-3</v>
      </c>
      <c r="AV159" s="22">
        <f>Constants!$H66*'Activity data'!AV8*Constants!$H84*EF!$H209*MMVolatEF*NtoN2O*kgtoGg</f>
        <v>2.8288860852171333E-3</v>
      </c>
      <c r="AW159" s="22">
        <f>Constants!$H66*'Activity data'!AW8*Constants!$H84*EF!$H209*MMVolatEF*NtoN2O*kgtoGg</f>
        <v>2.8408770756180677E-3</v>
      </c>
      <c r="AX159" s="22">
        <f>Constants!$H66*'Activity data'!AX8*Constants!$H84*EF!$H209*MMVolatEF*NtoN2O*kgtoGg</f>
        <v>2.8521643588882502E-3</v>
      </c>
      <c r="AY159" s="22">
        <f>Constants!$H66*'Activity data'!AY8*Constants!$H84*EF!$H209*MMVolatEF*NtoN2O*kgtoGg</f>
        <v>2.8617573994775334E-3</v>
      </c>
      <c r="AZ159" s="22">
        <f>Constants!$H66*'Activity data'!AZ8*Constants!$H84*EF!$H209*MMVolatEF*NtoN2O*kgtoGg</f>
        <v>2.8687883635808674E-3</v>
      </c>
      <c r="BA159" s="22">
        <f>Constants!$H66*'Activity data'!BA8*Constants!$H84*EF!$H209*MMVolatEF*NtoN2O*kgtoGg</f>
        <v>2.8806958297718749E-3</v>
      </c>
      <c r="BB159" s="22">
        <f>Constants!$H66*'Activity data'!BB8*Constants!$H84*EF!$H209*MMVolatEF*NtoN2O*kgtoGg</f>
        <v>2.8952533818131314E-3</v>
      </c>
      <c r="BC159" s="22">
        <f>Constants!$H66*'Activity data'!BC8*Constants!$H84*EF!$H209*MMVolatEF*NtoN2O*kgtoGg</f>
        <v>2.9097811713244648E-3</v>
      </c>
      <c r="BD159" s="22">
        <f>Constants!$H66*'Activity data'!BD8*Constants!$H84*EF!$H209*MMVolatEF*NtoN2O*kgtoGg</f>
        <v>2.9196653047919947E-3</v>
      </c>
      <c r="BE159" s="22">
        <f>Constants!$H66*'Activity data'!BE8*Constants!$H84*EF!$H209*MMVolatEF*NtoN2O*kgtoGg</f>
        <v>2.9292265530165441E-3</v>
      </c>
      <c r="BF159" s="22">
        <f>Constants!$H66*'Activity data'!BF8*Constants!$H84*EF!$H209*MMVolatEF*NtoN2O*kgtoGg</f>
        <v>2.9403922448576168E-3</v>
      </c>
      <c r="BG159" s="22">
        <f>Constants!$H66*'Activity data'!BG8*Constants!$H84*EF!$H209*MMVolatEF*NtoN2O*kgtoGg</f>
        <v>3.0099434683191367E-3</v>
      </c>
      <c r="BH159" s="22">
        <f>Constants!$H66*'Activity data'!BH8*Constants!$H84*EF!$H209*MMVolatEF*NtoN2O*kgtoGg</f>
        <v>3.0809402471278762E-3</v>
      </c>
      <c r="BI159" s="22">
        <f>Constants!$H66*'Activity data'!BI8*Constants!$H84*EF!$H209*MMVolatEF*NtoN2O*kgtoGg</f>
        <v>3.1537568201161995E-3</v>
      </c>
      <c r="BJ159" s="22">
        <f>Constants!$H66*'Activity data'!BJ8*Constants!$H84*EF!$H209*MMVolatEF*NtoN2O*kgtoGg</f>
        <v>3.228600340603367E-3</v>
      </c>
      <c r="BK159" s="22">
        <f>Constants!$H66*'Activity data'!BK8*Constants!$H84*EF!$H209*MMVolatEF*NtoN2O*kgtoGg</f>
        <v>3.3069852264319575E-3</v>
      </c>
      <c r="BL159" s="22">
        <f>Constants!$H66*'Activity data'!BL8*Constants!$H84*EF!$H209*MMVolatEF*NtoN2O*kgtoGg</f>
        <v>3.3797167406231267E-3</v>
      </c>
      <c r="BM159" s="22">
        <f>Constants!$H66*'Activity data'!BM8*Constants!$H84*EF!$H209*MMVolatEF*NtoN2O*kgtoGg</f>
        <v>3.4542815884137544E-3</v>
      </c>
      <c r="BN159" s="22">
        <f>Constants!$H66*'Activity data'!BN8*Constants!$H84*EF!$H209*MMVolatEF*NtoN2O*kgtoGg</f>
        <v>3.5312367903322811E-3</v>
      </c>
      <c r="BO159" s="22">
        <f>Constants!$H66*'Activity data'!BO8*Constants!$H84*EF!$H209*MMVolatEF*NtoN2O*kgtoGg</f>
        <v>3.6108471964806559E-3</v>
      </c>
      <c r="BP159" s="22">
        <f>Constants!$H66*'Activity data'!BP8*Constants!$H84*EF!$H209*MMVolatEF*NtoN2O*kgtoGg</f>
        <v>3.6948780616366619E-3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1.6010967243724174E-2</v>
      </c>
      <c r="AE160" s="22">
        <f>Constants!$H67*'Activity data'!AE9*Constants!$H85*EF!$H210*MMVolatEF*NtoN2O*kgtoGg</f>
        <v>1.6017744939304582E-2</v>
      </c>
      <c r="AF160" s="22">
        <f>Constants!$H67*'Activity data'!AF9*Constants!$H85*EF!$H210*MMVolatEF*NtoN2O*kgtoGg</f>
        <v>1.5909430715101269E-2</v>
      </c>
      <c r="AG160" s="22">
        <f>Constants!$H67*'Activity data'!AG9*Constants!$H85*EF!$H210*MMVolatEF*NtoN2O*kgtoGg</f>
        <v>1.5719867711056528E-2</v>
      </c>
      <c r="AH160" s="22">
        <f>Constants!$H67*'Activity data'!AH9*Constants!$H85*EF!$H210*MMVolatEF*NtoN2O*kgtoGg</f>
        <v>1.5447198378895742E-2</v>
      </c>
      <c r="AI160" s="22">
        <f>Constants!$H67*'Activity data'!AI9*Constants!$H85*EF!$H210*MMVolatEF*NtoN2O*kgtoGg</f>
        <v>1.5262195474048912E-2</v>
      </c>
      <c r="AJ160" s="22">
        <f>Constants!$H67*'Activity data'!AJ9*Constants!$H85*EF!$H210*MMVolatEF*NtoN2O*kgtoGg</f>
        <v>1.509546244100252E-2</v>
      </c>
      <c r="AK160" s="22">
        <f>Constants!$H67*'Activity data'!AK9*Constants!$H85*EF!$H210*MMVolatEF*NtoN2O*kgtoGg</f>
        <v>1.4917764499350556E-2</v>
      </c>
      <c r="AL160" s="22">
        <f>Constants!$H67*'Activity data'!AL9*Constants!$H85*EF!$H210*MMVolatEF*NtoN2O*kgtoGg</f>
        <v>1.3161757052468174E-2</v>
      </c>
      <c r="AM160" s="22">
        <f>Constants!$H67*'Activity data'!AM9*Constants!$H85*EF!$H210*MMVolatEF*NtoN2O*kgtoGg</f>
        <v>1.3240160657031203E-2</v>
      </c>
      <c r="AN160" s="22">
        <f>Constants!$H67*'Activity data'!AN9*Constants!$H85*EF!$H210*MMVolatEF*NtoN2O*kgtoGg</f>
        <v>1.3308595548389394E-2</v>
      </c>
      <c r="AO160" s="22">
        <f>Constants!$H67*'Activity data'!AO9*Constants!$H85*EF!$H210*MMVolatEF*NtoN2O*kgtoGg</f>
        <v>1.3393859228928757E-2</v>
      </c>
      <c r="AP160" s="22">
        <f>Constants!$H67*'Activity data'!AP9*Constants!$H85*EF!$H210*MMVolatEF*NtoN2O*kgtoGg</f>
        <v>1.3498318981943539E-2</v>
      </c>
      <c r="AQ160" s="22">
        <f>Constants!$H67*'Activity data'!AQ9*Constants!$H85*EF!$H210*MMVolatEF*NtoN2O*kgtoGg</f>
        <v>1.3576166709911523E-2</v>
      </c>
      <c r="AR160" s="22">
        <f>Constants!$H67*'Activity data'!AR9*Constants!$H85*EF!$H210*MMVolatEF*NtoN2O*kgtoGg</f>
        <v>1.3692853357234601E-2</v>
      </c>
      <c r="AS160" s="22">
        <f>Constants!$H67*'Activity data'!AS9*Constants!$H85*EF!$H210*MMVolatEF*NtoN2O*kgtoGg</f>
        <v>1.3807424116141465E-2</v>
      </c>
      <c r="AT160" s="22">
        <f>Constants!$H67*'Activity data'!AT9*Constants!$H85*EF!$H210*MMVolatEF*NtoN2O*kgtoGg</f>
        <v>1.3918378047240389E-2</v>
      </c>
      <c r="AU160" s="22">
        <f>Constants!$H67*'Activity data'!AU9*Constants!$H85*EF!$H210*MMVolatEF*NtoN2O*kgtoGg</f>
        <v>1.400692313623212E-2</v>
      </c>
      <c r="AV160" s="22">
        <f>Constants!$H67*'Activity data'!AV9*Constants!$H85*EF!$H210*MMVolatEF*NtoN2O*kgtoGg</f>
        <v>1.4082213023882833E-2</v>
      </c>
      <c r="AW160" s="22">
        <f>Constants!$H67*'Activity data'!AW9*Constants!$H85*EF!$H210*MMVolatEF*NtoN2O*kgtoGg</f>
        <v>1.4141904250785079E-2</v>
      </c>
      <c r="AX160" s="22">
        <f>Constants!$H67*'Activity data'!AX9*Constants!$H85*EF!$H210*MMVolatEF*NtoN2O*kgtoGg</f>
        <v>1.419809241909E-2</v>
      </c>
      <c r="AY160" s="22">
        <f>Constants!$H67*'Activity data'!AY9*Constants!$H85*EF!$H210*MMVolatEF*NtoN2O*kgtoGg</f>
        <v>1.424584663649415E-2</v>
      </c>
      <c r="AZ160" s="22">
        <f>Constants!$H67*'Activity data'!AZ9*Constants!$H85*EF!$H210*MMVolatEF*NtoN2O*kgtoGg</f>
        <v>1.4280846820765915E-2</v>
      </c>
      <c r="BA160" s="22">
        <f>Constants!$H67*'Activity data'!BA9*Constants!$H85*EF!$H210*MMVolatEF*NtoN2O*kgtoGg</f>
        <v>1.4340122263616976E-2</v>
      </c>
      <c r="BB160" s="22">
        <f>Constants!$H67*'Activity data'!BB9*Constants!$H85*EF!$H210*MMVolatEF*NtoN2O*kgtoGg</f>
        <v>1.4412589850778755E-2</v>
      </c>
      <c r="BC160" s="22">
        <f>Constants!$H67*'Activity data'!BC9*Constants!$H85*EF!$H210*MMVolatEF*NtoN2O*kgtoGg</f>
        <v>1.4484909279876243E-2</v>
      </c>
      <c r="BD160" s="22">
        <f>Constants!$H67*'Activity data'!BD9*Constants!$H85*EF!$H210*MMVolatEF*NtoN2O*kgtoGg</f>
        <v>1.4534112559489947E-2</v>
      </c>
      <c r="BE160" s="22">
        <f>Constants!$H67*'Activity data'!BE9*Constants!$H85*EF!$H210*MMVolatEF*NtoN2O*kgtoGg</f>
        <v>1.4581708514299132E-2</v>
      </c>
      <c r="BF160" s="22">
        <f>Constants!$H67*'Activity data'!BF9*Constants!$H85*EF!$H210*MMVolatEF*NtoN2O*kgtoGg</f>
        <v>1.4637291399692319E-2</v>
      </c>
      <c r="BG160" s="22">
        <f>Constants!$H67*'Activity data'!BG9*Constants!$H85*EF!$H210*MMVolatEF*NtoN2O*kgtoGg</f>
        <v>1.4983517834887085E-2</v>
      </c>
      <c r="BH160" s="22">
        <f>Constants!$H67*'Activity data'!BH9*Constants!$H85*EF!$H210*MMVolatEF*NtoN2O*kgtoGg</f>
        <v>1.5336940253845119E-2</v>
      </c>
      <c r="BI160" s="22">
        <f>Constants!$H67*'Activity data'!BI9*Constants!$H85*EF!$H210*MMVolatEF*NtoN2O*kgtoGg</f>
        <v>1.5699421619867312E-2</v>
      </c>
      <c r="BJ160" s="22">
        <f>Constants!$H67*'Activity data'!BJ9*Constants!$H85*EF!$H210*MMVolatEF*NtoN2O*kgtoGg</f>
        <v>1.6071993143501759E-2</v>
      </c>
      <c r="BK160" s="22">
        <f>Constants!$H67*'Activity data'!BK9*Constants!$H85*EF!$H210*MMVolatEF*NtoN2O*kgtoGg</f>
        <v>1.6462193606454026E-2</v>
      </c>
      <c r="BL160" s="22">
        <f>Constants!$H67*'Activity data'!BL9*Constants!$H85*EF!$H210*MMVolatEF*NtoN2O*kgtoGg</f>
        <v>1.6824251549240006E-2</v>
      </c>
      <c r="BM160" s="22">
        <f>Constants!$H67*'Activity data'!BM9*Constants!$H85*EF!$H210*MMVolatEF*NtoN2O*kgtoGg</f>
        <v>1.7195435838408872E-2</v>
      </c>
      <c r="BN160" s="22">
        <f>Constants!$H67*'Activity data'!BN9*Constants!$H85*EF!$H210*MMVolatEF*NtoN2O*kgtoGg</f>
        <v>1.7578519325713533E-2</v>
      </c>
      <c r="BO160" s="22">
        <f>Constants!$H67*'Activity data'!BO9*Constants!$H85*EF!$H210*MMVolatEF*NtoN2O*kgtoGg</f>
        <v>1.7974820436655294E-2</v>
      </c>
      <c r="BP160" s="22">
        <f>Constants!$H67*'Activity data'!BP9*Constants!$H85*EF!$H210*MMVolatEF*NtoN2O*kgtoGg</f>
        <v>1.8393126620807363E-2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0.18479362978558933</v>
      </c>
      <c r="AE161" s="22">
        <f>Constants!$H68*'Activity data'!AE10*Constants!$H86*EF!$H211*MMVolatEF*NtoN2O*kgtoGg</f>
        <v>0.18997742849679283</v>
      </c>
      <c r="AF161" s="22">
        <f>Constants!$H68*'Activity data'!AF10*Constants!$H86*EF!$H211*MMVolatEF*NtoN2O*kgtoGg</f>
        <v>0.19375881981992837</v>
      </c>
      <c r="AG161" s="22">
        <f>Constants!$H68*'Activity data'!AG10*Constants!$H86*EF!$H211*MMVolatEF*NtoN2O*kgtoGg</f>
        <v>0.19646025217740948</v>
      </c>
      <c r="AH161" s="22">
        <f>Constants!$H68*'Activity data'!AH10*Constants!$H86*EF!$H211*MMVolatEF*NtoN2O*kgtoGg</f>
        <v>0.1979882683232814</v>
      </c>
      <c r="AI161" s="22">
        <f>Constants!$H68*'Activity data'!AI10*Constants!$H86*EF!$H211*MMVolatEF*NtoN2O*kgtoGg</f>
        <v>0.20051338539774688</v>
      </c>
      <c r="AJ161" s="22">
        <f>Constants!$H68*'Activity data'!AJ10*Constants!$H86*EF!$H211*MMVolatEF*NtoN2O*kgtoGg</f>
        <v>0.20319183758806394</v>
      </c>
      <c r="AK161" s="22">
        <f>Constants!$H68*'Activity data'!AK10*Constants!$H86*EF!$H211*MMVolatEF*NtoN2O*kgtoGg</f>
        <v>0.20564356666864911</v>
      </c>
      <c r="AL161" s="22">
        <f>Constants!$H68*'Activity data'!AL10*Constants!$H86*EF!$H211*MMVolatEF*NtoN2O*kgtoGg</f>
        <v>0.18574351283839269</v>
      </c>
      <c r="AM161" s="22">
        <f>Constants!$H68*'Activity data'!AM10*Constants!$H86*EF!$H211*MMVolatEF*NtoN2O*kgtoGg</f>
        <v>0.19085861738515209</v>
      </c>
      <c r="AN161" s="22">
        <f>Constants!$H68*'Activity data'!AN10*Constants!$H86*EF!$H211*MMVolatEF*NtoN2O*kgtoGg</f>
        <v>0.19589610635368837</v>
      </c>
      <c r="AO161" s="22">
        <f>Constants!$H68*'Activity data'!AO10*Constants!$H86*EF!$H211*MMVolatEF*NtoN2O*kgtoGg</f>
        <v>0.20125352665623056</v>
      </c>
      <c r="AP161" s="22">
        <f>Constants!$H68*'Activity data'!AP10*Constants!$H86*EF!$H211*MMVolatEF*NtoN2O*kgtoGg</f>
        <v>0.20698665783980758</v>
      </c>
      <c r="AQ161" s="22">
        <f>Constants!$H68*'Activity data'!AQ10*Constants!$H86*EF!$H211*MMVolatEF*NtoN2O*kgtoGg</f>
        <v>0.21240069730525074</v>
      </c>
      <c r="AR161" s="22">
        <f>Constants!$H68*'Activity data'!AR10*Constants!$H86*EF!$H211*MMVolatEF*NtoN2O*kgtoGg</f>
        <v>0.2185192287168648</v>
      </c>
      <c r="AS161" s="22">
        <f>Constants!$H68*'Activity data'!AS10*Constants!$H86*EF!$H211*MMVolatEF*NtoN2O*kgtoGg</f>
        <v>0.22471648046755352</v>
      </c>
      <c r="AT161" s="22">
        <f>Constants!$H68*'Activity data'!AT10*Constants!$H86*EF!$H211*MMVolatEF*NtoN2O*kgtoGg</f>
        <v>0.23096980809710757</v>
      </c>
      <c r="AU161" s="22">
        <f>Constants!$H68*'Activity data'!AU10*Constants!$H86*EF!$H211*MMVolatEF*NtoN2O*kgtoGg</f>
        <v>0.23696214503139049</v>
      </c>
      <c r="AV161" s="22">
        <f>Constants!$H68*'Activity data'!AV10*Constants!$H86*EF!$H211*MMVolatEF*NtoN2O*kgtoGg</f>
        <v>0.24283379710368352</v>
      </c>
      <c r="AW161" s="22">
        <f>Constants!$H68*'Activity data'!AW10*Constants!$H86*EF!$H211*MMVolatEF*NtoN2O*kgtoGg</f>
        <v>0.24991493658017794</v>
      </c>
      <c r="AX161" s="22">
        <f>Constants!$H68*'Activity data'!AX10*Constants!$H86*EF!$H211*MMVolatEF*NtoN2O*kgtoGg</f>
        <v>0.25713166278374139</v>
      </c>
      <c r="AY161" s="22">
        <f>Constants!$H68*'Activity data'!AY10*Constants!$H86*EF!$H211*MMVolatEF*NtoN2O*kgtoGg</f>
        <v>0.26439831390276897</v>
      </c>
      <c r="AZ161" s="22">
        <f>Constants!$H68*'Activity data'!AZ10*Constants!$H86*EF!$H211*MMVolatEF*NtoN2O*kgtoGg</f>
        <v>0.27163216633775633</v>
      </c>
      <c r="BA161" s="22">
        <f>Constants!$H68*'Activity data'!BA10*Constants!$H86*EF!$H211*MMVolatEF*NtoN2O*kgtoGg</f>
        <v>0.27954847923989989</v>
      </c>
      <c r="BB161" s="22">
        <f>Constants!$H68*'Activity data'!BB10*Constants!$H86*EF!$H211*MMVolatEF*NtoN2O*kgtoGg</f>
        <v>0.2879730205861753</v>
      </c>
      <c r="BC161" s="22">
        <f>Constants!$H68*'Activity data'!BC10*Constants!$H86*EF!$H211*MMVolatEF*NtoN2O*kgtoGg</f>
        <v>0.29666597402735095</v>
      </c>
      <c r="BD161" s="22">
        <f>Constants!$H68*'Activity data'!BD10*Constants!$H86*EF!$H211*MMVolatEF*NtoN2O*kgtoGg</f>
        <v>0.30516003088377852</v>
      </c>
      <c r="BE161" s="22">
        <f>Constants!$H68*'Activity data'!BE10*Constants!$H86*EF!$H211*MMVolatEF*NtoN2O*kgtoGg</f>
        <v>0.31389767900555471</v>
      </c>
      <c r="BF161" s="22">
        <f>Constants!$H68*'Activity data'!BF10*Constants!$H86*EF!$H211*MMVolatEF*NtoN2O*kgtoGg</f>
        <v>0.32310442688696533</v>
      </c>
      <c r="BG161" s="22">
        <f>Constants!$H68*'Activity data'!BG10*Constants!$H86*EF!$H211*MMVolatEF*NtoN2O*kgtoGg</f>
        <v>0.33077232575200793</v>
      </c>
      <c r="BH161" s="22">
        <f>Constants!$H68*'Activity data'!BH10*Constants!$H86*EF!$H211*MMVolatEF*NtoN2O*kgtoGg</f>
        <v>0.33852970208499789</v>
      </c>
      <c r="BI161" s="22">
        <f>Constants!$H68*'Activity data'!BI10*Constants!$H86*EF!$H211*MMVolatEF*NtoN2O*kgtoGg</f>
        <v>0.34641397973975069</v>
      </c>
      <c r="BJ161" s="22">
        <f>Constants!$H68*'Activity data'!BJ10*Constants!$H86*EF!$H211*MMVolatEF*NtoN2O*kgtoGg</f>
        <v>0.35444398872826882</v>
      </c>
      <c r="BK161" s="22">
        <f>Constants!$H68*'Activity data'!BK10*Constants!$H86*EF!$H211*MMVolatEF*NtoN2O*kgtoGg</f>
        <v>0.36278169235999747</v>
      </c>
      <c r="BL161" s="22">
        <f>Constants!$H68*'Activity data'!BL10*Constants!$H86*EF!$H211*MMVolatEF*NtoN2O*kgtoGg</f>
        <v>0.37041448629009388</v>
      </c>
      <c r="BM161" s="22">
        <f>Constants!$H68*'Activity data'!BM10*Constants!$H86*EF!$H211*MMVolatEF*NtoN2O*kgtoGg</f>
        <v>0.37816010182001458</v>
      </c>
      <c r="BN161" s="22">
        <f>Constants!$H68*'Activity data'!BN10*Constants!$H86*EF!$H211*MMVolatEF*NtoN2O*kgtoGg</f>
        <v>0.38607505251334123</v>
      </c>
      <c r="BO161" s="22">
        <f>Constants!$H68*'Activity data'!BO10*Constants!$H86*EF!$H211*MMVolatEF*NtoN2O*kgtoGg</f>
        <v>0.3941833841516702</v>
      </c>
      <c r="BP161" s="22">
        <f>Constants!$H68*'Activity data'!BP10*Constants!$H86*EF!$H211*MMVolatEF*NtoN2O*kgtoGg</f>
        <v>0.40267219169910656</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1.1716895420249298E-4</v>
      </c>
      <c r="AE162" s="22">
        <f>Constants!$H69*'Activity data'!AE11*Constants!$H87*EF!$H212*MMVolatEF*NtoN2O*kgtoGg</f>
        <v>1.1723290240292748E-4</v>
      </c>
      <c r="AF162" s="22">
        <f>Constants!$H69*'Activity data'!AF11*Constants!$H87*EF!$H212*MMVolatEF*NtoN2O*kgtoGg</f>
        <v>1.1737750633357004E-4</v>
      </c>
      <c r="AG162" s="22">
        <f>Constants!$H69*'Activity data'!AG11*Constants!$H87*EF!$H212*MMVolatEF*NtoN2O*kgtoGg</f>
        <v>1.1759865346076671E-4</v>
      </c>
      <c r="AH162" s="22">
        <f>Constants!$H69*'Activity data'!AH11*Constants!$H87*EF!$H212*MMVolatEF*NtoN2O*kgtoGg</f>
        <v>1.1789218438340773E-4</v>
      </c>
      <c r="AI162" s="22">
        <f>Constants!$H69*'Activity data'!AI11*Constants!$H87*EF!$H212*MMVolatEF*NtoN2O*kgtoGg</f>
        <v>1.1826072158451944E-4</v>
      </c>
      <c r="AJ162" s="22">
        <f>Constants!$H69*'Activity data'!AJ11*Constants!$H87*EF!$H212*MMVolatEF*NtoN2O*kgtoGg</f>
        <v>1.1867054578629405E-4</v>
      </c>
      <c r="AK162" s="22">
        <f>Constants!$H69*'Activity data'!AK11*Constants!$H87*EF!$H212*MMVolatEF*NtoN2O*kgtoGg</f>
        <v>1.1912128284063501E-4</v>
      </c>
      <c r="AL162" s="22">
        <f>Constants!$H69*'Activity data'!AL11*Constants!$H87*EF!$H212*MMVolatEF*NtoN2O*kgtoGg</f>
        <v>1.1955309919548945E-4</v>
      </c>
      <c r="AM162" s="22">
        <f>Constants!$H69*'Activity data'!AM11*Constants!$H87*EF!$H212*MMVolatEF*NtoN2O*kgtoGg</f>
        <v>1.1972495874633454E-4</v>
      </c>
      <c r="AN162" s="22">
        <f>Constants!$H69*'Activity data'!AN11*Constants!$H87*EF!$H212*MMVolatEF*NtoN2O*kgtoGg</f>
        <v>1.1992627290818749E-4</v>
      </c>
      <c r="AO162" s="22">
        <f>Constants!$H69*'Activity data'!AO11*Constants!$H87*EF!$H212*MMVolatEF*NtoN2O*kgtoGg</f>
        <v>1.2015628598538843E-4</v>
      </c>
      <c r="AP162" s="22">
        <f>Constants!$H69*'Activity data'!AP11*Constants!$H87*EF!$H212*MMVolatEF*NtoN2O*kgtoGg</f>
        <v>1.2041357027731373E-4</v>
      </c>
      <c r="AQ162" s="22">
        <f>Constants!$H69*'Activity data'!AQ11*Constants!$H87*EF!$H212*MMVolatEF*NtoN2O*kgtoGg</f>
        <v>1.2069495218535948E-4</v>
      </c>
      <c r="AR162" s="22">
        <f>Constants!$H69*'Activity data'!AR11*Constants!$H87*EF!$H212*MMVolatEF*NtoN2O*kgtoGg</f>
        <v>1.2086848008431523E-4</v>
      </c>
      <c r="AS162" s="22">
        <f>Constants!$H69*'Activity data'!AS11*Constants!$H87*EF!$H212*MMVolatEF*NtoN2O*kgtoGg</f>
        <v>1.2106333702525283E-4</v>
      </c>
      <c r="AT162" s="22">
        <f>Constants!$H69*'Activity data'!AT11*Constants!$H87*EF!$H212*MMVolatEF*NtoN2O*kgtoGg</f>
        <v>1.2127842651250732E-4</v>
      </c>
      <c r="AU162" s="22">
        <f>Constants!$H69*'Activity data'!AU11*Constants!$H87*EF!$H212*MMVolatEF*NtoN2O*kgtoGg</f>
        <v>1.2151200445124831E-4</v>
      </c>
      <c r="AV162" s="22">
        <f>Constants!$H69*'Activity data'!AV11*Constants!$H87*EF!$H212*MMVolatEF*NtoN2O*kgtoGg</f>
        <v>1.2176359309881719E-4</v>
      </c>
      <c r="AW162" s="22">
        <f>Constants!$H69*'Activity data'!AW11*Constants!$H87*EF!$H212*MMVolatEF*NtoN2O*kgtoGg</f>
        <v>1.2192743658310425E-4</v>
      </c>
      <c r="AX162" s="22">
        <f>Constants!$H69*'Activity data'!AX11*Constants!$H87*EF!$H212*MMVolatEF*NtoN2O*kgtoGg</f>
        <v>1.2210745777886496E-4</v>
      </c>
      <c r="AY162" s="22">
        <f>Constants!$H69*'Activity data'!AY11*Constants!$H87*EF!$H212*MMVolatEF*NtoN2O*kgtoGg</f>
        <v>1.2230277755409031E-4</v>
      </c>
      <c r="AZ162" s="22">
        <f>Constants!$H69*'Activity data'!AZ11*Constants!$H87*EF!$H212*MMVolatEF*NtoN2O*kgtoGg</f>
        <v>1.2251258430100558E-4</v>
      </c>
      <c r="BA162" s="22">
        <f>Constants!$H69*'Activity data'!BA11*Constants!$H87*EF!$H212*MMVolatEF*NtoN2O*kgtoGg</f>
        <v>1.2273815330095307E-4</v>
      </c>
      <c r="BB162" s="22">
        <f>Constants!$H69*'Activity data'!BB11*Constants!$H87*EF!$H212*MMVolatEF*NtoN2O*kgtoGg</f>
        <v>1.2287695965840177E-4</v>
      </c>
      <c r="BC162" s="22">
        <f>Constants!$H69*'Activity data'!BC11*Constants!$H87*EF!$H212*MMVolatEF*NtoN2O*kgtoGg</f>
        <v>1.2302871526849573E-4</v>
      </c>
      <c r="BD162" s="22">
        <f>Constants!$H69*'Activity data'!BD11*Constants!$H87*EF!$H212*MMVolatEF*NtoN2O*kgtoGg</f>
        <v>1.2319178123935072E-4</v>
      </c>
      <c r="BE162" s="22">
        <f>Constants!$H69*'Activity data'!BE11*Constants!$H87*EF!$H212*MMVolatEF*NtoN2O*kgtoGg</f>
        <v>1.2336687146603028E-4</v>
      </c>
      <c r="BF162" s="22">
        <f>Constants!$H69*'Activity data'!BF11*Constants!$H87*EF!$H212*MMVolatEF*NtoN2O*kgtoGg</f>
        <v>1.2355418003807375E-4</v>
      </c>
      <c r="BG162" s="22">
        <f>Constants!$H69*'Activity data'!BG11*Constants!$H87*EF!$H212*MMVolatEF*NtoN2O*kgtoGg</f>
        <v>1.2365786376283724E-4</v>
      </c>
      <c r="BH162" s="22">
        <f>Constants!$H69*'Activity data'!BH11*Constants!$H87*EF!$H212*MMVolatEF*NtoN2O*kgtoGg</f>
        <v>1.2377172743880931E-4</v>
      </c>
      <c r="BI162" s="22">
        <f>Constants!$H69*'Activity data'!BI11*Constants!$H87*EF!$H212*MMVolatEF*NtoN2O*kgtoGg</f>
        <v>1.2389555097630026E-4</v>
      </c>
      <c r="BJ162" s="22">
        <f>Constants!$H69*'Activity data'!BJ11*Constants!$H87*EF!$H212*MMVolatEF*NtoN2O*kgtoGg</f>
        <v>1.2402909157764719E-4</v>
      </c>
      <c r="BK162" s="22">
        <f>Constants!$H69*'Activity data'!BK11*Constants!$H87*EF!$H212*MMVolatEF*NtoN2O*kgtoGg</f>
        <v>1.2417250458957005E-4</v>
      </c>
      <c r="BL162" s="22">
        <f>Constants!$H69*'Activity data'!BL11*Constants!$H87*EF!$H212*MMVolatEF*NtoN2O*kgtoGg</f>
        <v>1.2422734863233882E-4</v>
      </c>
      <c r="BM162" s="22">
        <f>Constants!$H69*'Activity data'!BM11*Constants!$H87*EF!$H212*MMVolatEF*NtoN2O*kgtoGg</f>
        <v>1.2429060046437551E-4</v>
      </c>
      <c r="BN162" s="22">
        <f>Constants!$H69*'Activity data'!BN11*Constants!$H87*EF!$H212*MMVolatEF*NtoN2O*kgtoGg</f>
        <v>1.2436217727174862E-4</v>
      </c>
      <c r="BO162" s="22">
        <f>Constants!$H69*'Activity data'!BO11*Constants!$H87*EF!$H212*MMVolatEF*NtoN2O*kgtoGg</f>
        <v>1.244419292957947E-4</v>
      </c>
      <c r="BP162" s="22">
        <f>Constants!$H69*'Activity data'!BP11*Constants!$H87*EF!$H212*MMVolatEF*NtoN2O*kgtoGg</f>
        <v>1.2453016562233779E-4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8.0407372811374918E-4</v>
      </c>
      <c r="AE163" s="22">
        <f>Constants!$H70*'Activity data'!AE12*Constants!$H88*EF!$H213*MMVolatEF*NtoN2O*kgtoGg</f>
        <v>8.0451257361066012E-4</v>
      </c>
      <c r="AF163" s="22">
        <f>Constants!$H70*'Activity data'!AF12*Constants!$H88*EF!$H213*MMVolatEF*NtoN2O*kgtoGg</f>
        <v>8.0550492028135521E-4</v>
      </c>
      <c r="AG163" s="22">
        <f>Constants!$H70*'Activity data'!AG12*Constants!$H88*EF!$H213*MMVolatEF*NtoN2O*kgtoGg</f>
        <v>8.070225458011609E-4</v>
      </c>
      <c r="AH163" s="22">
        <f>Constants!$H70*'Activity data'!AH12*Constants!$H88*EF!$H213*MMVolatEF*NtoN2O*kgtoGg</f>
        <v>8.0903690621677725E-4</v>
      </c>
      <c r="AI163" s="22">
        <f>Constants!$H70*'Activity data'!AI12*Constants!$H88*EF!$H213*MMVolatEF*NtoN2O*kgtoGg</f>
        <v>8.115659983578096E-4</v>
      </c>
      <c r="AJ163" s="22">
        <f>Constants!$H70*'Activity data'!AJ12*Constants!$H88*EF!$H213*MMVolatEF*NtoN2O*kgtoGg</f>
        <v>8.1437842316807658E-4</v>
      </c>
      <c r="AK163" s="22">
        <f>Constants!$H70*'Activity data'!AK12*Constants!$H88*EF!$H213*MMVolatEF*NtoN2O*kgtoGg</f>
        <v>8.1747161305058269E-4</v>
      </c>
      <c r="AL163" s="22">
        <f>Constants!$H70*'Activity data'!AL12*Constants!$H88*EF!$H213*MMVolatEF*NtoN2O*kgtoGg</f>
        <v>8.2043495934544042E-4</v>
      </c>
      <c r="AM163" s="22">
        <f>Constants!$H70*'Activity data'!AM12*Constants!$H88*EF!$H213*MMVolatEF*NtoN2O*kgtoGg</f>
        <v>8.2161434812381203E-4</v>
      </c>
      <c r="AN163" s="22">
        <f>Constants!$H70*'Activity data'!AN12*Constants!$H88*EF!$H213*MMVolatEF*NtoN2O*kgtoGg</f>
        <v>8.2299586961766648E-4</v>
      </c>
      <c r="AO163" s="22">
        <f>Constants!$H70*'Activity data'!AO12*Constants!$H88*EF!$H213*MMVolatEF*NtoN2O*kgtoGg</f>
        <v>8.24574337854058E-4</v>
      </c>
      <c r="AP163" s="22">
        <f>Constants!$H70*'Activity data'!AP12*Constants!$H88*EF!$H213*MMVolatEF*NtoN2O*kgtoGg</f>
        <v>8.2633995521576959E-4</v>
      </c>
      <c r="AQ163" s="22">
        <f>Constants!$H70*'Activity data'!AQ12*Constants!$H88*EF!$H213*MMVolatEF*NtoN2O*kgtoGg</f>
        <v>8.2827094283417118E-4</v>
      </c>
      <c r="AR163" s="22">
        <f>Constants!$H70*'Activity data'!AR12*Constants!$H88*EF!$H213*MMVolatEF*NtoN2O*kgtoGg</f>
        <v>8.2946178067679608E-4</v>
      </c>
      <c r="AS163" s="22">
        <f>Constants!$H70*'Activity data'!AS12*Constants!$H88*EF!$H213*MMVolatEF*NtoN2O*kgtoGg</f>
        <v>8.3079898939402797E-4</v>
      </c>
      <c r="AT163" s="22">
        <f>Constants!$H70*'Activity data'!AT12*Constants!$H88*EF!$H213*MMVolatEF*NtoN2O*kgtoGg</f>
        <v>8.3227504426771021E-4</v>
      </c>
      <c r="AU163" s="22">
        <f>Constants!$H70*'Activity data'!AU12*Constants!$H88*EF!$H213*MMVolatEF*NtoN2O*kgtoGg</f>
        <v>8.3387797642057386E-4</v>
      </c>
      <c r="AV163" s="22">
        <f>Constants!$H70*'Activity data'!AV12*Constants!$H88*EF!$H213*MMVolatEF*NtoN2O*kgtoGg</f>
        <v>8.3560450733636735E-4</v>
      </c>
      <c r="AW163" s="22">
        <f>Constants!$H70*'Activity data'!AW12*Constants!$H88*EF!$H213*MMVolatEF*NtoN2O*kgtoGg</f>
        <v>8.3672888573621367E-4</v>
      </c>
      <c r="AX163" s="22">
        <f>Constants!$H70*'Activity data'!AX12*Constants!$H88*EF!$H213*MMVolatEF*NtoN2O*kgtoGg</f>
        <v>8.3796428392680076E-4</v>
      </c>
      <c r="AY163" s="22">
        <f>Constants!$H70*'Activity data'!AY12*Constants!$H88*EF!$H213*MMVolatEF*NtoN2O*kgtoGg</f>
        <v>8.3930466885136354E-4</v>
      </c>
      <c r="AZ163" s="22">
        <f>Constants!$H70*'Activity data'!AZ12*Constants!$H88*EF!$H213*MMVolatEF*NtoN2O*kgtoGg</f>
        <v>8.4074447083921824E-4</v>
      </c>
      <c r="BA163" s="22">
        <f>Constants!$H70*'Activity data'!BA12*Constants!$H88*EF!$H213*MMVolatEF*NtoN2O*kgtoGg</f>
        <v>8.4229244152794866E-4</v>
      </c>
      <c r="BB163" s="22">
        <f>Constants!$H70*'Activity data'!BB12*Constants!$H88*EF!$H213*MMVolatEF*NtoN2O*kgtoGg</f>
        <v>8.4324500226453064E-4</v>
      </c>
      <c r="BC163" s="22">
        <f>Constants!$H70*'Activity data'!BC12*Constants!$H88*EF!$H213*MMVolatEF*NtoN2O*kgtoGg</f>
        <v>8.4428642744410135E-4</v>
      </c>
      <c r="BD163" s="22">
        <f>Constants!$H70*'Activity data'!BD12*Constants!$H88*EF!$H213*MMVolatEF*NtoN2O*kgtoGg</f>
        <v>8.4540547014620856E-4</v>
      </c>
      <c r="BE163" s="22">
        <f>Constants!$H70*'Activity data'!BE12*Constants!$H88*EF!$H213*MMVolatEF*NtoN2O*kgtoGg</f>
        <v>8.4660702948657093E-4</v>
      </c>
      <c r="BF163" s="22">
        <f>Constants!$H70*'Activity data'!BF12*Constants!$H88*EF!$H213*MMVolatEF*NtoN2O*kgtoGg</f>
        <v>8.4789243740760096E-4</v>
      </c>
      <c r="BG163" s="22">
        <f>Constants!$H70*'Activity data'!BG12*Constants!$H88*EF!$H213*MMVolatEF*NtoN2O*kgtoGg</f>
        <v>8.4860396854383711E-4</v>
      </c>
      <c r="BH163" s="22">
        <f>Constants!$H70*'Activity data'!BH12*Constants!$H88*EF!$H213*MMVolatEF*NtoN2O*kgtoGg</f>
        <v>8.4938535974988421E-4</v>
      </c>
      <c r="BI163" s="22">
        <f>Constants!$H70*'Activity data'!BI12*Constants!$H88*EF!$H213*MMVolatEF*NtoN2O*kgtoGg</f>
        <v>8.5023510065690422E-4</v>
      </c>
      <c r="BJ163" s="22">
        <f>Constants!$H70*'Activity data'!BJ12*Constants!$H88*EF!$H213*MMVolatEF*NtoN2O*kgtoGg</f>
        <v>8.5115152506224625E-4</v>
      </c>
      <c r="BK163" s="22">
        <f>Constants!$H70*'Activity data'!BK12*Constants!$H88*EF!$H213*MMVolatEF*NtoN2O*kgtoGg</f>
        <v>8.5213569903513616E-4</v>
      </c>
      <c r="BL163" s="22">
        <f>Constants!$H70*'Activity data'!BL12*Constants!$H88*EF!$H213*MMVolatEF*NtoN2O*kgtoGg</f>
        <v>8.5251206711176595E-4</v>
      </c>
      <c r="BM163" s="22">
        <f>Constants!$H70*'Activity data'!BM12*Constants!$H88*EF!$H213*MMVolatEF*NtoN2O*kgtoGg</f>
        <v>8.5294613376996867E-4</v>
      </c>
      <c r="BN163" s="22">
        <f>Constants!$H70*'Activity data'!BN12*Constants!$H88*EF!$H213*MMVolatEF*NtoN2O*kgtoGg</f>
        <v>8.5343733069788116E-4</v>
      </c>
      <c r="BO163" s="22">
        <f>Constants!$H70*'Activity data'!BO12*Constants!$H88*EF!$H213*MMVolatEF*NtoN2O*kgtoGg</f>
        <v>8.5398463017440074E-4</v>
      </c>
      <c r="BP163" s="22">
        <f>Constants!$H70*'Activity data'!BP12*Constants!$H88*EF!$H213*MMVolatEF*NtoN2O*kgtoGg</f>
        <v>8.5459015330568956E-4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1.4482328673790463E-5</v>
      </c>
      <c r="AE164" s="22">
        <f>Constants!$H71*'Activity data'!AE13*Constants!$H89*EF!$H214*MMVolatEF*NtoN2O*kgtoGg</f>
        <v>1.452011302451369E-5</v>
      </c>
      <c r="AF164" s="22">
        <f>Constants!$H71*'Activity data'!AF13*Constants!$H89*EF!$H214*MMVolatEF*NtoN2O*kgtoGg</f>
        <v>1.4570726933969829E-5</v>
      </c>
      <c r="AG164" s="22">
        <f>Constants!$H71*'Activity data'!AG13*Constants!$H89*EF!$H214*MMVolatEF*NtoN2O*kgtoGg</f>
        <v>1.463359178016333E-5</v>
      </c>
      <c r="AH164" s="22">
        <f>Constants!$H71*'Activity data'!AH13*Constants!$H89*EF!$H214*MMVolatEF*NtoN2O*kgtoGg</f>
        <v>1.4708077663195399E-5</v>
      </c>
      <c r="AI164" s="22">
        <f>Constants!$H71*'Activity data'!AI13*Constants!$H89*EF!$H214*MMVolatEF*NtoN2O*kgtoGg</f>
        <v>1.4794833849634212E-5</v>
      </c>
      <c r="AJ164" s="22">
        <f>Constants!$H71*'Activity data'!AJ13*Constants!$H89*EF!$H214*MMVolatEF*NtoN2O*kgtoGg</f>
        <v>1.4887469534928072E-5</v>
      </c>
      <c r="AK164" s="22">
        <f>Constants!$H71*'Activity data'!AK13*Constants!$H89*EF!$H214*MMVolatEF*NtoN2O*kgtoGg</f>
        <v>1.4986046979680842E-5</v>
      </c>
      <c r="AL164" s="22">
        <f>Constants!$H71*'Activity data'!AL13*Constants!$H89*EF!$H214*MMVolatEF*NtoN2O*kgtoGg</f>
        <v>1.5079211527246691E-5</v>
      </c>
      <c r="AM164" s="22">
        <f>Constants!$H71*'Activity data'!AM13*Constants!$H89*EF!$H214*MMVolatEF*NtoN2O*kgtoGg</f>
        <v>1.5121075156314711E-5</v>
      </c>
      <c r="AN164" s="22">
        <f>Constants!$H71*'Activity data'!AN13*Constants!$H89*EF!$H214*MMVolatEF*NtoN2O*kgtoGg</f>
        <v>1.5167322265493043E-5</v>
      </c>
      <c r="AO164" s="22">
        <f>Constants!$H71*'Activity data'!AO13*Constants!$H89*EF!$H214*MMVolatEF*NtoN2O*kgtoGg</f>
        <v>1.5217873419418377E-5</v>
      </c>
      <c r="AP164" s="22">
        <f>Constants!$H71*'Activity data'!AP13*Constants!$H89*EF!$H214*MMVolatEF*NtoN2O*kgtoGg</f>
        <v>1.5272512528766066E-5</v>
      </c>
      <c r="AQ164" s="22">
        <f>Constants!$H71*'Activity data'!AQ13*Constants!$H89*EF!$H214*MMVolatEF*NtoN2O*kgtoGg</f>
        <v>1.5330686696000343E-5</v>
      </c>
      <c r="AR164" s="22">
        <f>Constants!$H71*'Activity data'!AR13*Constants!$H89*EF!$H214*MMVolatEF*NtoN2O*kgtoGg</f>
        <v>1.5367522481566245E-5</v>
      </c>
      <c r="AS164" s="22">
        <f>Constants!$H71*'Activity data'!AS13*Constants!$H89*EF!$H214*MMVolatEF*NtoN2O*kgtoGg</f>
        <v>1.5407565520543619E-5</v>
      </c>
      <c r="AT164" s="22">
        <f>Constants!$H71*'Activity data'!AT13*Constants!$H89*EF!$H214*MMVolatEF*NtoN2O*kgtoGg</f>
        <v>1.5450641224440613E-5</v>
      </c>
      <c r="AU164" s="22">
        <f>Constants!$H71*'Activity data'!AU13*Constants!$H89*EF!$H214*MMVolatEF*NtoN2O*kgtoGg</f>
        <v>1.5496450550386816E-5</v>
      </c>
      <c r="AV164" s="22">
        <f>Constants!$H71*'Activity data'!AV13*Constants!$H89*EF!$H214*MMVolatEF*NtoN2O*kgtoGg</f>
        <v>1.5544930138422148E-5</v>
      </c>
      <c r="AW164" s="22">
        <f>Constants!$H71*'Activity data'!AW13*Constants!$H89*EF!$H214*MMVolatEF*NtoN2O*kgtoGg</f>
        <v>1.5576346372510837E-5</v>
      </c>
      <c r="AX164" s="22">
        <f>Constants!$H71*'Activity data'!AX13*Constants!$H89*EF!$H214*MMVolatEF*NtoN2O*kgtoGg</f>
        <v>1.5610214235279336E-5</v>
      </c>
      <c r="AY164" s="22">
        <f>Constants!$H71*'Activity data'!AY13*Constants!$H89*EF!$H214*MMVolatEF*NtoN2O*kgtoGg</f>
        <v>1.564638677601132E-5</v>
      </c>
      <c r="AZ164" s="22">
        <f>Constants!$H71*'Activity data'!AZ13*Constants!$H89*EF!$H214*MMVolatEF*NtoN2O*kgtoGg</f>
        <v>1.568472848248056E-5</v>
      </c>
      <c r="BA164" s="22">
        <f>Constants!$H71*'Activity data'!BA13*Constants!$H89*EF!$H214*MMVolatEF*NtoN2O*kgtoGg</f>
        <v>1.5725489651768011E-5</v>
      </c>
      <c r="BB164" s="22">
        <f>Constants!$H71*'Activity data'!BB13*Constants!$H89*EF!$H214*MMVolatEF*NtoN2O*kgtoGg</f>
        <v>1.5749715575269525E-5</v>
      </c>
      <c r="BC164" s="22">
        <f>Constants!$H71*'Activity data'!BC13*Constants!$H89*EF!$H214*MMVolatEF*NtoN2O*kgtoGg</f>
        <v>1.5775932310298198E-5</v>
      </c>
      <c r="BD164" s="22">
        <f>Constants!$H71*'Activity data'!BD13*Constants!$H89*EF!$H214*MMVolatEF*NtoN2O*kgtoGg</f>
        <v>1.5803846468557517E-5</v>
      </c>
      <c r="BE164" s="22">
        <f>Constants!$H71*'Activity data'!BE13*Constants!$H89*EF!$H214*MMVolatEF*NtoN2O*kgtoGg</f>
        <v>1.583359839715619E-5</v>
      </c>
      <c r="BF164" s="22">
        <f>Constants!$H71*'Activity data'!BF13*Constants!$H89*EF!$H214*MMVolatEF*NtoN2O*kgtoGg</f>
        <v>1.5865230855122082E-5</v>
      </c>
      <c r="BG164" s="22">
        <f>Constants!$H71*'Activity data'!BG13*Constants!$H89*EF!$H214*MMVolatEF*NtoN2O*kgtoGg</f>
        <v>1.5881180877915963E-5</v>
      </c>
      <c r="BH164" s="22">
        <f>Constants!$H71*'Activity data'!BH13*Constants!$H89*EF!$H214*MMVolatEF*NtoN2O*kgtoGg</f>
        <v>1.5898710455940554E-5</v>
      </c>
      <c r="BI164" s="22">
        <f>Constants!$H71*'Activity data'!BI13*Constants!$H89*EF!$H214*MMVolatEF*NtoN2O*kgtoGg</f>
        <v>1.5917784054235464E-5</v>
      </c>
      <c r="BJ164" s="22">
        <f>Constants!$H71*'Activity data'!BJ13*Constants!$H89*EF!$H214*MMVolatEF*NtoN2O*kgtoGg</f>
        <v>1.5938361534897311E-5</v>
      </c>
      <c r="BK164" s="22">
        <f>Constants!$H71*'Activity data'!BK13*Constants!$H89*EF!$H214*MMVolatEF*NtoN2O*kgtoGg</f>
        <v>1.5960474875908222E-5</v>
      </c>
      <c r="BL164" s="22">
        <f>Constants!$H71*'Activity data'!BL13*Constants!$H89*EF!$H214*MMVolatEF*NtoN2O*kgtoGg</f>
        <v>1.5966234499861589E-5</v>
      </c>
      <c r="BM164" s="22">
        <f>Constants!$H71*'Activity data'!BM13*Constants!$H89*EF!$H214*MMVolatEF*NtoN2O*kgtoGg</f>
        <v>1.5973328044458884E-5</v>
      </c>
      <c r="BN164" s="22">
        <f>Constants!$H71*'Activity data'!BN13*Constants!$H89*EF!$H214*MMVolatEF*NtoN2O*kgtoGg</f>
        <v>1.5981742532340558E-5</v>
      </c>
      <c r="BO164" s="22">
        <f>Constants!$H71*'Activity data'!BO13*Constants!$H89*EF!$H214*MMVolatEF*NtoN2O*kgtoGg</f>
        <v>1.599145254730033E-5</v>
      </c>
      <c r="BP164" s="22">
        <f>Constants!$H71*'Activity data'!BP13*Constants!$H89*EF!$H214*MMVolatEF*NtoN2O*kgtoGg</f>
        <v>1.6002515320920996E-5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1.4734496565387443E-3</v>
      </c>
      <c r="AE165" s="22">
        <f>Constants!$H72*'Activity data'!AE14*Constants!$H90*EF!$H215*MMVolatEF*NtoN2O*kgtoGg</f>
        <v>1.4772938821360022E-3</v>
      </c>
      <c r="AF165" s="22">
        <f>Constants!$H72*'Activity data'!AF14*Constants!$H90*EF!$H215*MMVolatEF*NtoN2O*kgtoGg</f>
        <v>1.4824434025746036E-3</v>
      </c>
      <c r="AG165" s="22">
        <f>Constants!$H72*'Activity data'!AG14*Constants!$H90*EF!$H215*MMVolatEF*NtoN2O*kgtoGg</f>
        <v>1.4888393481520444E-3</v>
      </c>
      <c r="AH165" s="22">
        <f>Constants!$H72*'Activity data'!AH14*Constants!$H90*EF!$H215*MMVolatEF*NtoN2O*kgtoGg</f>
        <v>1.4964176320898489E-3</v>
      </c>
      <c r="AI165" s="22">
        <f>Constants!$H72*'Activity data'!AI14*Constants!$H90*EF!$H215*MMVolatEF*NtoN2O*kgtoGg</f>
        <v>1.5052443115548873E-3</v>
      </c>
      <c r="AJ165" s="22">
        <f>Constants!$H72*'Activity data'!AJ14*Constants!$H90*EF!$H215*MMVolatEF*NtoN2O*kgtoGg</f>
        <v>1.5146691783531729E-3</v>
      </c>
      <c r="AK165" s="22">
        <f>Constants!$H72*'Activity data'!AK14*Constants!$H90*EF!$H215*MMVolatEF*NtoN2O*kgtoGg</f>
        <v>1.5246985669539368E-3</v>
      </c>
      <c r="AL165" s="22">
        <f>Constants!$H72*'Activity data'!AL14*Constants!$H90*EF!$H215*MMVolatEF*NtoN2O*kgtoGg</f>
        <v>1.5341772408401966E-3</v>
      </c>
      <c r="AM165" s="22">
        <f>Constants!$H72*'Activity data'!AM14*Constants!$H90*EF!$H215*MMVolatEF*NtoN2O*kgtoGg</f>
        <v>1.5384364971560243E-3</v>
      </c>
      <c r="AN165" s="22">
        <f>Constants!$H72*'Activity data'!AN14*Constants!$H90*EF!$H215*MMVolatEF*NtoN2O*kgtoGg</f>
        <v>1.5431417340464181E-3</v>
      </c>
      <c r="AO165" s="22">
        <f>Constants!$H72*'Activity data'!AO14*Constants!$H90*EF!$H215*MMVolatEF*NtoN2O*kgtoGg</f>
        <v>1.5482848696613228E-3</v>
      </c>
      <c r="AP165" s="22">
        <f>Constants!$H72*'Activity data'!AP14*Constants!$H90*EF!$H215*MMVolatEF*NtoN2O*kgtoGg</f>
        <v>1.5538439188111761E-3</v>
      </c>
      <c r="AQ165" s="22">
        <f>Constants!$H72*'Activity data'!AQ14*Constants!$H90*EF!$H215*MMVolatEF*NtoN2O*kgtoGg</f>
        <v>1.5597626290311628E-3</v>
      </c>
      <c r="AR165" s="22">
        <f>Constants!$H72*'Activity data'!AR14*Constants!$H90*EF!$H215*MMVolatEF*NtoN2O*kgtoGg</f>
        <v>1.5635103464606565E-3</v>
      </c>
      <c r="AS165" s="22">
        <f>Constants!$H72*'Activity data'!AS14*Constants!$H90*EF!$H215*MMVolatEF*NtoN2O*kgtoGg</f>
        <v>1.5675843737360318E-3</v>
      </c>
      <c r="AT165" s="22">
        <f>Constants!$H72*'Activity data'!AT14*Constants!$H90*EF!$H215*MMVolatEF*NtoN2O*kgtoGg</f>
        <v>1.5719669480127123E-3</v>
      </c>
      <c r="AU165" s="22">
        <f>Constants!$H72*'Activity data'!AU14*Constants!$H90*EF!$H215*MMVolatEF*NtoN2O*kgtoGg</f>
        <v>1.5766276443069393E-3</v>
      </c>
      <c r="AV165" s="22">
        <f>Constants!$H72*'Activity data'!AV14*Constants!$H90*EF!$H215*MMVolatEF*NtoN2O*kgtoGg</f>
        <v>1.5815600162996475E-3</v>
      </c>
      <c r="AW165" s="22">
        <f>Constants!$H72*'Activity data'!AW14*Constants!$H90*EF!$H215*MMVolatEF*NtoN2O*kgtoGg</f>
        <v>1.5847563419990839E-3</v>
      </c>
      <c r="AX165" s="22">
        <f>Constants!$H72*'Activity data'!AX14*Constants!$H90*EF!$H215*MMVolatEF*NtoN2O*kgtoGg</f>
        <v>1.5882020993691851E-3</v>
      </c>
      <c r="AY165" s="22">
        <f>Constants!$H72*'Activity data'!AY14*Constants!$H90*EF!$H215*MMVolatEF*NtoN2O*kgtoGg</f>
        <v>1.5918823374661245E-3</v>
      </c>
      <c r="AZ165" s="22">
        <f>Constants!$H72*'Activity data'!AZ14*Constants!$H90*EF!$H215*MMVolatEF*NtoN2O*kgtoGg</f>
        <v>1.5957832691119067E-3</v>
      </c>
      <c r="BA165" s="22">
        <f>Constants!$H72*'Activity data'!BA14*Constants!$H90*EF!$H215*MMVolatEF*NtoN2O*kgtoGg</f>
        <v>1.5999303598346441E-3</v>
      </c>
      <c r="BB165" s="22">
        <f>Constants!$H72*'Activity data'!BB14*Constants!$H90*EF!$H215*MMVolatEF*NtoN2O*kgtoGg</f>
        <v>1.6023951346278882E-3</v>
      </c>
      <c r="BC165" s="22">
        <f>Constants!$H72*'Activity data'!BC14*Constants!$H90*EF!$H215*MMVolatEF*NtoN2O*kgtoGg</f>
        <v>1.6050624569966638E-3</v>
      </c>
      <c r="BD165" s="22">
        <f>Constants!$H72*'Activity data'!BD14*Constants!$H90*EF!$H215*MMVolatEF*NtoN2O*kgtoGg</f>
        <v>1.6079024772604079E-3</v>
      </c>
      <c r="BE165" s="22">
        <f>Constants!$H72*'Activity data'!BE14*Constants!$H90*EF!$H215*MMVolatEF*NtoN2O*kgtoGg</f>
        <v>1.6109294745039122E-3</v>
      </c>
      <c r="BF165" s="22">
        <f>Constants!$H72*'Activity data'!BF14*Constants!$H90*EF!$H215*MMVolatEF*NtoN2O*kgtoGg</f>
        <v>1.6141477990824493E-3</v>
      </c>
      <c r="BG165" s="22">
        <f>Constants!$H72*'Activity data'!BG14*Constants!$H90*EF!$H215*MMVolatEF*NtoN2O*kgtoGg</f>
        <v>1.6157705737160602E-3</v>
      </c>
      <c r="BH165" s="22">
        <f>Constants!$H72*'Activity data'!BH14*Constants!$H90*EF!$H215*MMVolatEF*NtoN2O*kgtoGg</f>
        <v>1.6175540542115927E-3</v>
      </c>
      <c r="BI165" s="22">
        <f>Constants!$H72*'Activity data'!BI14*Constants!$H90*EF!$H215*MMVolatEF*NtoN2O*kgtoGg</f>
        <v>1.619494625199147E-3</v>
      </c>
      <c r="BJ165" s="22">
        <f>Constants!$H72*'Activity data'!BJ14*Constants!$H90*EF!$H215*MMVolatEF*NtoN2O*kgtoGg</f>
        <v>1.6215882029998294E-3</v>
      </c>
      <c r="BK165" s="22">
        <f>Constants!$H72*'Activity data'!BK14*Constants!$H90*EF!$H215*MMVolatEF*NtoN2O*kgtoGg</f>
        <v>1.6238380410922642E-3</v>
      </c>
      <c r="BL165" s="22">
        <f>Constants!$H72*'Activity data'!BL14*Constants!$H90*EF!$H215*MMVolatEF*NtoN2O*kgtoGg</f>
        <v>1.6244240322078531E-3</v>
      </c>
      <c r="BM165" s="22">
        <f>Constants!$H72*'Activity data'!BM14*Constants!$H90*EF!$H215*MMVolatEF*NtoN2O*kgtoGg</f>
        <v>1.6251457380250568E-3</v>
      </c>
      <c r="BN165" s="22">
        <f>Constants!$H72*'Activity data'!BN14*Constants!$H90*EF!$H215*MMVolatEF*NtoN2O*kgtoGg</f>
        <v>1.6260018382115988E-3</v>
      </c>
      <c r="BO165" s="22">
        <f>Constants!$H72*'Activity data'!BO14*Constants!$H90*EF!$H215*MMVolatEF*NtoN2O*kgtoGg</f>
        <v>1.6269897468918762E-3</v>
      </c>
      <c r="BP165" s="22">
        <f>Constants!$H72*'Activity data'!BP14*Constants!$H90*EF!$H215*MMVolatEF*NtoN2O*kgtoGg</f>
        <v>1.6281152868764253E-3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0.13084272254209753</v>
      </c>
      <c r="AE168" s="22">
        <f>Constants!$H75*'Activity data'!AE17*Constants!$H93*EF!$H218*MMVolatEF*NtoN2O*kgtoGg</f>
        <v>0.13083025962224354</v>
      </c>
      <c r="AF168" s="22">
        <f>Constants!$H75*'Activity data'!AF17*Constants!$H93*EF!$H218*MMVolatEF*NtoN2O*kgtoGg</f>
        <v>0.12991773959292968</v>
      </c>
      <c r="AG168" s="22">
        <f>Constants!$H75*'Activity data'!AG17*Constants!$H93*EF!$H218*MMVolatEF*NtoN2O*kgtoGg</f>
        <v>0.12837379168971505</v>
      </c>
      <c r="AH168" s="22">
        <f>Constants!$H75*'Activity data'!AH17*Constants!$H93*EF!$H218*MMVolatEF*NtoN2O*kgtoGg</f>
        <v>0.126172888738912</v>
      </c>
      <c r="AI168" s="22">
        <f>Constants!$H75*'Activity data'!AI17*Constants!$H93*EF!$H218*MMVolatEF*NtoN2O*kgtoGg</f>
        <v>0.12472849912405526</v>
      </c>
      <c r="AJ168" s="22">
        <f>Constants!$H75*'Activity data'!AJ17*Constants!$H93*EF!$H218*MMVolatEF*NtoN2O*kgtoGg</f>
        <v>0.12347417329608949</v>
      </c>
      <c r="AK168" s="22">
        <f>Constants!$H75*'Activity data'!AK17*Constants!$H93*EF!$H218*MMVolatEF*NtoN2O*kgtoGg</f>
        <v>0.12216207908853845</v>
      </c>
      <c r="AL168" s="22">
        <f>Constants!$H75*'Activity data'!AL17*Constants!$H93*EF!$H218*MMVolatEF*NtoN2O*kgtoGg</f>
        <v>0.1075539021385493</v>
      </c>
      <c r="AM168" s="22">
        <f>Constants!$H75*'Activity data'!AM17*Constants!$H93*EF!$H218*MMVolatEF*NtoN2O*kgtoGg</f>
        <v>0.10821346323534528</v>
      </c>
      <c r="AN168" s="22">
        <f>Constants!$H75*'Activity data'!AN17*Constants!$H93*EF!$H218*MMVolatEF*NtoN2O*kgtoGg</f>
        <v>0.10881743385362416</v>
      </c>
      <c r="AO168" s="22">
        <f>Constants!$H75*'Activity data'!AO17*Constants!$H93*EF!$H218*MMVolatEF*NtoN2O*kgtoGg</f>
        <v>0.10959241770373501</v>
      </c>
      <c r="AP168" s="22">
        <f>Constants!$H75*'Activity data'!AP17*Constants!$H93*EF!$H218*MMVolatEF*NtoN2O*kgtoGg</f>
        <v>0.11055916560813969</v>
      </c>
      <c r="AQ168" s="22">
        <f>Constants!$H75*'Activity data'!AQ17*Constants!$H93*EF!$H218*MMVolatEF*NtoN2O*kgtoGg</f>
        <v>0.11132769847377849</v>
      </c>
      <c r="AR168" s="22">
        <f>Constants!$H75*'Activity data'!AR17*Constants!$H93*EF!$H218*MMVolatEF*NtoN2O*kgtoGg</f>
        <v>0.11249559675806457</v>
      </c>
      <c r="AS168" s="22">
        <f>Constants!$H75*'Activity data'!AS17*Constants!$H93*EF!$H218*MMVolatEF*NtoN2O*kgtoGg</f>
        <v>0.11367402103533243</v>
      </c>
      <c r="AT168" s="22">
        <f>Constants!$H75*'Activity data'!AT17*Constants!$H93*EF!$H218*MMVolatEF*NtoN2O*kgtoGg</f>
        <v>0.1148501241601325</v>
      </c>
      <c r="AU168" s="22">
        <f>Constants!$H75*'Activity data'!AU17*Constants!$H93*EF!$H218*MMVolatEF*NtoN2O*kgtoGg</f>
        <v>0.1158616702954061</v>
      </c>
      <c r="AV168" s="22">
        <f>Constants!$H75*'Activity data'!AV17*Constants!$H93*EF!$H218*MMVolatEF*NtoN2O*kgtoGg</f>
        <v>0.11678641186366377</v>
      </c>
      <c r="AW168" s="22">
        <f>Constants!$H75*'Activity data'!AW17*Constants!$H93*EF!$H218*MMVolatEF*NtoN2O*kgtoGg</f>
        <v>0.11815326774892441</v>
      </c>
      <c r="AX168" s="22">
        <f>Constants!$H75*'Activity data'!AX17*Constants!$H93*EF!$H218*MMVolatEF*NtoN2O*kgtoGg</f>
        <v>0.1195418316457114</v>
      </c>
      <c r="AY168" s="22">
        <f>Constants!$H75*'Activity data'!AY17*Constants!$H93*EF!$H218*MMVolatEF*NtoN2O*kgtoGg</f>
        <v>0.1209096684076032</v>
      </c>
      <c r="AZ168" s="22">
        <f>Constants!$H75*'Activity data'!AZ17*Constants!$H93*EF!$H218*MMVolatEF*NtoN2O*kgtoGg</f>
        <v>0.12221844273407255</v>
      </c>
      <c r="BA168" s="22">
        <f>Constants!$H75*'Activity data'!BA17*Constants!$H93*EF!$H218*MMVolatEF*NtoN2O*kgtoGg</f>
        <v>0.12380162277076966</v>
      </c>
      <c r="BB168" s="22">
        <f>Constants!$H75*'Activity data'!BB17*Constants!$H93*EF!$H218*MMVolatEF*NtoN2O*kgtoGg</f>
        <v>0.12559234659621374</v>
      </c>
      <c r="BC168" s="22">
        <f>Constants!$H75*'Activity data'!BC17*Constants!$H93*EF!$H218*MMVolatEF*NtoN2O*kgtoGg</f>
        <v>0.12744806020395383</v>
      </c>
      <c r="BD168" s="22">
        <f>Constants!$H75*'Activity data'!BD17*Constants!$H93*EF!$H218*MMVolatEF*NtoN2O*kgtoGg</f>
        <v>0.12915886731343326</v>
      </c>
      <c r="BE168" s="22">
        <f>Constants!$H75*'Activity data'!BE17*Constants!$H93*EF!$H218*MMVolatEF*NtoN2O*kgtoGg</f>
        <v>0.13092352962318535</v>
      </c>
      <c r="BF168" s="22">
        <f>Constants!$H75*'Activity data'!BF17*Constants!$H93*EF!$H218*MMVolatEF*NtoN2O*kgtoGg</f>
        <v>0.13283608777640396</v>
      </c>
      <c r="BG168" s="22">
        <f>Constants!$H75*'Activity data'!BG17*Constants!$H93*EF!$H218*MMVolatEF*NtoN2O*kgtoGg</f>
        <v>0.13476216735412208</v>
      </c>
      <c r="BH168" s="22">
        <f>Constants!$H75*'Activity data'!BH17*Constants!$H93*EF!$H218*MMVolatEF*NtoN2O*kgtoGg</f>
        <v>0.1367007716218997</v>
      </c>
      <c r="BI168" s="22">
        <f>Constants!$H75*'Activity data'!BI17*Constants!$H93*EF!$H218*MMVolatEF*NtoN2O*kgtoGg</f>
        <v>0.13866715378009112</v>
      </c>
      <c r="BJ168" s="22">
        <f>Constants!$H75*'Activity data'!BJ17*Constants!$H93*EF!$H218*MMVolatEF*NtoN2O*kgtoGg</f>
        <v>0.1406683285800146</v>
      </c>
      <c r="BK168" s="22">
        <f>Constants!$H75*'Activity data'!BK17*Constants!$H93*EF!$H218*MMVolatEF*NtoN2O*kgtoGg</f>
        <v>0.14276971948608155</v>
      </c>
      <c r="BL168" s="22">
        <f>Constants!$H75*'Activity data'!BL17*Constants!$H93*EF!$H218*MMVolatEF*NtoN2O*kgtoGg</f>
        <v>0.14457813377768747</v>
      </c>
      <c r="BM168" s="22">
        <f>Constants!$H75*'Activity data'!BM17*Constants!$H93*EF!$H218*MMVolatEF*NtoN2O*kgtoGg</f>
        <v>0.14640969131117226</v>
      </c>
      <c r="BN168" s="22">
        <f>Constants!$H75*'Activity data'!BN17*Constants!$H93*EF!$H218*MMVolatEF*NtoN2O*kgtoGg</f>
        <v>0.14828630339347876</v>
      </c>
      <c r="BO168" s="22">
        <f>Constants!$H75*'Activity data'!BO17*Constants!$H93*EF!$H218*MMVolatEF*NtoN2O*kgtoGg</f>
        <v>0.15021629389551006</v>
      </c>
      <c r="BP168" s="22">
        <f>Constants!$H75*'Activity data'!BP17*Constants!$H93*EF!$H218*MMVolatEF*NtoN2O*kgtoGg</f>
        <v>0.15227173423022183</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1.2733048059542713E-2</v>
      </c>
      <c r="AE169" s="22">
        <f>Constants!$H76*'Activity data'!AE18*Constants!$H94*EF!$H219*MMVolatEF*NtoN2O*kgtoGg</f>
        <v>1.2731835222065934E-2</v>
      </c>
      <c r="AF169" s="22">
        <f>Constants!$H76*'Activity data'!AF18*Constants!$H94*EF!$H219*MMVolatEF*NtoN2O*kgtoGg</f>
        <v>1.2643032718091666E-2</v>
      </c>
      <c r="AG169" s="22">
        <f>Constants!$H76*'Activity data'!AG18*Constants!$H94*EF!$H219*MMVolatEF*NtoN2O*kgtoGg</f>
        <v>1.2492782383406549E-2</v>
      </c>
      <c r="AH169" s="22">
        <f>Constants!$H76*'Activity data'!AH18*Constants!$H94*EF!$H219*MMVolatEF*NtoN2O*kgtoGg</f>
        <v>1.2278600023833987E-2</v>
      </c>
      <c r="AI169" s="22">
        <f>Constants!$H76*'Activity data'!AI18*Constants!$H94*EF!$H219*MMVolatEF*NtoN2O*kgtoGg</f>
        <v>1.2138038271331794E-2</v>
      </c>
      <c r="AJ169" s="22">
        <f>Constants!$H76*'Activity data'!AJ18*Constants!$H94*EF!$H219*MMVolatEF*NtoN2O*kgtoGg</f>
        <v>1.2015972704829424E-2</v>
      </c>
      <c r="AK169" s="22">
        <f>Constants!$H76*'Activity data'!AK18*Constants!$H94*EF!$H219*MMVolatEF*NtoN2O*kgtoGg</f>
        <v>1.1888285369387287E-2</v>
      </c>
      <c r="AL169" s="22">
        <f>Constants!$H76*'Activity data'!AL18*Constants!$H94*EF!$H219*MMVolatEF*NtoN2O*kgtoGg</f>
        <v>1.0466680747038729E-2</v>
      </c>
      <c r="AM169" s="22">
        <f>Constants!$H76*'Activity data'!AM18*Constants!$H94*EF!$H219*MMVolatEF*NtoN2O*kgtoGg</f>
        <v>1.0530866381367807E-2</v>
      </c>
      <c r="AN169" s="22">
        <f>Constants!$H76*'Activity data'!AN18*Constants!$H94*EF!$H219*MMVolatEF*NtoN2O*kgtoGg</f>
        <v>1.058964219067292E-2</v>
      </c>
      <c r="AO169" s="22">
        <f>Constants!$H76*'Activity data'!AO18*Constants!$H94*EF!$H219*MMVolatEF*NtoN2O*kgtoGg</f>
        <v>1.0665060268324554E-2</v>
      </c>
      <c r="AP169" s="22">
        <f>Constants!$H76*'Activity data'!AP18*Constants!$H94*EF!$H219*MMVolatEF*NtoN2O*kgtoGg</f>
        <v>1.075913999464855E-2</v>
      </c>
      <c r="AQ169" s="22">
        <f>Constants!$H76*'Activity data'!AQ18*Constants!$H94*EF!$H219*MMVolatEF*NtoN2O*kgtoGg</f>
        <v>1.0833930290382182E-2</v>
      </c>
      <c r="AR169" s="22">
        <f>Constants!$H76*'Activity data'!AR18*Constants!$H94*EF!$H219*MMVolatEF*NtoN2O*kgtoGg</f>
        <v>1.0947585102002961E-2</v>
      </c>
      <c r="AS169" s="22">
        <f>Constants!$H76*'Activity data'!AS18*Constants!$H94*EF!$H219*MMVolatEF*NtoN2O*kgtoGg</f>
        <v>1.1062264257751621E-2</v>
      </c>
      <c r="AT169" s="22">
        <f>Constants!$H76*'Activity data'!AT18*Constants!$H94*EF!$H219*MMVolatEF*NtoN2O*kgtoGg</f>
        <v>1.1176717528977607E-2</v>
      </c>
      <c r="AU169" s="22">
        <f>Constants!$H76*'Activity data'!AU18*Constants!$H94*EF!$H219*MMVolatEF*NtoN2O*kgtoGg</f>
        <v>1.1275156825444705E-2</v>
      </c>
      <c r="AV169" s="22">
        <f>Constants!$H76*'Activity data'!AV18*Constants!$H94*EF!$H219*MMVolatEF*NtoN2O*kgtoGg</f>
        <v>1.1365148676749188E-2</v>
      </c>
      <c r="AW169" s="22">
        <f>Constants!$H76*'Activity data'!AW18*Constants!$H94*EF!$H219*MMVolatEF*NtoN2O*kgtoGg</f>
        <v>1.1498165181904014E-2</v>
      </c>
      <c r="AX169" s="22">
        <f>Constants!$H76*'Activity data'!AX18*Constants!$H94*EF!$H219*MMVolatEF*NtoN2O*kgtoGg</f>
        <v>1.1633294216886038E-2</v>
      </c>
      <c r="AY169" s="22">
        <f>Constants!$H76*'Activity data'!AY18*Constants!$H94*EF!$H219*MMVolatEF*NtoN2O*kgtoGg</f>
        <v>1.1766406176713793E-2</v>
      </c>
      <c r="AZ169" s="22">
        <f>Constants!$H76*'Activity data'!AZ18*Constants!$H94*EF!$H219*MMVolatEF*NtoN2O*kgtoGg</f>
        <v>1.1893770435682554E-2</v>
      </c>
      <c r="BA169" s="22">
        <f>Constants!$H76*'Activity data'!BA18*Constants!$H94*EF!$H219*MMVolatEF*NtoN2O*kgtoGg</f>
        <v>1.2047838671978136E-2</v>
      </c>
      <c r="BB169" s="22">
        <f>Constants!$H76*'Activity data'!BB18*Constants!$H94*EF!$H219*MMVolatEF*NtoN2O*kgtoGg</f>
        <v>1.2222104172479408E-2</v>
      </c>
      <c r="BC169" s="22">
        <f>Constants!$H76*'Activity data'!BC18*Constants!$H94*EF!$H219*MMVolatEF*NtoN2O*kgtoGg</f>
        <v>1.2402694197610531E-2</v>
      </c>
      <c r="BD169" s="22">
        <f>Constants!$H76*'Activity data'!BD18*Constants!$H94*EF!$H219*MMVolatEF*NtoN2O*kgtoGg</f>
        <v>1.2569182548833885E-2</v>
      </c>
      <c r="BE169" s="22">
        <f>Constants!$H76*'Activity data'!BE18*Constants!$H94*EF!$H219*MMVolatEF*NtoN2O*kgtoGg</f>
        <v>1.2740911855304925E-2</v>
      </c>
      <c r="BF169" s="22">
        <f>Constants!$H76*'Activity data'!BF18*Constants!$H94*EF!$H219*MMVolatEF*NtoN2O*kgtoGg</f>
        <v>1.2927033745834739E-2</v>
      </c>
      <c r="BG169" s="22">
        <f>Constants!$H76*'Activity data'!BG18*Constants!$H94*EF!$H219*MMVolatEF*NtoN2O*kgtoGg</f>
        <v>1.3114471482936993E-2</v>
      </c>
      <c r="BH169" s="22">
        <f>Constants!$H76*'Activity data'!BH18*Constants!$H94*EF!$H219*MMVolatEF*NtoN2O*kgtoGg</f>
        <v>1.3303128068725361E-2</v>
      </c>
      <c r="BI169" s="22">
        <f>Constants!$H76*'Activity data'!BI18*Constants!$H94*EF!$H219*MMVolatEF*NtoN2O*kgtoGg</f>
        <v>1.3494487878711147E-2</v>
      </c>
      <c r="BJ169" s="22">
        <f>Constants!$H76*'Activity data'!BJ18*Constants!$H94*EF!$H219*MMVolatEF*NtoN2O*kgtoGg</f>
        <v>1.3689233558164381E-2</v>
      </c>
      <c r="BK169" s="22">
        <f>Constants!$H76*'Activity data'!BK18*Constants!$H94*EF!$H219*MMVolatEF*NtoN2O*kgtoGg</f>
        <v>1.3893731835783353E-2</v>
      </c>
      <c r="BL169" s="22">
        <f>Constants!$H76*'Activity data'!BL18*Constants!$H94*EF!$H219*MMVolatEF*NtoN2O*kgtoGg</f>
        <v>1.4069718895966797E-2</v>
      </c>
      <c r="BM169" s="22">
        <f>Constants!$H76*'Activity data'!BM18*Constants!$H94*EF!$H219*MMVolatEF*NtoN2O*kgtoGg</f>
        <v>1.4247958156390137E-2</v>
      </c>
      <c r="BN169" s="22">
        <f>Constants!$H76*'Activity data'!BN18*Constants!$H94*EF!$H219*MMVolatEF*NtoN2O*kgtoGg</f>
        <v>1.4430581930711553E-2</v>
      </c>
      <c r="BO169" s="22">
        <f>Constants!$H76*'Activity data'!BO18*Constants!$H94*EF!$H219*MMVolatEF*NtoN2O*kgtoGg</f>
        <v>1.4618400262059083E-2</v>
      </c>
      <c r="BP169" s="22">
        <f>Constants!$H76*'Activity data'!BP18*Constants!$H94*EF!$H219*MMVolatEF*NtoN2O*kgtoGg</f>
        <v>1.4818426828740981E-2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6.4479859638385706E-2</v>
      </c>
      <c r="AE170" s="22">
        <f>Constants!$H77*'Activity data'!AE19*Constants!$H95*EF!$H220*MMVolatEF*NtoN2O*kgtoGg</f>
        <v>6.5985745473265925E-2</v>
      </c>
      <c r="AF170" s="22">
        <f>Constants!$H77*'Activity data'!AF19*Constants!$H95*EF!$H220*MMVolatEF*NtoN2O*kgtoGg</f>
        <v>6.7243848524812619E-2</v>
      </c>
      <c r="AG170" s="22">
        <f>Constants!$H77*'Activity data'!AG19*Constants!$H95*EF!$H220*MMVolatEF*NtoN2O*kgtoGg</f>
        <v>6.8315078671261173E-2</v>
      </c>
      <c r="AH170" s="22">
        <f>Constants!$H77*'Activity data'!AH19*Constants!$H95*EF!$H220*MMVolatEF*NtoN2O*kgtoGg</f>
        <v>6.9179481315752536E-2</v>
      </c>
      <c r="AI170" s="22">
        <f>Constants!$H77*'Activity data'!AI19*Constants!$H95*EF!$H220*MMVolatEF*NtoN2O*kgtoGg</f>
        <v>7.0263275975684131E-2</v>
      </c>
      <c r="AJ170" s="22">
        <f>Constants!$H77*'Activity data'!AJ19*Constants!$H95*EF!$H220*MMVolatEF*NtoN2O*kgtoGg</f>
        <v>7.1392389788049113E-2</v>
      </c>
      <c r="AK170" s="22">
        <f>Constants!$H77*'Activity data'!AK19*Constants!$H95*EF!$H220*MMVolatEF*NtoN2O*kgtoGg</f>
        <v>7.249321271813039E-2</v>
      </c>
      <c r="AL170" s="22">
        <f>Constants!$H77*'Activity data'!AL19*Constants!$H95*EF!$H220*MMVolatEF*NtoN2O*kgtoGg</f>
        <v>6.9144002396744134E-2</v>
      </c>
      <c r="AM170" s="22">
        <f>Constants!$H77*'Activity data'!AM19*Constants!$H95*EF!$H220*MMVolatEF*NtoN2O*kgtoGg</f>
        <v>7.0628106032463778E-2</v>
      </c>
      <c r="AN170" s="22">
        <f>Constants!$H77*'Activity data'!AN19*Constants!$H95*EF!$H220*MMVolatEF*NtoN2O*kgtoGg</f>
        <v>7.2111249759350446E-2</v>
      </c>
      <c r="AO170" s="22">
        <f>Constants!$H77*'Activity data'!AO19*Constants!$H95*EF!$H220*MMVolatEF*NtoN2O*kgtoGg</f>
        <v>7.3673988367639609E-2</v>
      </c>
      <c r="AP170" s="22">
        <f>Constants!$H77*'Activity data'!AP19*Constants!$H95*EF!$H220*MMVolatEF*NtoN2O*kgtoGg</f>
        <v>7.5328790031607015E-2</v>
      </c>
      <c r="AQ170" s="22">
        <f>Constants!$H77*'Activity data'!AQ19*Constants!$H95*EF!$H220*MMVolatEF*NtoN2O*kgtoGg</f>
        <v>7.6935469091980235E-2</v>
      </c>
      <c r="AR170" s="22">
        <f>Constants!$H77*'Activity data'!AR19*Constants!$H95*EF!$H220*MMVolatEF*NtoN2O*kgtoGg</f>
        <v>7.8653711079923291E-2</v>
      </c>
      <c r="AS170" s="22">
        <f>Constants!$H77*'Activity data'!AS19*Constants!$H95*EF!$H220*MMVolatEF*NtoN2O*kgtoGg</f>
        <v>8.0405507921176039E-2</v>
      </c>
      <c r="AT170" s="22">
        <f>Constants!$H77*'Activity data'!AT19*Constants!$H95*EF!$H220*MMVolatEF*NtoN2O*kgtoGg</f>
        <v>8.2186884691378664E-2</v>
      </c>
      <c r="AU170" s="22">
        <f>Constants!$H77*'Activity data'!AU19*Constants!$H95*EF!$H220*MMVolatEF*NtoN2O*kgtoGg</f>
        <v>8.3932835508841827E-2</v>
      </c>
      <c r="AV170" s="22">
        <f>Constants!$H77*'Activity data'!AV19*Constants!$H95*EF!$H220*MMVolatEF*NtoN2O*kgtoGg</f>
        <v>8.5672362669181379E-2</v>
      </c>
      <c r="AW170" s="22">
        <f>Constants!$H77*'Activity data'!AW19*Constants!$H95*EF!$H220*MMVolatEF*NtoN2O*kgtoGg</f>
        <v>8.7574473789677323E-2</v>
      </c>
      <c r="AX170" s="22">
        <f>Constants!$H77*'Activity data'!AX19*Constants!$H95*EF!$H220*MMVolatEF*NtoN2O*kgtoGg</f>
        <v>8.9522252074505732E-2</v>
      </c>
      <c r="AY170" s="22">
        <f>Constants!$H77*'Activity data'!AY19*Constants!$H95*EF!$H220*MMVolatEF*NtoN2O*kgtoGg</f>
        <v>9.1498594028033411E-2</v>
      </c>
      <c r="AZ170" s="22">
        <f>Constants!$H77*'Activity data'!AZ19*Constants!$H95*EF!$H220*MMVolatEF*NtoN2O*kgtoGg</f>
        <v>9.3486802897778568E-2</v>
      </c>
      <c r="BA170" s="22">
        <f>Constants!$H77*'Activity data'!BA19*Constants!$H95*EF!$H220*MMVolatEF*NtoN2O*kgtoGg</f>
        <v>9.5638734880140394E-2</v>
      </c>
      <c r="BB170" s="22">
        <f>Constants!$H77*'Activity data'!BB19*Constants!$H95*EF!$H220*MMVolatEF*NtoN2O*kgtoGg</f>
        <v>9.7880333212913326E-2</v>
      </c>
      <c r="BC170" s="22">
        <f>Constants!$H77*'Activity data'!BC19*Constants!$H95*EF!$H220*MMVolatEF*NtoN2O*kgtoGg</f>
        <v>0.10020113917812466</v>
      </c>
      <c r="BD170" s="22">
        <f>Constants!$H77*'Activity data'!BD19*Constants!$H95*EF!$H220*MMVolatEF*NtoN2O*kgtoGg</f>
        <v>0.1025026490102567</v>
      </c>
      <c r="BE170" s="22">
        <f>Constants!$H77*'Activity data'!BE19*Constants!$H95*EF!$H220*MMVolatEF*NtoN2O*kgtoGg</f>
        <v>0.10488020714159309</v>
      </c>
      <c r="BF170" s="22">
        <f>Constants!$H77*'Activity data'!BF19*Constants!$H95*EF!$H220*MMVolatEF*NtoN2O*kgtoGg</f>
        <v>0.10738391324352549</v>
      </c>
      <c r="BG170" s="22">
        <f>Constants!$H77*'Activity data'!BG19*Constants!$H95*EF!$H220*MMVolatEF*NtoN2O*kgtoGg</f>
        <v>0.10990193656007236</v>
      </c>
      <c r="BH170" s="22">
        <f>Constants!$H77*'Activity data'!BH19*Constants!$H95*EF!$H220*MMVolatEF*NtoN2O*kgtoGg</f>
        <v>0.11248367887466</v>
      </c>
      <c r="BI170" s="22">
        <f>Constants!$H77*'Activity data'!BI19*Constants!$H95*EF!$H220*MMVolatEF*NtoN2O*kgtoGg</f>
        <v>0.11513919474294329</v>
      </c>
      <c r="BJ170" s="22">
        <f>Constants!$H77*'Activity data'!BJ19*Constants!$H95*EF!$H220*MMVolatEF*NtoN2O*kgtoGg</f>
        <v>0.11787475782743549</v>
      </c>
      <c r="BK170" s="22">
        <f>Constants!$H77*'Activity data'!BK19*Constants!$H95*EF!$H220*MMVolatEF*NtoN2O*kgtoGg</f>
        <v>0.12072921316338622</v>
      </c>
      <c r="BL170" s="22">
        <f>Constants!$H77*'Activity data'!BL19*Constants!$H95*EF!$H220*MMVolatEF*NtoN2O*kgtoGg</f>
        <v>0.12343666951547889</v>
      </c>
      <c r="BM170" s="22">
        <f>Constants!$H77*'Activity data'!BM19*Constants!$H95*EF!$H220*MMVolatEF*NtoN2O*kgtoGg</f>
        <v>0.12622015321251662</v>
      </c>
      <c r="BN170" s="22">
        <f>Constants!$H77*'Activity data'!BN19*Constants!$H95*EF!$H220*MMVolatEF*NtoN2O*kgtoGg</f>
        <v>0.12909502133635226</v>
      </c>
      <c r="BO170" s="22">
        <f>Constants!$H77*'Activity data'!BO19*Constants!$H95*EF!$H220*MMVolatEF*NtoN2O*kgtoGg</f>
        <v>0.13206961461569278</v>
      </c>
      <c r="BP170" s="22">
        <f>Constants!$H77*'Activity data'!BP19*Constants!$H95*EF!$H220*MMVolatEF*NtoN2O*kgtoGg</f>
        <v>0.1351912828992452</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0.31068392289257313</v>
      </c>
      <c r="AE171" s="22">
        <f>Constants!$H78*'Activity data'!AE20*Constants!$H96*EF!$H221*MMVolatEF*NtoN2O*kgtoGg</f>
        <v>0.31721271438624704</v>
      </c>
      <c r="AF171" s="22">
        <f>Constants!$H78*'Activity data'!AF20*Constants!$H96*EF!$H221*MMVolatEF*NtoN2O*kgtoGg</f>
        <v>0.32035985829234104</v>
      </c>
      <c r="AG171" s="22">
        <f>Constants!$H78*'Activity data'!AG20*Constants!$H96*EF!$H221*MMVolatEF*NtoN2O*kgtoGg</f>
        <v>0.32097301412312196</v>
      </c>
      <c r="AH171" s="22">
        <f>Constants!$H78*'Activity data'!AH20*Constants!$H96*EF!$H221*MMVolatEF*NtoN2O*kgtoGg</f>
        <v>0.31887771870866199</v>
      </c>
      <c r="AI171" s="22">
        <f>Constants!$H78*'Activity data'!AI20*Constants!$H96*EF!$H221*MMVolatEF*NtoN2O*kgtoGg</f>
        <v>0.31922939944983536</v>
      </c>
      <c r="AJ171" s="22">
        <f>Constants!$H78*'Activity data'!AJ20*Constants!$H96*EF!$H221*MMVolatEF*NtoN2O*kgtoGg</f>
        <v>0.3200867824070121</v>
      </c>
      <c r="AK171" s="22">
        <f>Constants!$H78*'Activity data'!AK20*Constants!$H96*EF!$H221*MMVolatEF*NtoN2O*kgtoGg</f>
        <v>0.32053931345365988</v>
      </c>
      <c r="AL171" s="22">
        <f>Constants!$H78*'Activity data'!AL20*Constants!$H96*EF!$H221*MMVolatEF*NtoN2O*kgtoGg</f>
        <v>0.26940479461355565</v>
      </c>
      <c r="AM171" s="22">
        <f>Constants!$H78*'Activity data'!AM20*Constants!$H96*EF!$H221*MMVolatEF*NtoN2O*kgtoGg</f>
        <v>0.27725270267647267</v>
      </c>
      <c r="AN171" s="22">
        <f>Constants!$H78*'Activity data'!AN20*Constants!$H96*EF!$H221*MMVolatEF*NtoN2O*kgtoGg</f>
        <v>0.28492752039556418</v>
      </c>
      <c r="AO171" s="22">
        <f>Constants!$H78*'Activity data'!AO20*Constants!$H96*EF!$H221*MMVolatEF*NtoN2O*kgtoGg</f>
        <v>0.29334063478073508</v>
      </c>
      <c r="AP171" s="22">
        <f>Constants!$H78*'Activity data'!AP20*Constants!$H96*EF!$H221*MMVolatEF*NtoN2O*kgtoGg</f>
        <v>0.30261169075658917</v>
      </c>
      <c r="AQ171" s="22">
        <f>Constants!$H78*'Activity data'!AQ20*Constants!$H96*EF!$H221*MMVolatEF*NtoN2O*kgtoGg</f>
        <v>0.31116778570549275</v>
      </c>
      <c r="AR171" s="22">
        <f>Constants!$H78*'Activity data'!AR20*Constants!$H96*EF!$H221*MMVolatEF*NtoN2O*kgtoGg</f>
        <v>0.32174638421588686</v>
      </c>
      <c r="AS171" s="22">
        <f>Constants!$H78*'Activity data'!AS20*Constants!$H96*EF!$H221*MMVolatEF*NtoN2O*kgtoGg</f>
        <v>0.332511171081803</v>
      </c>
      <c r="AT171" s="22">
        <f>Constants!$H78*'Activity data'!AT20*Constants!$H96*EF!$H221*MMVolatEF*NtoN2O*kgtoGg</f>
        <v>0.34341605358701521</v>
      </c>
      <c r="AU171" s="22">
        <f>Constants!$H78*'Activity data'!AU20*Constants!$H96*EF!$H221*MMVolatEF*NtoN2O*kgtoGg</f>
        <v>0.35376215146826256</v>
      </c>
      <c r="AV171" s="22">
        <f>Constants!$H78*'Activity data'!AV20*Constants!$H96*EF!$H221*MMVolatEF*NtoN2O*kgtoGg</f>
        <v>0.36387163402084893</v>
      </c>
      <c r="AW171" s="22">
        <f>Constants!$H78*'Activity data'!AW20*Constants!$H96*EF!$H221*MMVolatEF*NtoN2O*kgtoGg</f>
        <v>0.37630460865656984</v>
      </c>
      <c r="AX171" s="22">
        <f>Constants!$H78*'Activity data'!AX20*Constants!$H96*EF!$H221*MMVolatEF*NtoN2O*kgtoGg</f>
        <v>0.38903657031873123</v>
      </c>
      <c r="AY171" s="22">
        <f>Constants!$H78*'Activity data'!AY20*Constants!$H96*EF!$H221*MMVolatEF*NtoN2O*kgtoGg</f>
        <v>0.4018846499390975</v>
      </c>
      <c r="AZ171" s="22">
        <f>Constants!$H78*'Activity data'!AZ20*Constants!$H96*EF!$H221*MMVolatEF*NtoN2O*kgtoGg</f>
        <v>0.41467524424703622</v>
      </c>
      <c r="BA171" s="22">
        <f>Constants!$H78*'Activity data'!BA20*Constants!$H96*EF!$H221*MMVolatEF*NtoN2O*kgtoGg</f>
        <v>0.42897112986298813</v>
      </c>
      <c r="BB171" s="22">
        <f>Constants!$H78*'Activity data'!BB20*Constants!$H96*EF!$H221*MMVolatEF*NtoN2O*kgtoGg</f>
        <v>0.44470496888735078</v>
      </c>
      <c r="BC171" s="22">
        <f>Constants!$H78*'Activity data'!BC20*Constants!$H96*EF!$H221*MMVolatEF*NtoN2O*kgtoGg</f>
        <v>0.46104358682780266</v>
      </c>
      <c r="BD171" s="22">
        <f>Constants!$H78*'Activity data'!BD20*Constants!$H96*EF!$H221*MMVolatEF*NtoN2O*kgtoGg</f>
        <v>0.47698478820596724</v>
      </c>
      <c r="BE171" s="22">
        <f>Constants!$H78*'Activity data'!BE20*Constants!$H96*EF!$H221*MMVolatEF*NtoN2O*kgtoGg</f>
        <v>0.4934927711736411</v>
      </c>
      <c r="BF171" s="22">
        <f>Constants!$H78*'Activity data'!BF20*Constants!$H96*EF!$H221*MMVolatEF*NtoN2O*kgtoGg</f>
        <v>0.51105761023053131</v>
      </c>
      <c r="BG171" s="22">
        <f>Constants!$H78*'Activity data'!BG20*Constants!$H96*EF!$H221*MMVolatEF*NtoN2O*kgtoGg</f>
        <v>0.52921521698422591</v>
      </c>
      <c r="BH171" s="22">
        <f>Constants!$H78*'Activity data'!BH20*Constants!$H96*EF!$H221*MMVolatEF*NtoN2O*kgtoGg</f>
        <v>0.54779601613690454</v>
      </c>
      <c r="BI171" s="22">
        <f>Constants!$H78*'Activity data'!BI20*Constants!$H96*EF!$H221*MMVolatEF*NtoN2O*kgtoGg</f>
        <v>0.56689291329999314</v>
      </c>
      <c r="BJ171" s="22">
        <f>Constants!$H78*'Activity data'!BJ20*Constants!$H96*EF!$H221*MMVolatEF*NtoN2O*kgtoGg</f>
        <v>0.5865599863698735</v>
      </c>
      <c r="BK171" s="22">
        <f>Constants!$H78*'Activity data'!BK20*Constants!$H96*EF!$H221*MMVolatEF*NtoN2O*kgtoGg</f>
        <v>0.60716511685691732</v>
      </c>
      <c r="BL171" s="22">
        <f>Constants!$H78*'Activity data'!BL20*Constants!$H96*EF!$H221*MMVolatEF*NtoN2O*kgtoGg</f>
        <v>0.6267967131102723</v>
      </c>
      <c r="BM171" s="22">
        <f>Constants!$H78*'Activity data'!BM20*Constants!$H96*EF!$H221*MMVolatEF*NtoN2O*kgtoGg</f>
        <v>0.64695767646209779</v>
      </c>
      <c r="BN171" s="22">
        <f>Constants!$H78*'Activity data'!BN20*Constants!$H96*EF!$H221*MMVolatEF*NtoN2O*kgtoGg</f>
        <v>0.66778730178408663</v>
      </c>
      <c r="BO171" s="22">
        <f>Constants!$H78*'Activity data'!BO20*Constants!$H96*EF!$H221*MMVolatEF*NtoN2O*kgtoGg</f>
        <v>0.68935562535353201</v>
      </c>
      <c r="BP171" s="22">
        <f>Constants!$H78*'Activity data'!BP20*Constants!$H96*EF!$H221*MMVolatEF*NtoN2O*kgtoGg</f>
        <v>0.71209850075545089</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8.9223470995958676E-2</v>
      </c>
      <c r="AE172" s="22">
        <f>Constants!$H63*'Activity data'!AE5*Constants!$H81*FracLEACHMM*MMLeachEF*NtoN2O*kgtoGg</f>
        <v>8.9876836083512324E-2</v>
      </c>
      <c r="AF172" s="22">
        <f>Constants!$H63*'Activity data'!AF5*Constants!$H81*FracLEACHMM*MMLeachEF*NtoN2O*kgtoGg</f>
        <v>9.0365191225434432E-2</v>
      </c>
      <c r="AG172" s="22">
        <f>Constants!$H63*'Activity data'!AG5*Constants!$H81*FracLEACHMM*MMLeachEF*NtoN2O*kgtoGg</f>
        <v>9.0737631882970265E-2</v>
      </c>
      <c r="AH172" s="22">
        <f>Constants!$H63*'Activity data'!AH5*Constants!$H81*FracLEACHMM*MMLeachEF*NtoN2O*kgtoGg</f>
        <v>9.0978986745784071E-2</v>
      </c>
      <c r="AI172" s="22">
        <f>Constants!$H63*'Activity data'!AI5*Constants!$H81*FracLEACHMM*MMLeachEF*NtoN2O*kgtoGg</f>
        <v>9.1419806725075409E-2</v>
      </c>
      <c r="AJ172" s="22">
        <f>Constants!$H63*'Activity data'!AJ5*Constants!$H81*FracLEACHMM*MMLeachEF*NtoN2O*kgtoGg</f>
        <v>9.1915116350735945E-2</v>
      </c>
      <c r="AK172" s="22">
        <f>Constants!$H63*'Activity data'!AK5*Constants!$H81*FracLEACHMM*MMLeachEF*NtoN2O*kgtoGg</f>
        <v>9.240681862051936E-2</v>
      </c>
      <c r="AL172" s="22">
        <f>Constants!$H63*'Activity data'!AL5*Constants!$H81*FracLEACHMM*MMLeachEF*NtoN2O*kgtoGg</f>
        <v>8.9538784805813412E-2</v>
      </c>
      <c r="AM172" s="22">
        <f>Constants!$H63*'Activity data'!AM5*Constants!$H81*FracLEACHMM*MMLeachEF*NtoN2O*kgtoGg</f>
        <v>9.0301695374027907E-2</v>
      </c>
      <c r="AN172" s="22">
        <f>Constants!$H63*'Activity data'!AN5*Constants!$H81*FracLEACHMM*MMLeachEF*NtoN2O*kgtoGg</f>
        <v>9.1072728878214021E-2</v>
      </c>
      <c r="AO172" s="22">
        <f>Constants!$H63*'Activity data'!AO5*Constants!$H81*FracLEACHMM*MMLeachEF*NtoN2O*kgtoGg</f>
        <v>9.1911136865968926E-2</v>
      </c>
      <c r="AP172" s="22">
        <f>Constants!$H63*'Activity data'!AP5*Constants!$H81*FracLEACHMM*MMLeachEF*NtoN2O*kgtoGg</f>
        <v>9.2824485935007819E-2</v>
      </c>
      <c r="AQ172" s="22">
        <f>Constants!$H63*'Activity data'!AQ5*Constants!$H81*FracLEACHMM*MMLeachEF*NtoN2O*kgtoGg</f>
        <v>9.3707656513033311E-2</v>
      </c>
      <c r="AR172" s="22">
        <f>Constants!$H63*'Activity data'!AR5*Constants!$H81*FracLEACHMM*MMLeachEF*NtoN2O*kgtoGg</f>
        <v>9.4652161478260832E-2</v>
      </c>
      <c r="AS172" s="22">
        <f>Constants!$H63*'Activity data'!AS5*Constants!$H81*FracLEACHMM*MMLeachEF*NtoN2O*kgtoGg</f>
        <v>9.5624832454880543E-2</v>
      </c>
      <c r="AT172" s="22">
        <f>Constants!$H63*'Activity data'!AT5*Constants!$H81*FracLEACHMM*MMLeachEF*NtoN2O*kgtoGg</f>
        <v>9.6622057057322047E-2</v>
      </c>
      <c r="AU172" s="22">
        <f>Constants!$H63*'Activity data'!AU5*Constants!$H81*FracLEACHMM*MMLeachEF*NtoN2O*kgtoGg</f>
        <v>9.7596162300399247E-2</v>
      </c>
      <c r="AV172" s="22">
        <f>Constants!$H63*'Activity data'!AV5*Constants!$H81*FracLEACHMM*MMLeachEF*NtoN2O*kgtoGg</f>
        <v>9.8568120278529264E-2</v>
      </c>
      <c r="AW172" s="22">
        <f>Constants!$H63*'Activity data'!AW5*Constants!$H81*FracLEACHMM*MMLeachEF*NtoN2O*kgtoGg</f>
        <v>9.9638182962252603E-2</v>
      </c>
      <c r="AX172" s="22">
        <f>Constants!$H63*'Activity data'!AX5*Constants!$H81*FracLEACHMM*MMLeachEF*NtoN2O*kgtoGg</f>
        <v>0.10074171698872685</v>
      </c>
      <c r="AY172" s="22">
        <f>Constants!$H63*'Activity data'!AY5*Constants!$H81*FracLEACHMM*MMLeachEF*NtoN2O*kgtoGg</f>
        <v>0.10186597970443795</v>
      </c>
      <c r="AZ172" s="22">
        <f>Constants!$H63*'Activity data'!AZ5*Constants!$H81*FracLEACHMM*MMLeachEF*NtoN2O*kgtoGg</f>
        <v>0.10299875576047596</v>
      </c>
      <c r="BA172" s="22">
        <f>Constants!$H63*'Activity data'!BA5*Constants!$H81*FracLEACHMM*MMLeachEF*NtoN2O*kgtoGg</f>
        <v>0.10424700375889379</v>
      </c>
      <c r="BB172" s="22">
        <f>Constants!$H63*'Activity data'!BB5*Constants!$H81*FracLEACHMM*MMLeachEF*NtoN2O*kgtoGg</f>
        <v>0.10553753883159978</v>
      </c>
      <c r="BC172" s="22">
        <f>Constants!$H63*'Activity data'!BC5*Constants!$H81*FracLEACHMM*MMLeachEF*NtoN2O*kgtoGg</f>
        <v>0.1068817816711173</v>
      </c>
      <c r="BD172" s="22">
        <f>Constants!$H63*'Activity data'!BD5*Constants!$H81*FracLEACHMM*MMLeachEF*NtoN2O*kgtoGg</f>
        <v>0.10821035155460274</v>
      </c>
      <c r="BE172" s="22">
        <f>Constants!$H63*'Activity data'!BE5*Constants!$H81*FracLEACHMM*MMLeachEF*NtoN2O*kgtoGg</f>
        <v>0.10958966807722166</v>
      </c>
      <c r="BF172" s="22">
        <f>Constants!$H63*'Activity data'!BF5*Constants!$H81*FracLEACHMM*MMLeachEF*NtoN2O*kgtoGg</f>
        <v>0.11105386026721939</v>
      </c>
      <c r="BG172" s="22">
        <f>Constants!$H63*'Activity data'!BG5*Constants!$H81*FracLEACHMM*MMLeachEF*NtoN2O*kgtoGg</f>
        <v>0.11250648114579988</v>
      </c>
      <c r="BH172" s="22">
        <f>Constants!$H63*'Activity data'!BH5*Constants!$H81*FracLEACHMM*MMLeachEF*NtoN2O*kgtoGg</f>
        <v>0.1139996641613447</v>
      </c>
      <c r="BI172" s="22">
        <f>Constants!$H63*'Activity data'!BI5*Constants!$H81*FracLEACHMM*MMLeachEF*NtoN2O*kgtoGg</f>
        <v>0.11553989036339436</v>
      </c>
      <c r="BJ172" s="22">
        <f>Constants!$H63*'Activity data'!BJ5*Constants!$H81*FracLEACHMM*MMLeachEF*NtoN2O*kgtoGg</f>
        <v>0.11713098614662987</v>
      </c>
      <c r="BK172" s="22">
        <f>Constants!$H63*'Activity data'!BK5*Constants!$H81*FracLEACHMM*MMLeachEF*NtoN2O*kgtoGg</f>
        <v>0.11879892850717305</v>
      </c>
      <c r="BL172" s="22">
        <f>Constants!$H63*'Activity data'!BL5*Constants!$H81*FracLEACHMM*MMLeachEF*NtoN2O*kgtoGg</f>
        <v>0.12034394170869676</v>
      </c>
      <c r="BM172" s="22">
        <f>Constants!$H63*'Activity data'!BM5*Constants!$H81*FracLEACHMM*MMLeachEF*NtoN2O*kgtoGg</f>
        <v>0.12193643477968084</v>
      </c>
      <c r="BN172" s="22">
        <f>Constants!$H63*'Activity data'!BN5*Constants!$H81*FracLEACHMM*MMLeachEF*NtoN2O*kgtoGg</f>
        <v>0.12358634690860808</v>
      </c>
      <c r="BO172" s="22">
        <f>Constants!$H63*'Activity data'!BO5*Constants!$H81*FracLEACHMM*MMLeachEF*NtoN2O*kgtoGg</f>
        <v>0.12529878953867049</v>
      </c>
      <c r="BP172" s="22">
        <f>Constants!$H63*'Activity data'!BP5*Constants!$H81*FracLEACHMM*MMLeachEF*NtoN2O*kgtoGg</f>
        <v>0.12710498928542638</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2.6943224638965105E-2</v>
      </c>
      <c r="AE173" s="22">
        <f>Constants!$H64*'Activity data'!AE6*Constants!$H82*FracLEACHMM*MMLeachEF*NtoN2O*kgtoGg</f>
        <v>2.7140524319516784E-2</v>
      </c>
      <c r="AF173" s="22">
        <f>Constants!$H64*'Activity data'!AF6*Constants!$H82*FracLEACHMM*MMLeachEF*NtoN2O*kgtoGg</f>
        <v>2.7287995182794424E-2</v>
      </c>
      <c r="AG173" s="22">
        <f>Constants!$H64*'Activity data'!AG6*Constants!$H82*FracLEACHMM*MMLeachEF*NtoN2O*kgtoGg</f>
        <v>2.7400462812540931E-2</v>
      </c>
      <c r="AH173" s="22">
        <f>Constants!$H64*'Activity data'!AH6*Constants!$H82*FracLEACHMM*MMLeachEF*NtoN2O*kgtoGg</f>
        <v>2.7473345857931458E-2</v>
      </c>
      <c r="AI173" s="22">
        <f>Constants!$H64*'Activity data'!AI6*Constants!$H82*FracLEACHMM*MMLeachEF*NtoN2O*kgtoGg</f>
        <v>2.7606462308062931E-2</v>
      </c>
      <c r="AJ173" s="22">
        <f>Constants!$H64*'Activity data'!AJ6*Constants!$H82*FracLEACHMM*MMLeachEF*NtoN2O*kgtoGg</f>
        <v>2.7756033248994137E-2</v>
      </c>
      <c r="AK173" s="22">
        <f>Constants!$H64*'Activity data'!AK6*Constants!$H82*FracLEACHMM*MMLeachEF*NtoN2O*kgtoGg</f>
        <v>2.7904514859969167E-2</v>
      </c>
      <c r="AL173" s="22">
        <f>Constants!$H64*'Activity data'!AL6*Constants!$H82*FracLEACHMM*MMLeachEF*NtoN2O*kgtoGg</f>
        <v>2.7038441410021555E-2</v>
      </c>
      <c r="AM173" s="22">
        <f>Constants!$H64*'Activity data'!AM6*Constants!$H82*FracLEACHMM*MMLeachEF*NtoN2O*kgtoGg</f>
        <v>2.726882104656108E-2</v>
      </c>
      <c r="AN173" s="22">
        <f>Constants!$H64*'Activity data'!AN6*Constants!$H82*FracLEACHMM*MMLeachEF*NtoN2O*kgtoGg</f>
        <v>2.7501653603684929E-2</v>
      </c>
      <c r="AO173" s="22">
        <f>Constants!$H64*'Activity data'!AO6*Constants!$H82*FracLEACHMM*MMLeachEF*NtoN2O*kgtoGg</f>
        <v>2.775483154555413E-2</v>
      </c>
      <c r="AP173" s="22">
        <f>Constants!$H64*'Activity data'!AP6*Constants!$H82*FracLEACHMM*MMLeachEF*NtoN2O*kgtoGg</f>
        <v>2.8030639792713884E-2</v>
      </c>
      <c r="AQ173" s="22">
        <f>Constants!$H64*'Activity data'!AQ6*Constants!$H82*FracLEACHMM*MMLeachEF*NtoN2O*kgtoGg</f>
        <v>2.8297334901216713E-2</v>
      </c>
      <c r="AR173" s="22">
        <f>Constants!$H64*'Activity data'!AR6*Constants!$H82*FracLEACHMM*MMLeachEF*NtoN2O*kgtoGg</f>
        <v>2.8582551438599519E-2</v>
      </c>
      <c r="AS173" s="22">
        <f>Constants!$H64*'Activity data'!AS6*Constants!$H82*FracLEACHMM*MMLeachEF*NtoN2O*kgtoGg</f>
        <v>2.8876273396850317E-2</v>
      </c>
      <c r="AT173" s="22">
        <f>Constants!$H64*'Activity data'!AT6*Constants!$H82*FracLEACHMM*MMLeachEF*NtoN2O*kgtoGg</f>
        <v>2.9177409927173159E-2</v>
      </c>
      <c r="AU173" s="22">
        <f>Constants!$H64*'Activity data'!AU6*Constants!$H82*FracLEACHMM*MMLeachEF*NtoN2O*kgtoGg</f>
        <v>2.9471564997506753E-2</v>
      </c>
      <c r="AV173" s="22">
        <f>Constants!$H64*'Activity data'!AV6*Constants!$H82*FracLEACHMM*MMLeachEF*NtoN2O*kgtoGg</f>
        <v>2.9765071648302451E-2</v>
      </c>
      <c r="AW173" s="22">
        <f>Constants!$H64*'Activity data'!AW6*Constants!$H82*FracLEACHMM*MMLeachEF*NtoN2O*kgtoGg</f>
        <v>3.0088203431268369E-2</v>
      </c>
      <c r="AX173" s="22">
        <f>Constants!$H64*'Activity data'!AX6*Constants!$H82*FracLEACHMM*MMLeachEF*NtoN2O*kgtoGg</f>
        <v>3.0421442710576202E-2</v>
      </c>
      <c r="AY173" s="22">
        <f>Constants!$H64*'Activity data'!AY6*Constants!$H82*FracLEACHMM*MMLeachEF*NtoN2O*kgtoGg</f>
        <v>3.0760941528146186E-2</v>
      </c>
      <c r="AZ173" s="22">
        <f>Constants!$H64*'Activity data'!AZ6*Constants!$H82*FracLEACHMM*MMLeachEF*NtoN2O*kgtoGg</f>
        <v>3.1103011158511221E-2</v>
      </c>
      <c r="BA173" s="22">
        <f>Constants!$H64*'Activity data'!BA6*Constants!$H82*FracLEACHMM*MMLeachEF*NtoN2O*kgtoGg</f>
        <v>3.1479950385948745E-2</v>
      </c>
      <c r="BB173" s="22">
        <f>Constants!$H64*'Activity data'!BB6*Constants!$H82*FracLEACHMM*MMLeachEF*NtoN2O*kgtoGg</f>
        <v>3.1869659236997083E-2</v>
      </c>
      <c r="BC173" s="22">
        <f>Constants!$H64*'Activity data'!BC6*Constants!$H82*FracLEACHMM*MMLeachEF*NtoN2O*kgtoGg</f>
        <v>3.2275586471055051E-2</v>
      </c>
      <c r="BD173" s="22">
        <f>Constants!$H64*'Activity data'!BD6*Constants!$H82*FracLEACHMM*MMLeachEF*NtoN2O*kgtoGg</f>
        <v>3.2676780870014632E-2</v>
      </c>
      <c r="BE173" s="22">
        <f>Constants!$H64*'Activity data'!BE6*Constants!$H82*FracLEACHMM*MMLeachEF*NtoN2O*kgtoGg</f>
        <v>3.3093299466548959E-2</v>
      </c>
      <c r="BF173" s="22">
        <f>Constants!$H64*'Activity data'!BF6*Constants!$H82*FracLEACHMM*MMLeachEF*NtoN2O*kgtoGg</f>
        <v>3.3535448361333764E-2</v>
      </c>
      <c r="BG173" s="22">
        <f>Constants!$H64*'Activity data'!BG6*Constants!$H82*FracLEACHMM*MMLeachEF*NtoN2O*kgtoGg</f>
        <v>3.3974103013635043E-2</v>
      </c>
      <c r="BH173" s="22">
        <f>Constants!$H64*'Activity data'!BH6*Constants!$H82*FracLEACHMM*MMLeachEF*NtoN2O*kgtoGg</f>
        <v>3.4425006402237064E-2</v>
      </c>
      <c r="BI173" s="22">
        <f>Constants!$H64*'Activity data'!BI6*Constants!$H82*FracLEACHMM*MMLeachEF*NtoN2O*kgtoGg</f>
        <v>3.4890115639676644E-2</v>
      </c>
      <c r="BJ173" s="22">
        <f>Constants!$H64*'Activity data'!BJ6*Constants!$H82*FracLEACHMM*MMLeachEF*NtoN2O*kgtoGg</f>
        <v>3.5370586200071753E-2</v>
      </c>
      <c r="BK173" s="22">
        <f>Constants!$H64*'Activity data'!BK6*Constants!$H82*FracLEACHMM*MMLeachEF*NtoN2O*kgtoGg</f>
        <v>3.5874262477214071E-2</v>
      </c>
      <c r="BL173" s="22">
        <f>Constants!$H64*'Activity data'!BL6*Constants!$H82*FracLEACHMM*MMLeachEF*NtoN2O*kgtoGg</f>
        <v>3.634081726704852E-2</v>
      </c>
      <c r="BM173" s="22">
        <f>Constants!$H64*'Activity data'!BM6*Constants!$H82*FracLEACHMM*MMLeachEF*NtoN2O*kgtoGg</f>
        <v>3.6821709772894472E-2</v>
      </c>
      <c r="BN173" s="22">
        <f>Constants!$H64*'Activity data'!BN6*Constants!$H82*FracLEACHMM*MMLeachEF*NtoN2O*kgtoGg</f>
        <v>3.7319941377516222E-2</v>
      </c>
      <c r="BO173" s="22">
        <f>Constants!$H64*'Activity data'!BO6*Constants!$H82*FracLEACHMM*MMLeachEF*NtoN2O*kgtoGg</f>
        <v>3.7837055607080346E-2</v>
      </c>
      <c r="BP173" s="22">
        <f>Constants!$H64*'Activity data'!BP6*Constants!$H82*FracLEACHMM*MMLeachEF*NtoN2O*kgtoGg</f>
        <v>3.8382482107265387E-2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1.448567394240216E-3</v>
      </c>
      <c r="AE174" s="22">
        <f>Constants!$H65*'Activity data'!AE7*Constants!$H83*FracLEACHMM*MMLeachEF*NtoN2O*kgtoGg</f>
        <v>1.4591749546926443E-3</v>
      </c>
      <c r="AF174" s="22">
        <f>Constants!$H65*'Activity data'!AF7*Constants!$H83*FracLEACHMM*MMLeachEF*NtoN2O*kgtoGg</f>
        <v>1.4671035336584854E-3</v>
      </c>
      <c r="AG174" s="22">
        <f>Constants!$H65*'Activity data'!AG7*Constants!$H83*FracLEACHMM*MMLeachEF*NtoN2O*kgtoGg</f>
        <v>1.4731502093456507E-3</v>
      </c>
      <c r="AH174" s="22">
        <f>Constants!$H65*'Activity data'!AH7*Constants!$H83*FracLEACHMM*MMLeachEF*NtoN2O*kgtoGg</f>
        <v>1.4770686713916888E-3</v>
      </c>
      <c r="AI174" s="22">
        <f>Constants!$H65*'Activity data'!AI7*Constants!$H83*FracLEACHMM*MMLeachEF*NtoN2O*kgtoGg</f>
        <v>1.4842255040233175E-3</v>
      </c>
      <c r="AJ174" s="22">
        <f>Constants!$H65*'Activity data'!AJ7*Constants!$H83*FracLEACHMM*MMLeachEF*NtoN2O*kgtoGg</f>
        <v>1.4922669909300274E-3</v>
      </c>
      <c r="AK174" s="22">
        <f>Constants!$H65*'Activity data'!AK7*Constants!$H83*FracLEACHMM*MMLeachEF*NtoN2O*kgtoGg</f>
        <v>1.5002499114298861E-3</v>
      </c>
      <c r="AL174" s="22">
        <f>Constants!$H65*'Activity data'!AL7*Constants!$H83*FracLEACHMM*MMLeachEF*NtoN2O*kgtoGg</f>
        <v>1.453686599969501E-3</v>
      </c>
      <c r="AM174" s="22">
        <f>Constants!$H65*'Activity data'!AM7*Constants!$H83*FracLEACHMM*MMLeachEF*NtoN2O*kgtoGg</f>
        <v>1.4660726611874836E-3</v>
      </c>
      <c r="AN174" s="22">
        <f>Constants!$H65*'Activity data'!AN7*Constants!$H83*FracLEACHMM*MMLeachEF*NtoN2O*kgtoGg</f>
        <v>1.4785906004871252E-3</v>
      </c>
      <c r="AO174" s="22">
        <f>Constants!$H65*'Activity data'!AO7*Constants!$H83*FracLEACHMM*MMLeachEF*NtoN2O*kgtoGg</f>
        <v>1.4922023829091217E-3</v>
      </c>
      <c r="AP174" s="22">
        <f>Constants!$H65*'Activity data'!AP7*Constants!$H83*FracLEACHMM*MMLeachEF*NtoN2O*kgtoGg</f>
        <v>1.5070308542317553E-3</v>
      </c>
      <c r="AQ174" s="22">
        <f>Constants!$H65*'Activity data'!AQ7*Constants!$H83*FracLEACHMM*MMLeachEF*NtoN2O*kgtoGg</f>
        <v>1.5213693695192631E-3</v>
      </c>
      <c r="AR174" s="22">
        <f>Constants!$H65*'Activity data'!AR7*Constants!$H83*FracLEACHMM*MMLeachEF*NtoN2O*kgtoGg</f>
        <v>1.5367036653167053E-3</v>
      </c>
      <c r="AS174" s="22">
        <f>Constants!$H65*'Activity data'!AS7*Constants!$H83*FracLEACHMM*MMLeachEF*NtoN2O*kgtoGg</f>
        <v>1.5524952439935642E-3</v>
      </c>
      <c r="AT174" s="22">
        <f>Constants!$H65*'Activity data'!AT7*Constants!$H83*FracLEACHMM*MMLeachEF*NtoN2O*kgtoGg</f>
        <v>1.568685457484545E-3</v>
      </c>
      <c r="AU174" s="22">
        <f>Constants!$H65*'Activity data'!AU7*Constants!$H83*FracLEACHMM*MMLeachEF*NtoN2O*kgtoGg</f>
        <v>1.5845003218686487E-3</v>
      </c>
      <c r="AV174" s="22">
        <f>Constants!$H65*'Activity data'!AV7*Constants!$H83*FracLEACHMM*MMLeachEF*NtoN2O*kgtoGg</f>
        <v>1.6002803248205016E-3</v>
      </c>
      <c r="AW174" s="22">
        <f>Constants!$H65*'Activity data'!AW7*Constants!$H83*FracLEACHMM*MMLeachEF*NtoN2O*kgtoGg</f>
        <v>1.6176530844333281E-3</v>
      </c>
      <c r="AX174" s="22">
        <f>Constants!$H65*'Activity data'!AX7*Constants!$H83*FracLEACHMM*MMLeachEF*NtoN2O*kgtoGg</f>
        <v>1.6355692604276201E-3</v>
      </c>
      <c r="AY174" s="22">
        <f>Constants!$H65*'Activity data'!AY7*Constants!$H83*FracLEACHMM*MMLeachEF*NtoN2O*kgtoGg</f>
        <v>1.6538219723470306E-3</v>
      </c>
      <c r="AZ174" s="22">
        <f>Constants!$H65*'Activity data'!AZ7*Constants!$H83*FracLEACHMM*MMLeachEF*NtoN2O*kgtoGg</f>
        <v>1.6722129006693212E-3</v>
      </c>
      <c r="BA174" s="22">
        <f>Constants!$H65*'Activity data'!BA7*Constants!$H83*FracLEACHMM*MMLeachEF*NtoN2O*kgtoGg</f>
        <v>1.6924785474800755E-3</v>
      </c>
      <c r="BB174" s="22">
        <f>Constants!$H65*'Activity data'!BB7*Constants!$H83*FracLEACHMM*MMLeachEF*NtoN2O*kgtoGg</f>
        <v>1.7134307364789767E-3</v>
      </c>
      <c r="BC174" s="22">
        <f>Constants!$H65*'Activity data'!BC7*Constants!$H83*FracLEACHMM*MMLeachEF*NtoN2O*kgtoGg</f>
        <v>1.7352548857250221E-3</v>
      </c>
      <c r="BD174" s="22">
        <f>Constants!$H65*'Activity data'!BD7*Constants!$H83*FracLEACHMM*MMLeachEF*NtoN2O*kgtoGg</f>
        <v>1.7568245802538711E-3</v>
      </c>
      <c r="BE174" s="22">
        <f>Constants!$H65*'Activity data'!BE7*Constants!$H83*FracLEACHMM*MMLeachEF*NtoN2O*kgtoGg</f>
        <v>1.7792181603141345E-3</v>
      </c>
      <c r="BF174" s="22">
        <f>Constants!$H65*'Activity data'!BF7*Constants!$H83*FracLEACHMM*MMLeachEF*NtoN2O*kgtoGg</f>
        <v>1.8029897199907134E-3</v>
      </c>
      <c r="BG174" s="22">
        <f>Constants!$H65*'Activity data'!BG7*Constants!$H83*FracLEACHMM*MMLeachEF*NtoN2O*kgtoGg</f>
        <v>1.8265734162694594E-3</v>
      </c>
      <c r="BH174" s="22">
        <f>Constants!$H65*'Activity data'!BH7*Constants!$H83*FracLEACHMM*MMLeachEF*NtoN2O*kgtoGg</f>
        <v>1.8508156499082917E-3</v>
      </c>
      <c r="BI174" s="22">
        <f>Constants!$H65*'Activity data'!BI7*Constants!$H83*FracLEACHMM*MMLeachEF*NtoN2O*kgtoGg</f>
        <v>1.8758216425147059E-3</v>
      </c>
      <c r="BJ174" s="22">
        <f>Constants!$H65*'Activity data'!BJ7*Constants!$H83*FracLEACHMM*MMLeachEF*NtoN2O*kgtoGg</f>
        <v>1.9016535166502958E-3</v>
      </c>
      <c r="BK174" s="22">
        <f>Constants!$H65*'Activity data'!BK7*Constants!$H83*FracLEACHMM*MMLeachEF*NtoN2O*kgtoGg</f>
        <v>1.9287330159343385E-3</v>
      </c>
      <c r="BL174" s="22">
        <f>Constants!$H65*'Activity data'!BL7*Constants!$H83*FracLEACHMM*MMLeachEF*NtoN2O*kgtoGg</f>
        <v>1.9538167267832401E-3</v>
      </c>
      <c r="BM174" s="22">
        <f>Constants!$H65*'Activity data'!BM7*Constants!$H83*FracLEACHMM*MMLeachEF*NtoN2O*kgtoGg</f>
        <v>1.9796712862666464E-3</v>
      </c>
      <c r="BN174" s="22">
        <f>Constants!$H65*'Activity data'!BN7*Constants!$H83*FracLEACHMM*MMLeachEF*NtoN2O*kgtoGg</f>
        <v>2.0064580598212604E-3</v>
      </c>
      <c r="BO174" s="22">
        <f>Constants!$H65*'Activity data'!BO7*Constants!$H83*FracLEACHMM*MMLeachEF*NtoN2O*kgtoGg</f>
        <v>2.0342600331218477E-3</v>
      </c>
      <c r="BP174" s="22">
        <f>Constants!$H65*'Activity data'!BP7*Constants!$H83*FracLEACHMM*MMLeachEF*NtoN2O*kgtoGg</f>
        <v>2.0635841787914784E-3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3.0153199090021812E-2</v>
      </c>
      <c r="AE175" s="22">
        <f>Constants!$H66*'Activity data'!AE8*Constants!$H84*FracLEACHMM*MMLeachEF*NtoN2O*kgtoGg</f>
        <v>3.0165963415942711E-2</v>
      </c>
      <c r="AF175" s="22">
        <f>Constants!$H66*'Activity data'!AF8*Constants!$H84*FracLEACHMM*MMLeachEF*NtoN2O*kgtoGg</f>
        <v>2.9961976966094449E-2</v>
      </c>
      <c r="AG175" s="22">
        <f>Constants!$H66*'Activity data'!AG8*Constants!$H84*FracLEACHMM*MMLeachEF*NtoN2O*kgtoGg</f>
        <v>2.9604975985825486E-2</v>
      </c>
      <c r="AH175" s="22">
        <f>Constants!$H66*'Activity data'!AH8*Constants!$H84*FracLEACHMM*MMLeachEF*NtoN2O*kgtoGg</f>
        <v>2.9091462184114979E-2</v>
      </c>
      <c r="AI175" s="22">
        <f>Constants!$H66*'Activity data'!AI8*Constants!$H84*FracLEACHMM*MMLeachEF*NtoN2O*kgtoGg</f>
        <v>2.8743049165890509E-2</v>
      </c>
      <c r="AJ175" s="22">
        <f>Constants!$H66*'Activity data'!AJ8*Constants!$H84*FracLEACHMM*MMLeachEF*NtoN2O*kgtoGg</f>
        <v>2.8429043505657739E-2</v>
      </c>
      <c r="AK175" s="22">
        <f>Constants!$H66*'Activity data'!AK8*Constants!$H84*FracLEACHMM*MMLeachEF*NtoN2O*kgtoGg</f>
        <v>2.8094387808037774E-2</v>
      </c>
      <c r="AL175" s="22">
        <f>Constants!$H66*'Activity data'!AL8*Constants!$H84*FracLEACHMM*MMLeachEF*NtoN2O*kgtoGg</f>
        <v>2.4787327007563045E-2</v>
      </c>
      <c r="AM175" s="22">
        <f>Constants!$H66*'Activity data'!AM8*Constants!$H84*FracLEACHMM*MMLeachEF*NtoN2O*kgtoGg</f>
        <v>2.4934983264788286E-2</v>
      </c>
      <c r="AN175" s="22">
        <f>Constants!$H66*'Activity data'!AN8*Constants!$H84*FracLEACHMM*MMLeachEF*NtoN2O*kgtoGg</f>
        <v>2.5063865603526227E-2</v>
      </c>
      <c r="AO175" s="22">
        <f>Constants!$H66*'Activity data'!AO8*Constants!$H84*FracLEACHMM*MMLeachEF*NtoN2O*kgtoGg</f>
        <v>2.5224441332357284E-2</v>
      </c>
      <c r="AP175" s="22">
        <f>Constants!$H66*'Activity data'!AP8*Constants!$H84*FracLEACHMM*MMLeachEF*NtoN2O*kgtoGg</f>
        <v>2.5421168718129938E-2</v>
      </c>
      <c r="AQ175" s="22">
        <f>Constants!$H66*'Activity data'!AQ8*Constants!$H84*FracLEACHMM*MMLeachEF*NtoN2O*kgtoGg</f>
        <v>2.5567778101835005E-2</v>
      </c>
      <c r="AR175" s="22">
        <f>Constants!$H66*'Activity data'!AR8*Constants!$H84*FracLEACHMM*MMLeachEF*NtoN2O*kgtoGg</f>
        <v>2.5787532202528638E-2</v>
      </c>
      <c r="AS175" s="22">
        <f>Constants!$H66*'Activity data'!AS8*Constants!$H84*FracLEACHMM*MMLeachEF*NtoN2O*kgtoGg</f>
        <v>2.600330148433563E-2</v>
      </c>
      <c r="AT175" s="22">
        <f>Constants!$H66*'Activity data'!AT8*Constants!$H84*FracLEACHMM*MMLeachEF*NtoN2O*kgtoGg</f>
        <v>2.6212259252053116E-2</v>
      </c>
      <c r="AU175" s="22">
        <f>Constants!$H66*'Activity data'!AU8*Constants!$H84*FracLEACHMM*MMLeachEF*NtoN2O*kgtoGg</f>
        <v>2.6379014805054318E-2</v>
      </c>
      <c r="AV175" s="22">
        <f>Constants!$H66*'Activity data'!AV8*Constants!$H84*FracLEACHMM*MMLeachEF*NtoN2O*kgtoGg</f>
        <v>2.6520807048910619E-2</v>
      </c>
      <c r="AW175" s="22">
        <f>Constants!$H66*'Activity data'!AW8*Constants!$H84*FracLEACHMM*MMLeachEF*NtoN2O*kgtoGg</f>
        <v>2.6633222583919376E-2</v>
      </c>
      <c r="AX175" s="22">
        <f>Constants!$H66*'Activity data'!AX8*Constants!$H84*FracLEACHMM*MMLeachEF*NtoN2O*kgtoGg</f>
        <v>2.6739040864577346E-2</v>
      </c>
      <c r="AY175" s="22">
        <f>Constants!$H66*'Activity data'!AY8*Constants!$H84*FracLEACHMM*MMLeachEF*NtoN2O*kgtoGg</f>
        <v>2.6828975620101878E-2</v>
      </c>
      <c r="AZ175" s="22">
        <f>Constants!$H66*'Activity data'!AZ8*Constants!$H84*FracLEACHMM*MMLeachEF*NtoN2O*kgtoGg</f>
        <v>2.6894890908570633E-2</v>
      </c>
      <c r="BA175" s="22">
        <f>Constants!$H66*'Activity data'!BA8*Constants!$H84*FracLEACHMM*MMLeachEF*NtoN2O*kgtoGg</f>
        <v>2.7006523404111322E-2</v>
      </c>
      <c r="BB175" s="22">
        <f>Constants!$H66*'Activity data'!BB8*Constants!$H84*FracLEACHMM*MMLeachEF*NtoN2O*kgtoGg</f>
        <v>2.714300045449811E-2</v>
      </c>
      <c r="BC175" s="22">
        <f>Constants!$H66*'Activity data'!BC8*Constants!$H84*FracLEACHMM*MMLeachEF*NtoN2O*kgtoGg</f>
        <v>2.7279198481166854E-2</v>
      </c>
      <c r="BD175" s="22">
        <f>Constants!$H66*'Activity data'!BD8*Constants!$H84*FracLEACHMM*MMLeachEF*NtoN2O*kgtoGg</f>
        <v>2.7371862232424955E-2</v>
      </c>
      <c r="BE175" s="22">
        <f>Constants!$H66*'Activity data'!BE8*Constants!$H84*FracLEACHMM*MMLeachEF*NtoN2O*kgtoGg</f>
        <v>2.74614989345301E-2</v>
      </c>
      <c r="BF175" s="22">
        <f>Constants!$H66*'Activity data'!BF8*Constants!$H84*FracLEACHMM*MMLeachEF*NtoN2O*kgtoGg</f>
        <v>2.7566177295540159E-2</v>
      </c>
      <c r="BG175" s="22">
        <f>Constants!$H66*'Activity data'!BG8*Constants!$H84*FracLEACHMM*MMLeachEF*NtoN2O*kgtoGg</f>
        <v>2.8218220015491909E-2</v>
      </c>
      <c r="BH175" s="22">
        <f>Constants!$H66*'Activity data'!BH8*Constants!$H84*FracLEACHMM*MMLeachEF*NtoN2O*kgtoGg</f>
        <v>2.8883814816823835E-2</v>
      </c>
      <c r="BI175" s="22">
        <f>Constants!$H66*'Activity data'!BI8*Constants!$H84*FracLEACHMM*MMLeachEF*NtoN2O*kgtoGg</f>
        <v>2.9566470188589371E-2</v>
      </c>
      <c r="BJ175" s="22">
        <f>Constants!$H66*'Activity data'!BJ8*Constants!$H84*FracLEACHMM*MMLeachEF*NtoN2O*kgtoGg</f>
        <v>3.0268128193156559E-2</v>
      </c>
      <c r="BK175" s="22">
        <f>Constants!$H66*'Activity data'!BK8*Constants!$H84*FracLEACHMM*MMLeachEF*NtoN2O*kgtoGg</f>
        <v>3.10029864977996E-2</v>
      </c>
      <c r="BL175" s="22">
        <f>Constants!$H66*'Activity data'!BL8*Constants!$H84*FracLEACHMM*MMLeachEF*NtoN2O*kgtoGg</f>
        <v>3.1684844443341818E-2</v>
      </c>
      <c r="BM175" s="22">
        <f>Constants!$H66*'Activity data'!BM8*Constants!$H84*FracLEACHMM*MMLeachEF*NtoN2O*kgtoGg</f>
        <v>3.2383889891378949E-2</v>
      </c>
      <c r="BN175" s="22">
        <f>Constants!$H66*'Activity data'!BN8*Constants!$H84*FracLEACHMM*MMLeachEF*NtoN2O*kgtoGg</f>
        <v>3.3105344909365134E-2</v>
      </c>
      <c r="BO175" s="22">
        <f>Constants!$H66*'Activity data'!BO8*Constants!$H84*FracLEACHMM*MMLeachEF*NtoN2O*kgtoGg</f>
        <v>3.3851692467006138E-2</v>
      </c>
      <c r="BP175" s="22">
        <f>Constants!$H66*'Activity data'!BP8*Constants!$H84*FracLEACHMM*MMLeachEF*NtoN2O*kgtoGg</f>
        <v>3.463948182784371E-2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4.0027418109310431E-2</v>
      </c>
      <c r="AE176" s="22">
        <f>Constants!$H67*'Activity data'!AE9*Constants!$H85*FracLEACHMM*MMLeachEF*NtoN2O*kgtoGg</f>
        <v>4.0044362348261468E-2</v>
      </c>
      <c r="AF176" s="22">
        <f>Constants!$H67*'Activity data'!AF9*Constants!$H85*FracLEACHMM*MMLeachEF*NtoN2O*kgtoGg</f>
        <v>3.9773576787753173E-2</v>
      </c>
      <c r="AG176" s="22">
        <f>Constants!$H67*'Activity data'!AG9*Constants!$H85*FracLEACHMM*MMLeachEF*NtoN2O*kgtoGg</f>
        <v>3.9299669277641315E-2</v>
      </c>
      <c r="AH176" s="22">
        <f>Constants!$H67*'Activity data'!AH9*Constants!$H85*FracLEACHMM*MMLeachEF*NtoN2O*kgtoGg</f>
        <v>3.8617995947239359E-2</v>
      </c>
      <c r="AI176" s="22">
        <f>Constants!$H67*'Activity data'!AI9*Constants!$H85*FracLEACHMM*MMLeachEF*NtoN2O*kgtoGg</f>
        <v>3.815548868512228E-2</v>
      </c>
      <c r="AJ176" s="22">
        <f>Constants!$H67*'Activity data'!AJ9*Constants!$H85*FracLEACHMM*MMLeachEF*NtoN2O*kgtoGg</f>
        <v>3.7738656102506304E-2</v>
      </c>
      <c r="AK176" s="22">
        <f>Constants!$H67*'Activity data'!AK9*Constants!$H85*FracLEACHMM*MMLeachEF*NtoN2O*kgtoGg</f>
        <v>3.7294411248376395E-2</v>
      </c>
      <c r="AL176" s="22">
        <f>Constants!$H67*'Activity data'!AL9*Constants!$H85*FracLEACHMM*MMLeachEF*NtoN2O*kgtoGg</f>
        <v>3.290439263117044E-2</v>
      </c>
      <c r="AM176" s="22">
        <f>Constants!$H67*'Activity data'!AM9*Constants!$H85*FracLEACHMM*MMLeachEF*NtoN2O*kgtoGg</f>
        <v>3.3100401642578006E-2</v>
      </c>
      <c r="AN176" s="22">
        <f>Constants!$H67*'Activity data'!AN9*Constants!$H85*FracLEACHMM*MMLeachEF*NtoN2O*kgtoGg</f>
        <v>3.327148887097349E-2</v>
      </c>
      <c r="AO176" s="22">
        <f>Constants!$H67*'Activity data'!AO9*Constants!$H85*FracLEACHMM*MMLeachEF*NtoN2O*kgtoGg</f>
        <v>3.348464807232189E-2</v>
      </c>
      <c r="AP176" s="22">
        <f>Constants!$H67*'Activity data'!AP9*Constants!$H85*FracLEACHMM*MMLeachEF*NtoN2O*kgtoGg</f>
        <v>3.374579745485886E-2</v>
      </c>
      <c r="AQ176" s="22">
        <f>Constants!$H67*'Activity data'!AQ9*Constants!$H85*FracLEACHMM*MMLeachEF*NtoN2O*kgtoGg</f>
        <v>3.3940416774778812E-2</v>
      </c>
      <c r="AR176" s="22">
        <f>Constants!$H67*'Activity data'!AR9*Constants!$H85*FracLEACHMM*MMLeachEF*NtoN2O*kgtoGg</f>
        <v>3.4232133393086506E-2</v>
      </c>
      <c r="AS176" s="22">
        <f>Constants!$H67*'Activity data'!AS9*Constants!$H85*FracLEACHMM*MMLeachEF*NtoN2O*kgtoGg</f>
        <v>3.4518560290353655E-2</v>
      </c>
      <c r="AT176" s="22">
        <f>Constants!$H67*'Activity data'!AT9*Constants!$H85*FracLEACHMM*MMLeachEF*NtoN2O*kgtoGg</f>
        <v>3.4795945118100968E-2</v>
      </c>
      <c r="AU176" s="22">
        <f>Constants!$H67*'Activity data'!AU9*Constants!$H85*FracLEACHMM*MMLeachEF*NtoN2O*kgtoGg</f>
        <v>3.5017307840580304E-2</v>
      </c>
      <c r="AV176" s="22">
        <f>Constants!$H67*'Activity data'!AV9*Constants!$H85*FracLEACHMM*MMLeachEF*NtoN2O*kgtoGg</f>
        <v>3.5205532559707091E-2</v>
      </c>
      <c r="AW176" s="22">
        <f>Constants!$H67*'Activity data'!AW9*Constants!$H85*FracLEACHMM*MMLeachEF*NtoN2O*kgtoGg</f>
        <v>3.5354760626962689E-2</v>
      </c>
      <c r="AX176" s="22">
        <f>Constants!$H67*'Activity data'!AX9*Constants!$H85*FracLEACHMM*MMLeachEF*NtoN2O*kgtoGg</f>
        <v>3.5495231047725007E-2</v>
      </c>
      <c r="AY176" s="22">
        <f>Constants!$H67*'Activity data'!AY9*Constants!$H85*FracLEACHMM*MMLeachEF*NtoN2O*kgtoGg</f>
        <v>3.5614616591235375E-2</v>
      </c>
      <c r="AZ176" s="22">
        <f>Constants!$H67*'Activity data'!AZ9*Constants!$H85*FracLEACHMM*MMLeachEF*NtoN2O*kgtoGg</f>
        <v>3.5702117051914783E-2</v>
      </c>
      <c r="BA176" s="22">
        <f>Constants!$H67*'Activity data'!BA9*Constants!$H85*FracLEACHMM*MMLeachEF*NtoN2O*kgtoGg</f>
        <v>3.5850305659042445E-2</v>
      </c>
      <c r="BB176" s="22">
        <f>Constants!$H67*'Activity data'!BB9*Constants!$H85*FracLEACHMM*MMLeachEF*NtoN2O*kgtoGg</f>
        <v>3.6031474626946884E-2</v>
      </c>
      <c r="BC176" s="22">
        <f>Constants!$H67*'Activity data'!BC9*Constants!$H85*FracLEACHMM*MMLeachEF*NtoN2O*kgtoGg</f>
        <v>3.6212273199690607E-2</v>
      </c>
      <c r="BD176" s="22">
        <f>Constants!$H67*'Activity data'!BD9*Constants!$H85*FracLEACHMM*MMLeachEF*NtoN2O*kgtoGg</f>
        <v>3.633528139872487E-2</v>
      </c>
      <c r="BE176" s="22">
        <f>Constants!$H67*'Activity data'!BE9*Constants!$H85*FracLEACHMM*MMLeachEF*NtoN2O*kgtoGg</f>
        <v>3.6454271285747832E-2</v>
      </c>
      <c r="BF176" s="22">
        <f>Constants!$H67*'Activity data'!BF9*Constants!$H85*FracLEACHMM*MMLeachEF*NtoN2O*kgtoGg</f>
        <v>3.6593228499230794E-2</v>
      </c>
      <c r="BG176" s="22">
        <f>Constants!$H67*'Activity data'!BG9*Constants!$H85*FracLEACHMM*MMLeachEF*NtoN2O*kgtoGg</f>
        <v>3.7458794587217716E-2</v>
      </c>
      <c r="BH176" s="22">
        <f>Constants!$H67*'Activity data'!BH9*Constants!$H85*FracLEACHMM*MMLeachEF*NtoN2O*kgtoGg</f>
        <v>3.8342350634612804E-2</v>
      </c>
      <c r="BI176" s="22">
        <f>Constants!$H67*'Activity data'!BI9*Constants!$H85*FracLEACHMM*MMLeachEF*NtoN2O*kgtoGg</f>
        <v>3.9248554049668288E-2</v>
      </c>
      <c r="BJ176" s="22">
        <f>Constants!$H67*'Activity data'!BJ9*Constants!$H85*FracLEACHMM*MMLeachEF*NtoN2O*kgtoGg</f>
        <v>4.0179982858754404E-2</v>
      </c>
      <c r="BK176" s="22">
        <f>Constants!$H67*'Activity data'!BK9*Constants!$H85*FracLEACHMM*MMLeachEF*NtoN2O*kgtoGg</f>
        <v>4.1155484016135065E-2</v>
      </c>
      <c r="BL176" s="22">
        <f>Constants!$H67*'Activity data'!BL9*Constants!$H85*FracLEACHMM*MMLeachEF*NtoN2O*kgtoGg</f>
        <v>4.2060628873100005E-2</v>
      </c>
      <c r="BM176" s="22">
        <f>Constants!$H67*'Activity data'!BM9*Constants!$H85*FracLEACHMM*MMLeachEF*NtoN2O*kgtoGg</f>
        <v>4.2988589596022184E-2</v>
      </c>
      <c r="BN176" s="22">
        <f>Constants!$H67*'Activity data'!BN9*Constants!$H85*FracLEACHMM*MMLeachEF*NtoN2O*kgtoGg</f>
        <v>4.3946298314283823E-2</v>
      </c>
      <c r="BO176" s="22">
        <f>Constants!$H67*'Activity data'!BO9*Constants!$H85*FracLEACHMM*MMLeachEF*NtoN2O*kgtoGg</f>
        <v>4.493705109163823E-2</v>
      </c>
      <c r="BP176" s="22">
        <f>Constants!$H67*'Activity data'!BP9*Constants!$H85*FracLEACHMM*MMLeachEF*NtoN2O*kgtoGg</f>
        <v>4.5982816552018413E-2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4.8973576798301062E-2</v>
      </c>
      <c r="AE177" s="22">
        <f>Constants!$H68*'Activity data'!AE10*Constants!$H86*FracLEACHMM*MMLeachEF*NtoN2O*kgtoGg</f>
        <v>5.0347375043319667E-2</v>
      </c>
      <c r="AF177" s="22">
        <f>Constants!$H68*'Activity data'!AF10*Constants!$H86*FracLEACHMM*MMLeachEF*NtoN2O*kgtoGg</f>
        <v>5.1349510552984548E-2</v>
      </c>
      <c r="AG177" s="22">
        <f>Constants!$H68*'Activity data'!AG10*Constants!$H86*FracLEACHMM*MMLeachEF*NtoN2O*kgtoGg</f>
        <v>5.2065437856203933E-2</v>
      </c>
      <c r="AH177" s="22">
        <f>Constants!$H68*'Activity data'!AH10*Constants!$H86*FracLEACHMM*MMLeachEF*NtoN2O*kgtoGg</f>
        <v>5.2470389131611686E-2</v>
      </c>
      <c r="AI177" s="22">
        <f>Constants!$H68*'Activity data'!AI10*Constants!$H86*FracLEACHMM*MMLeachEF*NtoN2O*kgtoGg</f>
        <v>5.3139589769720906E-2</v>
      </c>
      <c r="AJ177" s="22">
        <f>Constants!$H68*'Activity data'!AJ10*Constants!$H86*FracLEACHMM*MMLeachEF*NtoN2O*kgtoGg</f>
        <v>5.3849426922631789E-2</v>
      </c>
      <c r="AK177" s="22">
        <f>Constants!$H68*'Activity data'!AK10*Constants!$H86*FracLEACHMM*MMLeachEF*NtoN2O*kgtoGg</f>
        <v>5.4499178445755074E-2</v>
      </c>
      <c r="AL177" s="22">
        <f>Constants!$H68*'Activity data'!AL10*Constants!$H86*FracLEACHMM*MMLeachEF*NtoN2O*kgtoGg</f>
        <v>4.9225312589680048E-2</v>
      </c>
      <c r="AM177" s="22">
        <f>Constants!$H68*'Activity data'!AM10*Constants!$H86*FracLEACHMM*MMLeachEF*NtoN2O*kgtoGg</f>
        <v>5.0580905667443131E-2</v>
      </c>
      <c r="AN177" s="22">
        <f>Constants!$H68*'Activity data'!AN10*Constants!$H86*FracLEACHMM*MMLeachEF*NtoN2O*kgtoGg</f>
        <v>5.1915929245677131E-2</v>
      </c>
      <c r="AO177" s="22">
        <f>Constants!$H68*'Activity data'!AO10*Constants!$H86*FracLEACHMM*MMLeachEF*NtoN2O*kgtoGg</f>
        <v>5.3335740279919774E-2</v>
      </c>
      <c r="AP177" s="22">
        <f>Constants!$H68*'Activity data'!AP10*Constants!$H86*FracLEACHMM*MMLeachEF*NtoN2O*kgtoGg</f>
        <v>5.4855121335638059E-2</v>
      </c>
      <c r="AQ177" s="22">
        <f>Constants!$H68*'Activity data'!AQ10*Constants!$H86*FracLEACHMM*MMLeachEF*NtoN2O*kgtoGg</f>
        <v>5.6289937448388006E-2</v>
      </c>
      <c r="AR177" s="22">
        <f>Constants!$H68*'Activity data'!AR10*Constants!$H86*FracLEACHMM*MMLeachEF*NtoN2O*kgtoGg</f>
        <v>5.7911456373727417E-2</v>
      </c>
      <c r="AS177" s="22">
        <f>Constants!$H68*'Activity data'!AS10*Constants!$H86*FracLEACHMM*MMLeachEF*NtoN2O*kgtoGg</f>
        <v>5.9553837579740344E-2</v>
      </c>
      <c r="AT177" s="22">
        <f>Constants!$H68*'Activity data'!AT10*Constants!$H86*FracLEACHMM*MMLeachEF*NtoN2O*kgtoGg</f>
        <v>6.1211079884392464E-2</v>
      </c>
      <c r="AU177" s="22">
        <f>Constants!$H68*'Activity data'!AU10*Constants!$H86*FracLEACHMM*MMLeachEF*NtoN2O*kgtoGg</f>
        <v>6.2799155043654728E-2</v>
      </c>
      <c r="AV177" s="22">
        <f>Constants!$H68*'Activity data'!AV10*Constants!$H86*FracLEACHMM*MMLeachEF*NtoN2O*kgtoGg</f>
        <v>6.4355246582248282E-2</v>
      </c>
      <c r="AW177" s="22">
        <f>Constants!$H68*'Activity data'!AW10*Constants!$H86*FracLEACHMM*MMLeachEF*NtoN2O*kgtoGg</f>
        <v>6.6231873651990625E-2</v>
      </c>
      <c r="AX177" s="22">
        <f>Constants!$H68*'Activity data'!AX10*Constants!$H86*FracLEACHMM*MMLeachEF*NtoN2O*kgtoGg</f>
        <v>6.814443359993147E-2</v>
      </c>
      <c r="AY177" s="22">
        <f>Constants!$H68*'Activity data'!AY10*Constants!$H86*FracLEACHMM*MMLeachEF*NtoN2O*kgtoGg</f>
        <v>7.007022453253596E-2</v>
      </c>
      <c r="AZ177" s="22">
        <f>Constants!$H68*'Activity data'!AZ10*Constants!$H86*FracLEACHMM*MMLeachEF*NtoN2O*kgtoGg</f>
        <v>7.198732323438771E-2</v>
      </c>
      <c r="BA177" s="22">
        <f>Constants!$H68*'Activity data'!BA10*Constants!$H86*FracLEACHMM*MMLeachEF*NtoN2O*kgtoGg</f>
        <v>7.4085286017641319E-2</v>
      </c>
      <c r="BB177" s="22">
        <f>Constants!$H68*'Activity data'!BB10*Constants!$H86*FracLEACHMM*MMLeachEF*NtoN2O*kgtoGg</f>
        <v>7.6317938317890993E-2</v>
      </c>
      <c r="BC177" s="22">
        <f>Constants!$H68*'Activity data'!BC10*Constants!$H86*FracLEACHMM*MMLeachEF*NtoN2O*kgtoGg</f>
        <v>7.8621724565552401E-2</v>
      </c>
      <c r="BD177" s="22">
        <f>Constants!$H68*'Activity data'!BD10*Constants!$H86*FracLEACHMM*MMLeachEF*NtoN2O*kgtoGg</f>
        <v>8.0872799704181597E-2</v>
      </c>
      <c r="BE177" s="22">
        <f>Constants!$H68*'Activity data'!BE10*Constants!$H86*FracLEACHMM*MMLeachEF*NtoN2O*kgtoGg</f>
        <v>8.3188430831860796E-2</v>
      </c>
      <c r="BF177" s="22">
        <f>Constants!$H68*'Activity data'!BF10*Constants!$H86*FracLEACHMM*MMLeachEF*NtoN2O*kgtoGg</f>
        <v>8.5628381683824722E-2</v>
      </c>
      <c r="BG177" s="22">
        <f>Constants!$H68*'Activity data'!BG10*Constants!$H86*FracLEACHMM*MMLeachEF*NtoN2O*kgtoGg</f>
        <v>8.7660510358306007E-2</v>
      </c>
      <c r="BH177" s="22">
        <f>Constants!$H68*'Activity data'!BH10*Constants!$H86*FracLEACHMM*MMLeachEF*NtoN2O*kgtoGg</f>
        <v>8.9716352142667294E-2</v>
      </c>
      <c r="BI177" s="22">
        <f>Constants!$H68*'Activity data'!BI10*Constants!$H86*FracLEACHMM*MMLeachEF*NtoN2O*kgtoGg</f>
        <v>9.180582501936857E-2</v>
      </c>
      <c r="BJ177" s="22">
        <f>Constants!$H68*'Activity data'!BJ10*Constants!$H86*FracLEACHMM*MMLeachEF*NtoN2O*kgtoGg</f>
        <v>9.393391927427619E-2</v>
      </c>
      <c r="BK177" s="22">
        <f>Constants!$H68*'Activity data'!BK10*Constants!$H86*FracLEACHMM*MMLeachEF*NtoN2O*kgtoGg</f>
        <v>9.6143558045935731E-2</v>
      </c>
      <c r="BL177" s="22">
        <f>Constants!$H68*'Activity data'!BL10*Constants!$H86*FracLEACHMM*MMLeachEF*NtoN2O*kgtoGg</f>
        <v>9.8166383292427703E-2</v>
      </c>
      <c r="BM177" s="22">
        <f>Constants!$H68*'Activity data'!BM10*Constants!$H86*FracLEACHMM*MMLeachEF*NtoN2O*kgtoGg</f>
        <v>0.10021910825618761</v>
      </c>
      <c r="BN177" s="22">
        <f>Constants!$H68*'Activity data'!BN10*Constants!$H86*FracLEACHMM*MMLeachEF*NtoN2O*kgtoGg</f>
        <v>0.10231671003003744</v>
      </c>
      <c r="BO177" s="22">
        <f>Constants!$H68*'Activity data'!BO10*Constants!$H86*FracLEACHMM*MMLeachEF*NtoN2O*kgtoGg</f>
        <v>0.10446556117093735</v>
      </c>
      <c r="BP177" s="22">
        <f>Constants!$H68*'Activity data'!BP10*Constants!$H86*FracLEACHMM*MMLeachEF*NtoN2O*kgtoGg</f>
        <v>0.10671524514993989</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4.393835782593487E-3</v>
      </c>
      <c r="AE178" s="22">
        <f>Constants!$H69*'Activity data'!AE11*Constants!$H87*FracLEACHMM*MMLeachEF*NtoN2O*kgtoGg</f>
        <v>4.3962338401097806E-3</v>
      </c>
      <c r="AF178" s="22">
        <f>Constants!$H69*'Activity data'!AF11*Constants!$H87*FracLEACHMM*MMLeachEF*NtoN2O*kgtoGg</f>
        <v>4.4016564875088756E-3</v>
      </c>
      <c r="AG178" s="22">
        <f>Constants!$H69*'Activity data'!AG11*Constants!$H87*FracLEACHMM*MMLeachEF*NtoN2O*kgtoGg</f>
        <v>4.4099495047787499E-3</v>
      </c>
      <c r="AH178" s="22">
        <f>Constants!$H69*'Activity data'!AH11*Constants!$H87*FracLEACHMM*MMLeachEF*NtoN2O*kgtoGg</f>
        <v>4.4209569143777898E-3</v>
      </c>
      <c r="AI178" s="22">
        <f>Constants!$H69*'Activity data'!AI11*Constants!$H87*FracLEACHMM*MMLeachEF*NtoN2O*kgtoGg</f>
        <v>4.4347770594194797E-3</v>
      </c>
      <c r="AJ178" s="22">
        <f>Constants!$H69*'Activity data'!AJ11*Constants!$H87*FracLEACHMM*MMLeachEF*NtoN2O*kgtoGg</f>
        <v>4.4501454669860262E-3</v>
      </c>
      <c r="AK178" s="22">
        <f>Constants!$H69*'Activity data'!AK11*Constants!$H87*FracLEACHMM*MMLeachEF*NtoN2O*kgtoGg</f>
        <v>4.4670481065238127E-3</v>
      </c>
      <c r="AL178" s="22">
        <f>Constants!$H69*'Activity data'!AL11*Constants!$H87*FracLEACHMM*MMLeachEF*NtoN2O*kgtoGg</f>
        <v>4.4832412198308556E-3</v>
      </c>
      <c r="AM178" s="22">
        <f>Constants!$H69*'Activity data'!AM11*Constants!$H87*FracLEACHMM*MMLeachEF*NtoN2O*kgtoGg</f>
        <v>4.489685952987545E-3</v>
      </c>
      <c r="AN178" s="22">
        <f>Constants!$H69*'Activity data'!AN11*Constants!$H87*FracLEACHMM*MMLeachEF*NtoN2O*kgtoGg</f>
        <v>4.4972352340570312E-3</v>
      </c>
      <c r="AO178" s="22">
        <f>Constants!$H69*'Activity data'!AO11*Constants!$H87*FracLEACHMM*MMLeachEF*NtoN2O*kgtoGg</f>
        <v>4.5058607244520665E-3</v>
      </c>
      <c r="AP178" s="22">
        <f>Constants!$H69*'Activity data'!AP11*Constants!$H87*FracLEACHMM*MMLeachEF*NtoN2O*kgtoGg</f>
        <v>4.5155088853992649E-3</v>
      </c>
      <c r="AQ178" s="22">
        <f>Constants!$H69*'Activity data'!AQ11*Constants!$H87*FracLEACHMM*MMLeachEF*NtoN2O*kgtoGg</f>
        <v>4.5260607069509805E-3</v>
      </c>
      <c r="AR178" s="22">
        <f>Constants!$H69*'Activity data'!AR11*Constants!$H87*FracLEACHMM*MMLeachEF*NtoN2O*kgtoGg</f>
        <v>4.5325680031618213E-3</v>
      </c>
      <c r="AS178" s="22">
        <f>Constants!$H69*'Activity data'!AS11*Constants!$H87*FracLEACHMM*MMLeachEF*NtoN2O*kgtoGg</f>
        <v>4.5398751384469801E-3</v>
      </c>
      <c r="AT178" s="22">
        <f>Constants!$H69*'Activity data'!AT11*Constants!$H87*FracLEACHMM*MMLeachEF*NtoN2O*kgtoGg</f>
        <v>4.5479409942190243E-3</v>
      </c>
      <c r="AU178" s="22">
        <f>Constants!$H69*'Activity data'!AU11*Constants!$H87*FracLEACHMM*MMLeachEF*NtoN2O*kgtoGg</f>
        <v>4.5567001669218118E-3</v>
      </c>
      <c r="AV178" s="22">
        <f>Constants!$H69*'Activity data'!AV11*Constants!$H87*FracLEACHMM*MMLeachEF*NtoN2O*kgtoGg</f>
        <v>4.5661347412056449E-3</v>
      </c>
      <c r="AW178" s="22">
        <f>Constants!$H69*'Activity data'!AW11*Constants!$H87*FracLEACHMM*MMLeachEF*NtoN2O*kgtoGg</f>
        <v>4.5722788718664097E-3</v>
      </c>
      <c r="AX178" s="22">
        <f>Constants!$H69*'Activity data'!AX11*Constants!$H87*FracLEACHMM*MMLeachEF*NtoN2O*kgtoGg</f>
        <v>4.579029666707435E-3</v>
      </c>
      <c r="AY178" s="22">
        <f>Constants!$H69*'Activity data'!AY11*Constants!$H87*FracLEACHMM*MMLeachEF*NtoN2O*kgtoGg</f>
        <v>4.5863541582783851E-3</v>
      </c>
      <c r="AZ178" s="22">
        <f>Constants!$H69*'Activity data'!AZ11*Constants!$H87*FracLEACHMM*MMLeachEF*NtoN2O*kgtoGg</f>
        <v>4.5942219112877101E-3</v>
      </c>
      <c r="BA178" s="22">
        <f>Constants!$H69*'Activity data'!BA11*Constants!$H87*FracLEACHMM*MMLeachEF*NtoN2O*kgtoGg</f>
        <v>4.6026807487857405E-3</v>
      </c>
      <c r="BB178" s="22">
        <f>Constants!$H69*'Activity data'!BB11*Constants!$H87*FracLEACHMM*MMLeachEF*NtoN2O*kgtoGg</f>
        <v>4.6078859871900666E-3</v>
      </c>
      <c r="BC178" s="22">
        <f>Constants!$H69*'Activity data'!BC11*Constants!$H87*FracLEACHMM*MMLeachEF*NtoN2O*kgtoGg</f>
        <v>4.6135768225685908E-3</v>
      </c>
      <c r="BD178" s="22">
        <f>Constants!$H69*'Activity data'!BD11*Constants!$H87*FracLEACHMM*MMLeachEF*NtoN2O*kgtoGg</f>
        <v>4.6196917964756506E-3</v>
      </c>
      <c r="BE178" s="22">
        <f>Constants!$H69*'Activity data'!BE11*Constants!$H87*FracLEACHMM*MMLeachEF*NtoN2O*kgtoGg</f>
        <v>4.6262576799761352E-3</v>
      </c>
      <c r="BF178" s="22">
        <f>Constants!$H69*'Activity data'!BF11*Constants!$H87*FracLEACHMM*MMLeachEF*NtoN2O*kgtoGg</f>
        <v>4.6332817514277659E-3</v>
      </c>
      <c r="BG178" s="22">
        <f>Constants!$H69*'Activity data'!BG11*Constants!$H87*FracLEACHMM*MMLeachEF*NtoN2O*kgtoGg</f>
        <v>4.6371698911063962E-3</v>
      </c>
      <c r="BH178" s="22">
        <f>Constants!$H69*'Activity data'!BH11*Constants!$H87*FracLEACHMM*MMLeachEF*NtoN2O*kgtoGg</f>
        <v>4.6414397789553471E-3</v>
      </c>
      <c r="BI178" s="22">
        <f>Constants!$H69*'Activity data'!BI11*Constants!$H87*FracLEACHMM*MMLeachEF*NtoN2O*kgtoGg</f>
        <v>4.6460831616112596E-3</v>
      </c>
      <c r="BJ178" s="22">
        <f>Constants!$H69*'Activity data'!BJ11*Constants!$H87*FracLEACHMM*MMLeachEF*NtoN2O*kgtoGg</f>
        <v>4.6510909341617689E-3</v>
      </c>
      <c r="BK178" s="22">
        <f>Constants!$H69*'Activity data'!BK11*Constants!$H87*FracLEACHMM*MMLeachEF*NtoN2O*kgtoGg</f>
        <v>4.6564689221088775E-3</v>
      </c>
      <c r="BL178" s="22">
        <f>Constants!$H69*'Activity data'!BL11*Constants!$H87*FracLEACHMM*MMLeachEF*NtoN2O*kgtoGg</f>
        <v>4.6585255737127051E-3</v>
      </c>
      <c r="BM178" s="22">
        <f>Constants!$H69*'Activity data'!BM11*Constants!$H87*FracLEACHMM*MMLeachEF*NtoN2O*kgtoGg</f>
        <v>4.660897517414081E-3</v>
      </c>
      <c r="BN178" s="22">
        <f>Constants!$H69*'Activity data'!BN11*Constants!$H87*FracLEACHMM*MMLeachEF*NtoN2O*kgtoGg</f>
        <v>4.6635816476905739E-3</v>
      </c>
      <c r="BO178" s="22">
        <f>Constants!$H69*'Activity data'!BO11*Constants!$H87*FracLEACHMM*MMLeachEF*NtoN2O*kgtoGg</f>
        <v>4.6665723485923016E-3</v>
      </c>
      <c r="BP178" s="22">
        <f>Constants!$H69*'Activity data'!BP11*Constants!$H87*FracLEACHMM*MMLeachEF*NtoN2O*kgtoGg</f>
        <v>4.6698812108376666E-3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3.6548805823352231E-3</v>
      </c>
      <c r="AE179" s="22">
        <f>Constants!$H70*'Activity data'!AE12*Constants!$H88*FracLEACHMM*MMLeachEF*NtoN2O*kgtoGg</f>
        <v>3.6568753345939103E-3</v>
      </c>
      <c r="AF179" s="22">
        <f>Constants!$H70*'Activity data'!AF12*Constants!$H88*FracLEACHMM*MMLeachEF*NtoN2O*kgtoGg</f>
        <v>3.6613860012788876E-3</v>
      </c>
      <c r="AG179" s="22">
        <f>Constants!$H70*'Activity data'!AG12*Constants!$H88*FracLEACHMM*MMLeachEF*NtoN2O*kgtoGg</f>
        <v>3.6682842990961857E-3</v>
      </c>
      <c r="AH179" s="22">
        <f>Constants!$H70*'Activity data'!AH12*Constants!$H88*FracLEACHMM*MMLeachEF*NtoN2O*kgtoGg</f>
        <v>3.677440482803533E-3</v>
      </c>
      <c r="AI179" s="22">
        <f>Constants!$H70*'Activity data'!AI12*Constants!$H88*FracLEACHMM*MMLeachEF*NtoN2O*kgtoGg</f>
        <v>3.6889363561718623E-3</v>
      </c>
      <c r="AJ179" s="22">
        <f>Constants!$H70*'Activity data'!AJ12*Constants!$H88*FracLEACHMM*MMLeachEF*NtoN2O*kgtoGg</f>
        <v>3.7017201053094386E-3</v>
      </c>
      <c r="AK179" s="22">
        <f>Constants!$H70*'Activity data'!AK12*Constants!$H88*FracLEACHMM*MMLeachEF*NtoN2O*kgtoGg</f>
        <v>3.7157800593208301E-3</v>
      </c>
      <c r="AL179" s="22">
        <f>Constants!$H70*'Activity data'!AL12*Constants!$H88*FracLEACHMM*MMLeachEF*NtoN2O*kgtoGg</f>
        <v>3.7292498152065473E-3</v>
      </c>
      <c r="AM179" s="22">
        <f>Constants!$H70*'Activity data'!AM12*Constants!$H88*FracLEACHMM*MMLeachEF*NtoN2O*kgtoGg</f>
        <v>3.7346106732900545E-3</v>
      </c>
      <c r="AN179" s="22">
        <f>Constants!$H70*'Activity data'!AN12*Constants!$H88*FracLEACHMM*MMLeachEF*NtoN2O*kgtoGg</f>
        <v>3.7408903164439385E-3</v>
      </c>
      <c r="AO179" s="22">
        <f>Constants!$H70*'Activity data'!AO12*Constants!$H88*FracLEACHMM*MMLeachEF*NtoN2O*kgtoGg</f>
        <v>3.7480651720638997E-3</v>
      </c>
      <c r="AP179" s="22">
        <f>Constants!$H70*'Activity data'!AP12*Constants!$H88*FracLEACHMM*MMLeachEF*NtoN2O*kgtoGg</f>
        <v>3.7560907055262257E-3</v>
      </c>
      <c r="AQ179" s="22">
        <f>Constants!$H70*'Activity data'!AQ12*Constants!$H88*FracLEACHMM*MMLeachEF*NtoN2O*kgtoGg</f>
        <v>3.7648679219735057E-3</v>
      </c>
      <c r="AR179" s="22">
        <f>Constants!$H70*'Activity data'!AR12*Constants!$H88*FracLEACHMM*MMLeachEF*NtoN2O*kgtoGg</f>
        <v>3.7702808212581643E-3</v>
      </c>
      <c r="AS179" s="22">
        <f>Constants!$H70*'Activity data'!AS12*Constants!$H88*FracLEACHMM*MMLeachEF*NtoN2O*kgtoGg</f>
        <v>3.7763590427001273E-3</v>
      </c>
      <c r="AT179" s="22">
        <f>Constants!$H70*'Activity data'!AT12*Constants!$H88*FracLEACHMM*MMLeachEF*NtoN2O*kgtoGg</f>
        <v>3.7830683830350456E-3</v>
      </c>
      <c r="AU179" s="22">
        <f>Constants!$H70*'Activity data'!AU12*Constants!$H88*FracLEACHMM*MMLeachEF*NtoN2O*kgtoGg</f>
        <v>3.790354438275335E-3</v>
      </c>
      <c r="AV179" s="22">
        <f>Constants!$H70*'Activity data'!AV12*Constants!$H88*FracLEACHMM*MMLeachEF*NtoN2O*kgtoGg</f>
        <v>3.7982023060743973E-3</v>
      </c>
      <c r="AW179" s="22">
        <f>Constants!$H70*'Activity data'!AW12*Constants!$H88*FracLEACHMM*MMLeachEF*NtoN2O*kgtoGg</f>
        <v>3.8033131169827893E-3</v>
      </c>
      <c r="AX179" s="22">
        <f>Constants!$H70*'Activity data'!AX12*Constants!$H88*FracLEACHMM*MMLeachEF*NtoN2O*kgtoGg</f>
        <v>3.8089285633036399E-3</v>
      </c>
      <c r="AY179" s="22">
        <f>Constants!$H70*'Activity data'!AY12*Constants!$H88*FracLEACHMM*MMLeachEF*NtoN2O*kgtoGg</f>
        <v>3.8150212220516523E-3</v>
      </c>
      <c r="AZ179" s="22">
        <f>Constants!$H70*'Activity data'!AZ12*Constants!$H88*FracLEACHMM*MMLeachEF*NtoN2O*kgtoGg</f>
        <v>3.821565776541901E-3</v>
      </c>
      <c r="BA179" s="22">
        <f>Constants!$H70*'Activity data'!BA12*Constants!$H88*FracLEACHMM*MMLeachEF*NtoN2O*kgtoGg</f>
        <v>3.8286020069452208E-3</v>
      </c>
      <c r="BB179" s="22">
        <f>Constants!$H70*'Activity data'!BB12*Constants!$H88*FracLEACHMM*MMLeachEF*NtoN2O*kgtoGg</f>
        <v>3.8329318284751387E-3</v>
      </c>
      <c r="BC179" s="22">
        <f>Constants!$H70*'Activity data'!BC12*Constants!$H88*FracLEACHMM*MMLeachEF*NtoN2O*kgtoGg</f>
        <v>3.8376655792913693E-3</v>
      </c>
      <c r="BD179" s="22">
        <f>Constants!$H70*'Activity data'!BD12*Constants!$H88*FracLEACHMM*MMLeachEF*NtoN2O*kgtoGg</f>
        <v>3.8427521370282204E-3</v>
      </c>
      <c r="BE179" s="22">
        <f>Constants!$H70*'Activity data'!BE12*Constants!$H88*FracLEACHMM*MMLeachEF*NtoN2O*kgtoGg</f>
        <v>3.8482137703935038E-3</v>
      </c>
      <c r="BF179" s="22">
        <f>Constants!$H70*'Activity data'!BF12*Constants!$H88*FracLEACHMM*MMLeachEF*NtoN2O*kgtoGg</f>
        <v>3.8540565336709137E-3</v>
      </c>
      <c r="BG179" s="22">
        <f>Constants!$H70*'Activity data'!BG12*Constants!$H88*FracLEACHMM*MMLeachEF*NtoN2O*kgtoGg</f>
        <v>3.8572907661083497E-3</v>
      </c>
      <c r="BH179" s="22">
        <f>Constants!$H70*'Activity data'!BH12*Constants!$H88*FracLEACHMM*MMLeachEF*NtoN2O*kgtoGg</f>
        <v>3.8608425443176554E-3</v>
      </c>
      <c r="BI179" s="22">
        <f>Constants!$H70*'Activity data'!BI12*Constants!$H88*FracLEACHMM*MMLeachEF*NtoN2O*kgtoGg</f>
        <v>3.8647050029859283E-3</v>
      </c>
      <c r="BJ179" s="22">
        <f>Constants!$H70*'Activity data'!BJ12*Constants!$H88*FracLEACHMM*MMLeachEF*NtoN2O*kgtoGg</f>
        <v>3.8688705684647557E-3</v>
      </c>
      <c r="BK179" s="22">
        <f>Constants!$H70*'Activity data'!BK12*Constants!$H88*FracLEACHMM*MMLeachEF*NtoN2O*kgtoGg</f>
        <v>3.8733440865233457E-3</v>
      </c>
      <c r="BL179" s="22">
        <f>Constants!$H70*'Activity data'!BL12*Constants!$H88*FracLEACHMM*MMLeachEF*NtoN2O*kgtoGg</f>
        <v>3.8750548505080266E-3</v>
      </c>
      <c r="BM179" s="22">
        <f>Constants!$H70*'Activity data'!BM12*Constants!$H88*FracLEACHMM*MMLeachEF*NtoN2O*kgtoGg</f>
        <v>3.8770278807725845E-3</v>
      </c>
      <c r="BN179" s="22">
        <f>Constants!$H70*'Activity data'!BN12*Constants!$H88*FracLEACHMM*MMLeachEF*NtoN2O*kgtoGg</f>
        <v>3.8792605940812779E-3</v>
      </c>
      <c r="BO179" s="22">
        <f>Constants!$H70*'Activity data'!BO12*Constants!$H88*FracLEACHMM*MMLeachEF*NtoN2O*kgtoGg</f>
        <v>3.8817483189745481E-3</v>
      </c>
      <c r="BP179" s="22">
        <f>Constants!$H70*'Activity data'!BP12*Constants!$H88*FracLEACHMM*MMLeachEF*NtoN2O*kgtoGg</f>
        <v>3.8845006968440438E-3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5.4308732526714225E-4</v>
      </c>
      <c r="AE180" s="22">
        <f>Constants!$H71*'Activity data'!AE13*Constants!$H89*FracLEACHMM*MMLeachEF*NtoN2O*kgtoGg</f>
        <v>5.4450423841926341E-4</v>
      </c>
      <c r="AF180" s="22">
        <f>Constants!$H71*'Activity data'!AF13*Constants!$H89*FracLEACHMM*MMLeachEF*NtoN2O*kgtoGg</f>
        <v>5.4640226002386862E-4</v>
      </c>
      <c r="AG180" s="22">
        <f>Constants!$H71*'Activity data'!AG13*Constants!$H89*FracLEACHMM*MMLeachEF*NtoN2O*kgtoGg</f>
        <v>5.4875969175612483E-4</v>
      </c>
      <c r="AH180" s="22">
        <f>Constants!$H71*'Activity data'!AH13*Constants!$H89*FracLEACHMM*MMLeachEF*NtoN2O*kgtoGg</f>
        <v>5.5155291236982733E-4</v>
      </c>
      <c r="AI180" s="22">
        <f>Constants!$H71*'Activity data'!AI13*Constants!$H89*FracLEACHMM*MMLeachEF*NtoN2O*kgtoGg</f>
        <v>5.5480626936128298E-4</v>
      </c>
      <c r="AJ180" s="22">
        <f>Constants!$H71*'Activity data'!AJ13*Constants!$H89*FracLEACHMM*MMLeachEF*NtoN2O*kgtoGg</f>
        <v>5.5828010755980262E-4</v>
      </c>
      <c r="AK180" s="22">
        <f>Constants!$H71*'Activity data'!AK13*Constants!$H89*FracLEACHMM*MMLeachEF*NtoN2O*kgtoGg</f>
        <v>5.6197676173803154E-4</v>
      </c>
      <c r="AL180" s="22">
        <f>Constants!$H71*'Activity data'!AL13*Constants!$H89*FracLEACHMM*MMLeachEF*NtoN2O*kgtoGg</f>
        <v>5.6547043227175094E-4</v>
      </c>
      <c r="AM180" s="22">
        <f>Constants!$H71*'Activity data'!AM13*Constants!$H89*FracLEACHMM*MMLeachEF*NtoN2O*kgtoGg</f>
        <v>5.6704031836180154E-4</v>
      </c>
      <c r="AN180" s="22">
        <f>Constants!$H71*'Activity data'!AN13*Constants!$H89*FracLEACHMM*MMLeachEF*NtoN2O*kgtoGg</f>
        <v>5.6877458495598911E-4</v>
      </c>
      <c r="AO180" s="22">
        <f>Constants!$H71*'Activity data'!AO13*Constants!$H89*FracLEACHMM*MMLeachEF*NtoN2O*kgtoGg</f>
        <v>5.7067025322818908E-4</v>
      </c>
      <c r="AP180" s="22">
        <f>Constants!$H71*'Activity data'!AP13*Constants!$H89*FracLEACHMM*MMLeachEF*NtoN2O*kgtoGg</f>
        <v>5.7271921982872745E-4</v>
      </c>
      <c r="AQ180" s="22">
        <f>Constants!$H71*'Activity data'!AQ13*Constants!$H89*FracLEACHMM*MMLeachEF*NtoN2O*kgtoGg</f>
        <v>5.7490075110001285E-4</v>
      </c>
      <c r="AR180" s="22">
        <f>Constants!$H71*'Activity data'!AR13*Constants!$H89*FracLEACHMM*MMLeachEF*NtoN2O*kgtoGg</f>
        <v>5.7628209305873434E-4</v>
      </c>
      <c r="AS180" s="22">
        <f>Constants!$H71*'Activity data'!AS13*Constants!$H89*FracLEACHMM*MMLeachEF*NtoN2O*kgtoGg</f>
        <v>5.7778370702038582E-4</v>
      </c>
      <c r="AT180" s="22">
        <f>Constants!$H71*'Activity data'!AT13*Constants!$H89*FracLEACHMM*MMLeachEF*NtoN2O*kgtoGg</f>
        <v>5.7939904591652294E-4</v>
      </c>
      <c r="AU180" s="22">
        <f>Constants!$H71*'Activity data'!AU13*Constants!$H89*FracLEACHMM*MMLeachEF*NtoN2O*kgtoGg</f>
        <v>5.8111689563950561E-4</v>
      </c>
      <c r="AV180" s="22">
        <f>Constants!$H71*'Activity data'!AV13*Constants!$H89*FracLEACHMM*MMLeachEF*NtoN2O*kgtoGg</f>
        <v>5.8293488019083039E-4</v>
      </c>
      <c r="AW180" s="22">
        <f>Constants!$H71*'Activity data'!AW13*Constants!$H89*FracLEACHMM*MMLeachEF*NtoN2O*kgtoGg</f>
        <v>5.8411298896915648E-4</v>
      </c>
      <c r="AX180" s="22">
        <f>Constants!$H71*'Activity data'!AX13*Constants!$H89*FracLEACHMM*MMLeachEF*NtoN2O*kgtoGg</f>
        <v>5.853830338229751E-4</v>
      </c>
      <c r="AY180" s="22">
        <f>Constants!$H71*'Activity data'!AY13*Constants!$H89*FracLEACHMM*MMLeachEF*NtoN2O*kgtoGg</f>
        <v>5.8673950410042446E-4</v>
      </c>
      <c r="AZ180" s="22">
        <f>Constants!$H71*'Activity data'!AZ13*Constants!$H89*FracLEACHMM*MMLeachEF*NtoN2O*kgtoGg</f>
        <v>5.8817731809302106E-4</v>
      </c>
      <c r="BA180" s="22">
        <f>Constants!$H71*'Activity data'!BA13*Constants!$H89*FracLEACHMM*MMLeachEF*NtoN2O*kgtoGg</f>
        <v>5.8970586194130039E-4</v>
      </c>
      <c r="BB180" s="22">
        <f>Constants!$H71*'Activity data'!BB13*Constants!$H89*FracLEACHMM*MMLeachEF*NtoN2O*kgtoGg</f>
        <v>5.9061433407260708E-4</v>
      </c>
      <c r="BC180" s="22">
        <f>Constants!$H71*'Activity data'!BC13*Constants!$H89*FracLEACHMM*MMLeachEF*NtoN2O*kgtoGg</f>
        <v>5.9159746163618221E-4</v>
      </c>
      <c r="BD180" s="22">
        <f>Constants!$H71*'Activity data'!BD13*Constants!$H89*FracLEACHMM*MMLeachEF*NtoN2O*kgtoGg</f>
        <v>5.9264424257090686E-4</v>
      </c>
      <c r="BE180" s="22">
        <f>Constants!$H71*'Activity data'!BE13*Constants!$H89*FracLEACHMM*MMLeachEF*NtoN2O*kgtoGg</f>
        <v>5.9375993989335706E-4</v>
      </c>
      <c r="BF180" s="22">
        <f>Constants!$H71*'Activity data'!BF13*Constants!$H89*FracLEACHMM*MMLeachEF*NtoN2O*kgtoGg</f>
        <v>5.9494615706707805E-4</v>
      </c>
      <c r="BG180" s="22">
        <f>Constants!$H71*'Activity data'!BG13*Constants!$H89*FracLEACHMM*MMLeachEF*NtoN2O*kgtoGg</f>
        <v>5.9554428292184864E-4</v>
      </c>
      <c r="BH180" s="22">
        <f>Constants!$H71*'Activity data'!BH13*Constants!$H89*FracLEACHMM*MMLeachEF*NtoN2O*kgtoGg</f>
        <v>5.9620164209777066E-4</v>
      </c>
      <c r="BI180" s="22">
        <f>Constants!$H71*'Activity data'!BI13*Constants!$H89*FracLEACHMM*MMLeachEF*NtoN2O*kgtoGg</f>
        <v>5.9691690203382986E-4</v>
      </c>
      <c r="BJ180" s="22">
        <f>Constants!$H71*'Activity data'!BJ13*Constants!$H89*FracLEACHMM*MMLeachEF*NtoN2O*kgtoGg</f>
        <v>5.9768855755864918E-4</v>
      </c>
      <c r="BK180" s="22">
        <f>Constants!$H71*'Activity data'!BK13*Constants!$H89*FracLEACHMM*MMLeachEF*NtoN2O*kgtoGg</f>
        <v>5.9851780784655822E-4</v>
      </c>
      <c r="BL180" s="22">
        <f>Constants!$H71*'Activity data'!BL13*Constants!$H89*FracLEACHMM*MMLeachEF*NtoN2O*kgtoGg</f>
        <v>5.9873379374480974E-4</v>
      </c>
      <c r="BM180" s="22">
        <f>Constants!$H71*'Activity data'!BM13*Constants!$H89*FracLEACHMM*MMLeachEF*NtoN2O*kgtoGg</f>
        <v>5.9899980166720822E-4</v>
      </c>
      <c r="BN180" s="22">
        <f>Constants!$H71*'Activity data'!BN13*Constants!$H89*FracLEACHMM*MMLeachEF*NtoN2O*kgtoGg</f>
        <v>5.9931534496277092E-4</v>
      </c>
      <c r="BO180" s="22">
        <f>Constants!$H71*'Activity data'!BO13*Constants!$H89*FracLEACHMM*MMLeachEF*NtoN2O*kgtoGg</f>
        <v>5.996794705237623E-4</v>
      </c>
      <c r="BP180" s="22">
        <f>Constants!$H71*'Activity data'!BP13*Constants!$H89*FracLEACHMM*MMLeachEF*NtoN2O*kgtoGg</f>
        <v>6.0009432453453728E-4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6.6974984388124739E-3</v>
      </c>
      <c r="AE181" s="22">
        <f>Constants!$H72*'Activity data'!AE14*Constants!$H90*FracLEACHMM*MMLeachEF*NtoN2O*kgtoGg</f>
        <v>6.7149721915272824E-3</v>
      </c>
      <c r="AF181" s="22">
        <f>Constants!$H72*'Activity data'!AF14*Constants!$H90*FracLEACHMM*MMLeachEF*NtoN2O*kgtoGg</f>
        <v>6.738379102611834E-3</v>
      </c>
      <c r="AG181" s="22">
        <f>Constants!$H72*'Activity data'!AG14*Constants!$H90*FracLEACHMM*MMLeachEF*NtoN2O*kgtoGg</f>
        <v>6.7674515825092915E-3</v>
      </c>
      <c r="AH181" s="22">
        <f>Constants!$H72*'Activity data'!AH14*Constants!$H90*FracLEACHMM*MMLeachEF*NtoN2O*kgtoGg</f>
        <v>6.8018983276811312E-3</v>
      </c>
      <c r="AI181" s="22">
        <f>Constants!$H72*'Activity data'!AI14*Constants!$H90*FracLEACHMM*MMLeachEF*NtoN2O*kgtoGg</f>
        <v>6.8420195979767614E-3</v>
      </c>
      <c r="AJ181" s="22">
        <f>Constants!$H72*'Activity data'!AJ14*Constants!$H90*FracLEACHMM*MMLeachEF*NtoN2O*kgtoGg</f>
        <v>6.8848599016053313E-3</v>
      </c>
      <c r="AK181" s="22">
        <f>Constants!$H72*'Activity data'!AK14*Constants!$H90*FracLEACHMM*MMLeachEF*NtoN2O*kgtoGg</f>
        <v>6.9304480316088038E-3</v>
      </c>
      <c r="AL181" s="22">
        <f>Constants!$H72*'Activity data'!AL14*Constants!$H90*FracLEACHMM*MMLeachEF*NtoN2O*kgtoGg</f>
        <v>6.9735329129099839E-3</v>
      </c>
      <c r="AM181" s="22">
        <f>Constants!$H72*'Activity data'!AM14*Constants!$H90*FracLEACHMM*MMLeachEF*NtoN2O*kgtoGg</f>
        <v>6.9928931688910184E-3</v>
      </c>
      <c r="AN181" s="22">
        <f>Constants!$H72*'Activity data'!AN14*Constants!$H90*FracLEACHMM*MMLeachEF*NtoN2O*kgtoGg</f>
        <v>7.0142806093019001E-3</v>
      </c>
      <c r="AO181" s="22">
        <f>Constants!$H72*'Activity data'!AO14*Constants!$H90*FracLEACHMM*MMLeachEF*NtoN2O*kgtoGg</f>
        <v>7.0376584984605563E-3</v>
      </c>
      <c r="AP181" s="22">
        <f>Constants!$H72*'Activity data'!AP14*Constants!$H90*FracLEACHMM*MMLeachEF*NtoN2O*kgtoGg</f>
        <v>7.0629269036871622E-3</v>
      </c>
      <c r="AQ181" s="22">
        <f>Constants!$H72*'Activity data'!AQ14*Constants!$H90*FracLEACHMM*MMLeachEF*NtoN2O*kgtoGg</f>
        <v>7.0898301319598294E-3</v>
      </c>
      <c r="AR181" s="22">
        <f>Constants!$H72*'Activity data'!AR14*Constants!$H90*FracLEACHMM*MMLeachEF*NtoN2O*kgtoGg</f>
        <v>7.106865211184801E-3</v>
      </c>
      <c r="AS181" s="22">
        <f>Constants!$H72*'Activity data'!AS14*Constants!$H90*FracLEACHMM*MMLeachEF*NtoN2O*kgtoGg</f>
        <v>7.1253835169819641E-3</v>
      </c>
      <c r="AT181" s="22">
        <f>Constants!$H72*'Activity data'!AT14*Constants!$H90*FracLEACHMM*MMLeachEF*NtoN2O*kgtoGg</f>
        <v>7.1453043091486918E-3</v>
      </c>
      <c r="AU181" s="22">
        <f>Constants!$H72*'Activity data'!AU14*Constants!$H90*FracLEACHMM*MMLeachEF*NtoN2O*kgtoGg</f>
        <v>7.1664892923042683E-3</v>
      </c>
      <c r="AV181" s="22">
        <f>Constants!$H72*'Activity data'!AV14*Constants!$H90*FracLEACHMM*MMLeachEF*NtoN2O*kgtoGg</f>
        <v>7.188909164998398E-3</v>
      </c>
      <c r="AW181" s="22">
        <f>Constants!$H72*'Activity data'!AW14*Constants!$H90*FracLEACHMM*MMLeachEF*NtoN2O*kgtoGg</f>
        <v>7.2034379181776529E-3</v>
      </c>
      <c r="AX181" s="22">
        <f>Constants!$H72*'Activity data'!AX14*Constants!$H90*FracLEACHMM*MMLeachEF*NtoN2O*kgtoGg</f>
        <v>7.2191004516781133E-3</v>
      </c>
      <c r="AY181" s="22">
        <f>Constants!$H72*'Activity data'!AY14*Constants!$H90*FracLEACHMM*MMLeachEF*NtoN2O*kgtoGg</f>
        <v>7.2358288066642013E-3</v>
      </c>
      <c r="AZ181" s="22">
        <f>Constants!$H72*'Activity data'!AZ14*Constants!$H90*FracLEACHMM*MMLeachEF*NtoN2O*kgtoGg</f>
        <v>7.2535603141450303E-3</v>
      </c>
      <c r="BA181" s="22">
        <f>Constants!$H72*'Activity data'!BA14*Constants!$H90*FracLEACHMM*MMLeachEF*NtoN2O*kgtoGg</f>
        <v>7.2724107265211106E-3</v>
      </c>
      <c r="BB181" s="22">
        <f>Constants!$H72*'Activity data'!BB14*Constants!$H90*FracLEACHMM*MMLeachEF*NtoN2O*kgtoGg</f>
        <v>7.2836142483085828E-3</v>
      </c>
      <c r="BC181" s="22">
        <f>Constants!$H72*'Activity data'!BC14*Constants!$H90*FracLEACHMM*MMLeachEF*NtoN2O*kgtoGg</f>
        <v>7.2957384408939268E-3</v>
      </c>
      <c r="BD181" s="22">
        <f>Constants!$H72*'Activity data'!BD14*Constants!$H90*FracLEACHMM*MMLeachEF*NtoN2O*kgtoGg</f>
        <v>7.3086476239109443E-3</v>
      </c>
      <c r="BE181" s="22">
        <f>Constants!$H72*'Activity data'!BE14*Constants!$H90*FracLEACHMM*MMLeachEF*NtoN2O*kgtoGg</f>
        <v>7.3224067022905088E-3</v>
      </c>
      <c r="BF181" s="22">
        <f>Constants!$H72*'Activity data'!BF14*Constants!$H90*FracLEACHMM*MMLeachEF*NtoN2O*kgtoGg</f>
        <v>7.3370354503747683E-3</v>
      </c>
      <c r="BG181" s="22">
        <f>Constants!$H72*'Activity data'!BG14*Constants!$H90*FracLEACHMM*MMLeachEF*NtoN2O*kgtoGg</f>
        <v>7.3444116987093624E-3</v>
      </c>
      <c r="BH181" s="22">
        <f>Constants!$H72*'Activity data'!BH14*Constants!$H90*FracLEACHMM*MMLeachEF*NtoN2O*kgtoGg</f>
        <v>7.3525184282345109E-3</v>
      </c>
      <c r="BI181" s="22">
        <f>Constants!$H72*'Activity data'!BI14*Constants!$H90*FracLEACHMM*MMLeachEF*NtoN2O*kgtoGg</f>
        <v>7.3613392054506684E-3</v>
      </c>
      <c r="BJ181" s="22">
        <f>Constants!$H72*'Activity data'!BJ14*Constants!$H90*FracLEACHMM*MMLeachEF*NtoN2O*kgtoGg</f>
        <v>7.3708554681810434E-3</v>
      </c>
      <c r="BK181" s="22">
        <f>Constants!$H72*'Activity data'!BK14*Constants!$H90*FracLEACHMM*MMLeachEF*NtoN2O*kgtoGg</f>
        <v>7.3810820049648364E-3</v>
      </c>
      <c r="BL181" s="22">
        <f>Constants!$H72*'Activity data'!BL14*Constants!$H90*FracLEACHMM*MMLeachEF*NtoN2O*kgtoGg</f>
        <v>7.3837456009447858E-3</v>
      </c>
      <c r="BM181" s="22">
        <f>Constants!$H72*'Activity data'!BM14*Constants!$H90*FracLEACHMM*MMLeachEF*NtoN2O*kgtoGg</f>
        <v>7.3870260819320745E-3</v>
      </c>
      <c r="BN181" s="22">
        <f>Constants!$H72*'Activity data'!BN14*Constants!$H90*FracLEACHMM*MMLeachEF*NtoN2O*kgtoGg</f>
        <v>7.3909174464163565E-3</v>
      </c>
      <c r="BO181" s="22">
        <f>Constants!$H72*'Activity data'!BO14*Constants!$H90*FracLEACHMM*MMLeachEF*NtoN2O*kgtoGg</f>
        <v>7.3954079404176185E-3</v>
      </c>
      <c r="BP181" s="22">
        <f>Constants!$H72*'Activity data'!BP14*Constants!$H90*FracLEACHMM*MMLeachEF*NtoN2O*kgtoGg</f>
        <v>7.4005240312564778E-3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2.6892858839839176E-2</v>
      </c>
      <c r="AE184" s="22">
        <f>Constants!$H75*'Activity data'!AE17*Constants!$H93*FracLEACHMM*MMLeachEF*NtoN2O*kgtoGg</f>
        <v>2.6890297264094996E-2</v>
      </c>
      <c r="AF184" s="22">
        <f>Constants!$H75*'Activity data'!AF17*Constants!$H93*FracLEACHMM*MMLeachEF*NtoN2O*kgtoGg</f>
        <v>2.6702741763413879E-2</v>
      </c>
      <c r="AG184" s="22">
        <f>Constants!$H75*'Activity data'!AG17*Constants!$H93*FracLEACHMM*MMLeachEF*NtoN2O*kgtoGg</f>
        <v>2.6385405252750418E-2</v>
      </c>
      <c r="AH184" s="22">
        <f>Constants!$H75*'Activity data'!AH17*Constants!$H93*FracLEACHMM*MMLeachEF*NtoN2O*kgtoGg</f>
        <v>2.5933040984977805E-2</v>
      </c>
      <c r="AI184" s="22">
        <f>Constants!$H75*'Activity data'!AI17*Constants!$H93*FracLEACHMM*MMLeachEF*NtoN2O*kgtoGg</f>
        <v>2.5636167263097132E-2</v>
      </c>
      <c r="AJ184" s="22">
        <f>Constants!$H75*'Activity data'!AJ17*Constants!$H93*FracLEACHMM*MMLeachEF*NtoN2O*kgtoGg</f>
        <v>2.5378358446716116E-2</v>
      </c>
      <c r="AK184" s="22">
        <f>Constants!$H75*'Activity data'!AK17*Constants!$H93*FracLEACHMM*MMLeachEF*NtoN2O*kgtoGg</f>
        <v>2.51086761623469E-2</v>
      </c>
      <c r="AL184" s="22">
        <f>Constants!$H75*'Activity data'!AL17*Constants!$H93*FracLEACHMM*MMLeachEF*NtoN2O*kgtoGg</f>
        <v>2.2106173363637155E-2</v>
      </c>
      <c r="AM184" s="22">
        <f>Constants!$H75*'Activity data'!AM17*Constants!$H93*FracLEACHMM*MMLeachEF*NtoN2O*kgtoGg</f>
        <v>2.2241736757059184E-2</v>
      </c>
      <c r="AN184" s="22">
        <f>Constants!$H75*'Activity data'!AN17*Constants!$H93*FracLEACHMM*MMLeachEF*NtoN2O*kgtoGg</f>
        <v>2.2365874319051279E-2</v>
      </c>
      <c r="AO184" s="22">
        <f>Constants!$H75*'Activity data'!AO17*Constants!$H93*FracLEACHMM*MMLeachEF*NtoN2O*kgtoGg</f>
        <v>2.2525161216169157E-2</v>
      </c>
      <c r="AP184" s="22">
        <f>Constants!$H75*'Activity data'!AP17*Constants!$H93*FracLEACHMM*MMLeachEF*NtoN2O*kgtoGg</f>
        <v>2.2723862484545016E-2</v>
      </c>
      <c r="AQ184" s="22">
        <f>Constants!$H75*'Activity data'!AQ17*Constants!$H93*FracLEACHMM*MMLeachEF*NtoN2O*kgtoGg</f>
        <v>2.2881823473645896E-2</v>
      </c>
      <c r="AR184" s="22">
        <f>Constants!$H75*'Activity data'!AR17*Constants!$H93*FracLEACHMM*MMLeachEF*NtoN2O*kgtoGg</f>
        <v>2.3121868338873235E-2</v>
      </c>
      <c r="AS184" s="22">
        <f>Constants!$H75*'Activity data'!AS17*Constants!$H93*FracLEACHMM*MMLeachEF*NtoN2O*kgtoGg</f>
        <v>2.3364076672101761E-2</v>
      </c>
      <c r="AT184" s="22">
        <f>Constants!$H75*'Activity data'!AT17*Constants!$H93*FracLEACHMM*MMLeachEF*NtoN2O*kgtoGg</f>
        <v>2.360580792548626E-2</v>
      </c>
      <c r="AU184" s="22">
        <f>Constants!$H75*'Activity data'!AU17*Constants!$H93*FracLEACHMM*MMLeachEF*NtoN2O*kgtoGg</f>
        <v>2.3813716832434793E-2</v>
      </c>
      <c r="AV184" s="22">
        <f>Constants!$H75*'Activity data'!AV17*Constants!$H93*FracLEACHMM*MMLeachEF*NtoN2O*kgtoGg</f>
        <v>2.4003784296450489E-2</v>
      </c>
      <c r="AW184" s="22">
        <f>Constants!$H75*'Activity data'!AW17*Constants!$H93*FracLEACHMM*MMLeachEF*NtoN2O*kgtoGg</f>
        <v>2.4284722064043113E-2</v>
      </c>
      <c r="AX184" s="22">
        <f>Constants!$H75*'Activity data'!AX17*Constants!$H93*FracLEACHMM*MMLeachEF*NtoN2O*kgtoGg</f>
        <v>2.4570121604352846E-2</v>
      </c>
      <c r="AY184" s="22">
        <f>Constants!$H75*'Activity data'!AY17*Constants!$H93*FracLEACHMM*MMLeachEF*NtoN2O*kgtoGg</f>
        <v>2.4851260977172489E-2</v>
      </c>
      <c r="AZ184" s="22">
        <f>Constants!$H75*'Activity data'!AZ17*Constants!$H93*FracLEACHMM*MMLeachEF*NtoN2O*kgtoGg</f>
        <v>2.512026090724977E-2</v>
      </c>
      <c r="BA184" s="22">
        <f>Constants!$H75*'Activity data'!BA17*Constants!$H93*FracLEACHMM*MMLeachEF*NtoN2O*kgtoGg</f>
        <v>2.5445661024411412E-2</v>
      </c>
      <c r="BB184" s="22">
        <f>Constants!$H75*'Activity data'!BB17*Constants!$H93*FracLEACHMM*MMLeachEF*NtoN2O*kgtoGg</f>
        <v>2.5813718812595313E-2</v>
      </c>
      <c r="BC184" s="22">
        <f>Constants!$H75*'Activity data'!BC17*Constants!$H93*FracLEACHMM*MMLeachEF*NtoN2O*kgtoGg</f>
        <v>2.619513432528511E-2</v>
      </c>
      <c r="BD184" s="22">
        <f>Constants!$H75*'Activity data'!BD17*Constants!$H93*FracLEACHMM*MMLeachEF*NtoN2O*kgtoGg</f>
        <v>2.6546766370258958E-2</v>
      </c>
      <c r="BE184" s="22">
        <f>Constants!$H75*'Activity data'!BE17*Constants!$H93*FracLEACHMM*MMLeachEF*NtoN2O*kgtoGg</f>
        <v>2.6909467584924355E-2</v>
      </c>
      <c r="BF184" s="22">
        <f>Constants!$H75*'Activity data'!BF17*Constants!$H93*FracLEACHMM*MMLeachEF*NtoN2O*kgtoGg</f>
        <v>2.7302566684654146E-2</v>
      </c>
      <c r="BG184" s="22">
        <f>Constants!$H75*'Activity data'!BG17*Constants!$H93*FracLEACHMM*MMLeachEF*NtoN2O*kgtoGg</f>
        <v>2.7698444920688292E-2</v>
      </c>
      <c r="BH184" s="22">
        <f>Constants!$H75*'Activity data'!BH17*Constants!$H93*FracLEACHMM*MMLeachEF*NtoN2O*kgtoGg</f>
        <v>2.8096897428452942E-2</v>
      </c>
      <c r="BI184" s="22">
        <f>Constants!$H75*'Activity data'!BI17*Constants!$H93*FracLEACHMM*MMLeachEF*NtoN2O*kgtoGg</f>
        <v>2.8501059286124505E-2</v>
      </c>
      <c r="BJ184" s="22">
        <f>Constants!$H75*'Activity data'!BJ17*Constants!$H93*FracLEACHMM*MMLeachEF*NtoN2O*kgtoGg</f>
        <v>2.8912372275969024E-2</v>
      </c>
      <c r="BK184" s="22">
        <f>Constants!$H75*'Activity data'!BK17*Constants!$H93*FracLEACHMM*MMLeachEF*NtoN2O*kgtoGg</f>
        <v>2.9344283259676938E-2</v>
      </c>
      <c r="BL184" s="22">
        <f>Constants!$H75*'Activity data'!BL17*Constants!$H93*FracLEACHMM*MMLeachEF*NtoN2O*kgtoGg</f>
        <v>2.9715977071325183E-2</v>
      </c>
      <c r="BM184" s="22">
        <f>Constants!$H75*'Activity data'!BM17*Constants!$H93*FracLEACHMM*MMLeachEF*NtoN2O*kgtoGg</f>
        <v>3.0092427646856452E-2</v>
      </c>
      <c r="BN184" s="22">
        <f>Constants!$H75*'Activity data'!BN17*Constants!$H93*FracLEACHMM*MMLeachEF*NtoN2O*kgtoGg</f>
        <v>3.0478138543466454E-2</v>
      </c>
      <c r="BO184" s="22">
        <f>Constants!$H75*'Activity data'!BO17*Constants!$H93*FracLEACHMM*MMLeachEF*NtoN2O*kgtoGg</f>
        <v>3.0874820614314204E-2</v>
      </c>
      <c r="BP184" s="22">
        <f>Constants!$H75*'Activity data'!BP17*Constants!$H93*FracLEACHMM*MMLeachEF*NtoN2O*kgtoGg</f>
        <v>3.1297287112268125E-2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4.0192702208152508E-3</v>
      </c>
      <c r="AE185" s="22">
        <f>Constants!$H76*'Activity data'!AE18*Constants!$H94*FracLEACHMM*MMLeachEF*NtoN2O*kgtoGg</f>
        <v>4.0188873807026305E-3</v>
      </c>
      <c r="AF185" s="22">
        <f>Constants!$H76*'Activity data'!AF18*Constants!$H94*FracLEACHMM*MMLeachEF*NtoN2O*kgtoGg</f>
        <v>3.9908562872764102E-3</v>
      </c>
      <c r="AG185" s="22">
        <f>Constants!$H76*'Activity data'!AG18*Constants!$H94*FracLEACHMM*MMLeachEF*NtoN2O*kgtoGg</f>
        <v>3.9434287826409561E-3</v>
      </c>
      <c r="AH185" s="22">
        <f>Constants!$H76*'Activity data'!AH18*Constants!$H94*FracLEACHMM*MMLeachEF*NtoN2O*kgtoGg</f>
        <v>3.8758207145940622E-3</v>
      </c>
      <c r="AI185" s="22">
        <f>Constants!$H76*'Activity data'!AI18*Constants!$H94*FracLEACHMM*MMLeachEF*NtoN2O*kgtoGg</f>
        <v>3.8314514745365512E-3</v>
      </c>
      <c r="AJ185" s="22">
        <f>Constants!$H76*'Activity data'!AJ18*Constants!$H94*FracLEACHMM*MMLeachEF*NtoN2O*kgtoGg</f>
        <v>3.7929206770294893E-3</v>
      </c>
      <c r="AK185" s="22">
        <f>Constants!$H76*'Activity data'!AK18*Constants!$H94*FracLEACHMM*MMLeachEF*NtoN2O*kgtoGg</f>
        <v>3.7526153312459872E-3</v>
      </c>
      <c r="AL185" s="22">
        <f>Constants!$H76*'Activity data'!AL18*Constants!$H94*FracLEACHMM*MMLeachEF*NtoN2O*kgtoGg</f>
        <v>3.3038764984339416E-3</v>
      </c>
      <c r="AM185" s="22">
        <f>Constants!$H76*'Activity data'!AM18*Constants!$H94*FracLEACHMM*MMLeachEF*NtoN2O*kgtoGg</f>
        <v>3.3241371153307467E-3</v>
      </c>
      <c r="AN185" s="22">
        <f>Constants!$H76*'Activity data'!AN18*Constants!$H94*FracLEACHMM*MMLeachEF*NtoN2O*kgtoGg</f>
        <v>3.3426900854396837E-3</v>
      </c>
      <c r="AO185" s="22">
        <f>Constants!$H76*'Activity data'!AO18*Constants!$H94*FracLEACHMM*MMLeachEF*NtoN2O*kgtoGg</f>
        <v>3.3664962968196184E-3</v>
      </c>
      <c r="AP185" s="22">
        <f>Constants!$H76*'Activity data'!AP18*Constants!$H94*FracLEACHMM*MMLeachEF*NtoN2O*kgtoGg</f>
        <v>3.3961931801289608E-3</v>
      </c>
      <c r="AQ185" s="22">
        <f>Constants!$H76*'Activity data'!AQ18*Constants!$H94*FracLEACHMM*MMLeachEF*NtoN2O*kgtoGg</f>
        <v>3.4198012280246782E-3</v>
      </c>
      <c r="AR185" s="22">
        <f>Constants!$H76*'Activity data'!AR18*Constants!$H94*FracLEACHMM*MMLeachEF*NtoN2O*kgtoGg</f>
        <v>3.4556771155312385E-3</v>
      </c>
      <c r="AS185" s="22">
        <f>Constants!$H76*'Activity data'!AS18*Constants!$H94*FracLEACHMM*MMLeachEF*NtoN2O*kgtoGg</f>
        <v>3.4918763439872537E-3</v>
      </c>
      <c r="AT185" s="22">
        <f>Constants!$H76*'Activity data'!AT18*Constants!$H94*FracLEACHMM*MMLeachEF*NtoN2O*kgtoGg</f>
        <v>3.5280042705106087E-3</v>
      </c>
      <c r="AU185" s="22">
        <f>Constants!$H76*'Activity data'!AU18*Constants!$H94*FracLEACHMM*MMLeachEF*NtoN2O*kgtoGg</f>
        <v>3.5590772807590613E-3</v>
      </c>
      <c r="AV185" s="22">
        <f>Constants!$H76*'Activity data'!AV18*Constants!$H94*FracLEACHMM*MMLeachEF*NtoN2O*kgtoGg</f>
        <v>3.58748379947891E-3</v>
      </c>
      <c r="AW185" s="22">
        <f>Constants!$H76*'Activity data'!AW18*Constants!$H94*FracLEACHMM*MMLeachEF*NtoN2O*kgtoGg</f>
        <v>3.6294713326717218E-3</v>
      </c>
      <c r="AX185" s="22">
        <f>Constants!$H76*'Activity data'!AX18*Constants!$H94*FracLEACHMM*MMLeachEF*NtoN2O*kgtoGg</f>
        <v>3.6721256997746324E-3</v>
      </c>
      <c r="AY185" s="22">
        <f>Constants!$H76*'Activity data'!AY18*Constants!$H94*FracLEACHMM*MMLeachEF*NtoN2O*kgtoGg</f>
        <v>3.7141433638616769E-3</v>
      </c>
      <c r="AZ185" s="22">
        <f>Constants!$H76*'Activity data'!AZ18*Constants!$H94*FracLEACHMM*MMLeachEF*NtoN2O*kgtoGg</f>
        <v>3.7543467284351499E-3</v>
      </c>
      <c r="BA185" s="22">
        <f>Constants!$H76*'Activity data'!BA18*Constants!$H94*FracLEACHMM*MMLeachEF*NtoN2O*kgtoGg</f>
        <v>3.8029793787809777E-3</v>
      </c>
      <c r="BB185" s="22">
        <f>Constants!$H76*'Activity data'!BB18*Constants!$H94*FracLEACHMM*MMLeachEF*NtoN2O*kgtoGg</f>
        <v>3.8579874281816314E-3</v>
      </c>
      <c r="BC185" s="22">
        <f>Constants!$H76*'Activity data'!BC18*Constants!$H94*FracLEACHMM*MMLeachEF*NtoN2O*kgtoGg</f>
        <v>3.9149918553063549E-3</v>
      </c>
      <c r="BD185" s="22">
        <f>Constants!$H76*'Activity data'!BD18*Constants!$H94*FracLEACHMM*MMLeachEF*NtoN2O*kgtoGg</f>
        <v>3.9675449964753423E-3</v>
      </c>
      <c r="BE185" s="22">
        <f>Constants!$H76*'Activity data'!BE18*Constants!$H94*FracLEACHMM*MMLeachEF*NtoN2O*kgtoGg</f>
        <v>4.0217524795785739E-3</v>
      </c>
      <c r="BF185" s="22">
        <f>Constants!$H76*'Activity data'!BF18*Constants!$H94*FracLEACHMM*MMLeachEF*NtoN2O*kgtoGg</f>
        <v>4.0805030763367226E-3</v>
      </c>
      <c r="BG185" s="22">
        <f>Constants!$H76*'Activity data'!BG18*Constants!$H94*FracLEACHMM*MMLeachEF*NtoN2O*kgtoGg</f>
        <v>4.1396690287048583E-3</v>
      </c>
      <c r="BH185" s="22">
        <f>Constants!$H76*'Activity data'!BH18*Constants!$H94*FracLEACHMM*MMLeachEF*NtoN2O*kgtoGg</f>
        <v>4.1992197186633091E-3</v>
      </c>
      <c r="BI185" s="22">
        <f>Constants!$H76*'Activity data'!BI18*Constants!$H94*FracLEACHMM*MMLeachEF*NtoN2O*kgtoGg</f>
        <v>4.2596236990881144E-3</v>
      </c>
      <c r="BJ185" s="22">
        <f>Constants!$H76*'Activity data'!BJ18*Constants!$H94*FracLEACHMM*MMLeachEF*NtoN2O*kgtoGg</f>
        <v>4.3210964514407771E-3</v>
      </c>
      <c r="BK185" s="22">
        <f>Constants!$H76*'Activity data'!BK18*Constants!$H94*FracLEACHMM*MMLeachEF*NtoN2O*kgtoGg</f>
        <v>4.3856476754366635E-3</v>
      </c>
      <c r="BL185" s="22">
        <f>Constants!$H76*'Activity data'!BL18*Constants!$H94*FracLEACHMM*MMLeachEF*NtoN2O*kgtoGg</f>
        <v>4.4411991464541672E-3</v>
      </c>
      <c r="BM185" s="22">
        <f>Constants!$H76*'Activity data'!BM18*Constants!$H94*FracLEACHMM*MMLeachEF*NtoN2O*kgtoGg</f>
        <v>4.4974615392645639E-3</v>
      </c>
      <c r="BN185" s="22">
        <f>Constants!$H76*'Activity data'!BN18*Constants!$H94*FracLEACHMM*MMLeachEF*NtoN2O*kgtoGg</f>
        <v>4.5551079326741004E-3</v>
      </c>
      <c r="BO185" s="22">
        <f>Constants!$H76*'Activity data'!BO18*Constants!$H94*FracLEACHMM*MMLeachEF*NtoN2O*kgtoGg</f>
        <v>4.6143940221146105E-3</v>
      </c>
      <c r="BP185" s="22">
        <f>Constants!$H76*'Activity data'!BP18*Constants!$H94*FracLEACHMM*MMLeachEF*NtoN2O*kgtoGg</f>
        <v>4.6775337211934914E-3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1.673352758781636E-2</v>
      </c>
      <c r="AE186" s="22">
        <f>Constants!$H77*'Activity data'!AE19*Constants!$H95*FracLEACHMM*MMLeachEF*NtoN2O*kgtoGg</f>
        <v>1.7124328410017108E-2</v>
      </c>
      <c r="AF186" s="22">
        <f>Constants!$H77*'Activity data'!AF19*Constants!$H95*FracLEACHMM*MMLeachEF*NtoN2O*kgtoGg</f>
        <v>1.7450825741733379E-2</v>
      </c>
      <c r="AG186" s="22">
        <f>Constants!$H77*'Activity data'!AG19*Constants!$H95*FracLEACHMM*MMLeachEF*NtoN2O*kgtoGg</f>
        <v>1.7728826644790967E-2</v>
      </c>
      <c r="AH186" s="22">
        <f>Constants!$H77*'Activity data'!AH19*Constants!$H95*FracLEACHMM*MMLeachEF*NtoN2O*kgtoGg</f>
        <v>1.7953152590593217E-2</v>
      </c>
      <c r="AI186" s="22">
        <f>Constants!$H77*'Activity data'!AI19*Constants!$H95*FracLEACHMM*MMLeachEF*NtoN2O*kgtoGg</f>
        <v>1.8234414180540868E-2</v>
      </c>
      <c r="AJ186" s="22">
        <f>Constants!$H77*'Activity data'!AJ19*Constants!$H95*FracLEACHMM*MMLeachEF*NtoN2O*kgtoGg</f>
        <v>1.8527436796206522E-2</v>
      </c>
      <c r="AK186" s="22">
        <f>Constants!$H77*'Activity data'!AK19*Constants!$H95*FracLEACHMM*MMLeachEF*NtoN2O*kgtoGg</f>
        <v>1.881311748740408E-2</v>
      </c>
      <c r="AL186" s="22">
        <f>Constants!$H77*'Activity data'!AL19*Constants!$H95*FracLEACHMM*MMLeachEF*NtoN2O*kgtoGg</f>
        <v>1.7943945258670622E-2</v>
      </c>
      <c r="AM186" s="22">
        <f>Constants!$H77*'Activity data'!AM19*Constants!$H95*FracLEACHMM*MMLeachEF*NtoN2O*kgtoGg</f>
        <v>1.8329093261020016E-2</v>
      </c>
      <c r="AN186" s="22">
        <f>Constants!$H77*'Activity data'!AN19*Constants!$H95*FracLEACHMM*MMLeachEF*NtoN2O*kgtoGg</f>
        <v>1.8713992152080573E-2</v>
      </c>
      <c r="AO186" s="22">
        <f>Constants!$H77*'Activity data'!AO19*Constants!$H95*FracLEACHMM*MMLeachEF*NtoN2O*kgtoGg</f>
        <v>1.9119547154231736E-2</v>
      </c>
      <c r="AP186" s="22">
        <f>Constants!$H77*'Activity data'!AP19*Constants!$H95*FracLEACHMM*MMLeachEF*NtoN2O*kgtoGg</f>
        <v>1.954899395283919E-2</v>
      </c>
      <c r="AQ186" s="22">
        <f>Constants!$H77*'Activity data'!AQ19*Constants!$H95*FracLEACHMM*MMLeachEF*NtoN2O*kgtoGg</f>
        <v>1.9965952186500064E-2</v>
      </c>
      <c r="AR186" s="22">
        <f>Constants!$H77*'Activity data'!AR19*Constants!$H95*FracLEACHMM*MMLeachEF*NtoN2O*kgtoGg</f>
        <v>2.0411862737004315E-2</v>
      </c>
      <c r="AS186" s="22">
        <f>Constants!$H77*'Activity data'!AS19*Constants!$H95*FracLEACHMM*MMLeachEF*NtoN2O*kgtoGg</f>
        <v>2.086648129442285E-2</v>
      </c>
      <c r="AT186" s="22">
        <f>Constants!$H77*'Activity data'!AT19*Constants!$H95*FracLEACHMM*MMLeachEF*NtoN2O*kgtoGg</f>
        <v>2.1328776303991007E-2</v>
      </c>
      <c r="AU186" s="22">
        <f>Constants!$H77*'Activity data'!AU19*Constants!$H95*FracLEACHMM*MMLeachEF*NtoN2O*kgtoGg</f>
        <v>2.1781877727208084E-2</v>
      </c>
      <c r="AV186" s="22">
        <f>Constants!$H77*'Activity data'!AV19*Constants!$H95*FracLEACHMM*MMLeachEF*NtoN2O*kgtoGg</f>
        <v>2.2233312111379255E-2</v>
      </c>
      <c r="AW186" s="22">
        <f>Constants!$H77*'Activity data'!AW19*Constants!$H95*FracLEACHMM*MMLeachEF*NtoN2O*kgtoGg</f>
        <v>2.2726939564795157E-2</v>
      </c>
      <c r="AX186" s="22">
        <f>Constants!$H77*'Activity data'!AX19*Constants!$H95*FracLEACHMM*MMLeachEF*NtoN2O*kgtoGg</f>
        <v>2.3232418358435748E-2</v>
      </c>
      <c r="AY186" s="22">
        <f>Constants!$H77*'Activity data'!AY19*Constants!$H95*FracLEACHMM*MMLeachEF*NtoN2O*kgtoGg</f>
        <v>2.3745309868866808E-2</v>
      </c>
      <c r="AZ186" s="22">
        <f>Constants!$H77*'Activity data'!AZ19*Constants!$H95*FracLEACHMM*MMLeachEF*NtoN2O*kgtoGg</f>
        <v>2.426128102883527E-2</v>
      </c>
      <c r="BA186" s="22">
        <f>Constants!$H77*'Activity data'!BA19*Constants!$H95*FracLEACHMM*MMLeachEF*NtoN2O*kgtoGg</f>
        <v>2.4819740885849585E-2</v>
      </c>
      <c r="BB186" s="22">
        <f>Constants!$H77*'Activity data'!BB19*Constants!$H95*FracLEACHMM*MMLeachEF*NtoN2O*kgtoGg</f>
        <v>2.5401470556984433E-2</v>
      </c>
      <c r="BC186" s="22">
        <f>Constants!$H77*'Activity data'!BC19*Constants!$H95*FracLEACHMM*MMLeachEF*NtoN2O*kgtoGg</f>
        <v>2.6003755842073872E-2</v>
      </c>
      <c r="BD186" s="22">
        <f>Constants!$H77*'Activity data'!BD19*Constants!$H95*FracLEACHMM*MMLeachEF*NtoN2O*kgtoGg</f>
        <v>2.6601033480170424E-2</v>
      </c>
      <c r="BE186" s="22">
        <f>Constants!$H77*'Activity data'!BE19*Constants!$H95*FracLEACHMM*MMLeachEF*NtoN2O*kgtoGg</f>
        <v>2.721804683605358E-2</v>
      </c>
      <c r="BF186" s="22">
        <f>Constants!$H77*'Activity data'!BF19*Constants!$H95*FracLEACHMM*MMLeachEF*NtoN2O*kgtoGg</f>
        <v>2.7867797554548133E-2</v>
      </c>
      <c r="BG186" s="22">
        <f>Constants!$H77*'Activity data'!BG19*Constants!$H95*FracLEACHMM*MMLeachEF*NtoN2O*kgtoGg</f>
        <v>2.8521263813167566E-2</v>
      </c>
      <c r="BH186" s="22">
        <f>Constants!$H77*'Activity data'!BH19*Constants!$H95*FracLEACHMM*MMLeachEF*NtoN2O*kgtoGg</f>
        <v>2.9191266143942914E-2</v>
      </c>
      <c r="BI186" s="22">
        <f>Constants!$H77*'Activity data'!BI19*Constants!$H95*FracLEACHMM*MMLeachEF*NtoN2O*kgtoGg</f>
        <v>2.9880413860625423E-2</v>
      </c>
      <c r="BJ186" s="22">
        <f>Constants!$H77*'Activity data'!BJ19*Constants!$H95*FracLEACHMM*MMLeachEF*NtoN2O*kgtoGg</f>
        <v>3.0590335076324096E-2</v>
      </c>
      <c r="BK186" s="22">
        <f>Constants!$H77*'Activity data'!BK19*Constants!$H95*FracLEACHMM*MMLeachEF*NtoN2O*kgtoGg</f>
        <v>3.133111068253968E-2</v>
      </c>
      <c r="BL186" s="22">
        <f>Constants!$H77*'Activity data'!BL19*Constants!$H95*FracLEACHMM*MMLeachEF*NtoN2O*kgtoGg</f>
        <v>3.2033737763532584E-2</v>
      </c>
      <c r="BM186" s="22">
        <f>Constants!$H77*'Activity data'!BM19*Constants!$H95*FracLEACHMM*MMLeachEF*NtoN2O*kgtoGg</f>
        <v>3.2756095124355532E-2</v>
      </c>
      <c r="BN186" s="22">
        <f>Constants!$H77*'Activity data'!BN19*Constants!$H95*FracLEACHMM*MMLeachEF*NtoN2O*kgtoGg</f>
        <v>3.3502168166873417E-2</v>
      </c>
      <c r="BO186" s="22">
        <f>Constants!$H77*'Activity data'!BO19*Constants!$H95*FracLEACHMM*MMLeachEF*NtoN2O*kgtoGg</f>
        <v>3.4274121440058689E-2</v>
      </c>
      <c r="BP186" s="22">
        <f>Constants!$H77*'Activity data'!BP19*Constants!$H95*FracLEACHMM*MMLeachEF*NtoN2O*kgtoGg</f>
        <v>3.508424296693214E-2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7.7670980723143282E-2</v>
      </c>
      <c r="AE187" s="22">
        <f>Constants!$H78*'Activity data'!AE20*Constants!$H96*FracLEACHMM*MMLeachEF*NtoN2O*kgtoGg</f>
        <v>7.930317859656176E-2</v>
      </c>
      <c r="AF187" s="22">
        <f>Constants!$H78*'Activity data'!AF20*Constants!$H96*FracLEACHMM*MMLeachEF*NtoN2O*kgtoGg</f>
        <v>8.0089964573085273E-2</v>
      </c>
      <c r="AG187" s="22">
        <f>Constants!$H78*'Activity data'!AG20*Constants!$H96*FracLEACHMM*MMLeachEF*NtoN2O*kgtoGg</f>
        <v>8.024325353078049E-2</v>
      </c>
      <c r="AH187" s="22">
        <f>Constants!$H78*'Activity data'!AH20*Constants!$H96*FracLEACHMM*MMLeachEF*NtoN2O*kgtoGg</f>
        <v>7.9719429677165499E-2</v>
      </c>
      <c r="AI187" s="22">
        <f>Constants!$H78*'Activity data'!AI20*Constants!$H96*FracLEACHMM*MMLeachEF*NtoN2O*kgtoGg</f>
        <v>7.980734986245884E-2</v>
      </c>
      <c r="AJ187" s="22">
        <f>Constants!$H78*'Activity data'!AJ20*Constants!$H96*FracLEACHMM*MMLeachEF*NtoN2O*kgtoGg</f>
        <v>8.0021695601753026E-2</v>
      </c>
      <c r="AK187" s="22">
        <f>Constants!$H78*'Activity data'!AK20*Constants!$H96*FracLEACHMM*MMLeachEF*NtoN2O*kgtoGg</f>
        <v>8.013482836341497E-2</v>
      </c>
      <c r="AL187" s="22">
        <f>Constants!$H78*'Activity data'!AL20*Constants!$H96*FracLEACHMM*MMLeachEF*NtoN2O*kgtoGg</f>
        <v>6.7351198653388927E-2</v>
      </c>
      <c r="AM187" s="22">
        <f>Constants!$H78*'Activity data'!AM20*Constants!$H96*FracLEACHMM*MMLeachEF*NtoN2O*kgtoGg</f>
        <v>6.9313175669118168E-2</v>
      </c>
      <c r="AN187" s="22">
        <f>Constants!$H78*'Activity data'!AN20*Constants!$H96*FracLEACHMM*MMLeachEF*NtoN2O*kgtoGg</f>
        <v>7.1231880098891046E-2</v>
      </c>
      <c r="AO187" s="22">
        <f>Constants!$H78*'Activity data'!AO20*Constants!$H96*FracLEACHMM*MMLeachEF*NtoN2O*kgtoGg</f>
        <v>7.3335158695183769E-2</v>
      </c>
      <c r="AP187" s="22">
        <f>Constants!$H78*'Activity data'!AP20*Constants!$H96*FracLEACHMM*MMLeachEF*NtoN2O*kgtoGg</f>
        <v>7.5652922689147292E-2</v>
      </c>
      <c r="AQ187" s="22">
        <f>Constants!$H78*'Activity data'!AQ20*Constants!$H96*FracLEACHMM*MMLeachEF*NtoN2O*kgtoGg</f>
        <v>7.7791946426373187E-2</v>
      </c>
      <c r="AR187" s="22">
        <f>Constants!$H78*'Activity data'!AR20*Constants!$H96*FracLEACHMM*MMLeachEF*NtoN2O*kgtoGg</f>
        <v>8.0436596053971715E-2</v>
      </c>
      <c r="AS187" s="22">
        <f>Constants!$H78*'Activity data'!AS20*Constants!$H96*FracLEACHMM*MMLeachEF*NtoN2O*kgtoGg</f>
        <v>8.3127792770450765E-2</v>
      </c>
      <c r="AT187" s="22">
        <f>Constants!$H78*'Activity data'!AT20*Constants!$H96*FracLEACHMM*MMLeachEF*NtoN2O*kgtoGg</f>
        <v>8.5854013396753817E-2</v>
      </c>
      <c r="AU187" s="22">
        <f>Constants!$H78*'Activity data'!AU20*Constants!$H96*FracLEACHMM*MMLeachEF*NtoN2O*kgtoGg</f>
        <v>8.8440537867065641E-2</v>
      </c>
      <c r="AV187" s="22">
        <f>Constants!$H78*'Activity data'!AV20*Constants!$H96*FracLEACHMM*MMLeachEF*NtoN2O*kgtoGg</f>
        <v>9.0967908505212247E-2</v>
      </c>
      <c r="AW187" s="22">
        <f>Constants!$H78*'Activity data'!AW20*Constants!$H96*FracLEACHMM*MMLeachEF*NtoN2O*kgtoGg</f>
        <v>9.4076152164142446E-2</v>
      </c>
      <c r="AX187" s="22">
        <f>Constants!$H78*'Activity data'!AX20*Constants!$H96*FracLEACHMM*MMLeachEF*NtoN2O*kgtoGg</f>
        <v>9.7259142579682809E-2</v>
      </c>
      <c r="AY187" s="22">
        <f>Constants!$H78*'Activity data'!AY20*Constants!$H96*FracLEACHMM*MMLeachEF*NtoN2O*kgtoGg</f>
        <v>0.1004711624847744</v>
      </c>
      <c r="AZ187" s="22">
        <f>Constants!$H78*'Activity data'!AZ20*Constants!$H96*FracLEACHMM*MMLeachEF*NtoN2O*kgtoGg</f>
        <v>0.10366881106175906</v>
      </c>
      <c r="BA187" s="22">
        <f>Constants!$H78*'Activity data'!BA20*Constants!$H96*FracLEACHMM*MMLeachEF*NtoN2O*kgtoGg</f>
        <v>0.10724278246574701</v>
      </c>
      <c r="BB187" s="22">
        <f>Constants!$H78*'Activity data'!BB20*Constants!$H96*FracLEACHMM*MMLeachEF*NtoN2O*kgtoGg</f>
        <v>0.11117624222183771</v>
      </c>
      <c r="BC187" s="22">
        <f>Constants!$H78*'Activity data'!BC20*Constants!$H96*FracLEACHMM*MMLeachEF*NtoN2O*kgtoGg</f>
        <v>0.11526089670695065</v>
      </c>
      <c r="BD187" s="22">
        <f>Constants!$H78*'Activity data'!BD20*Constants!$H96*FracLEACHMM*MMLeachEF*NtoN2O*kgtoGg</f>
        <v>0.11924619705149184</v>
      </c>
      <c r="BE187" s="22">
        <f>Constants!$H78*'Activity data'!BE20*Constants!$H96*FracLEACHMM*MMLeachEF*NtoN2O*kgtoGg</f>
        <v>0.12337319279341032</v>
      </c>
      <c r="BF187" s="22">
        <f>Constants!$H78*'Activity data'!BF20*Constants!$H96*FracLEACHMM*MMLeachEF*NtoN2O*kgtoGg</f>
        <v>0.12776440255763283</v>
      </c>
      <c r="BG187" s="22">
        <f>Constants!$H78*'Activity data'!BG20*Constants!$H96*FracLEACHMM*MMLeachEF*NtoN2O*kgtoGg</f>
        <v>0.13230380424605648</v>
      </c>
      <c r="BH187" s="22">
        <f>Constants!$H78*'Activity data'!BH20*Constants!$H96*FracLEACHMM*MMLeachEF*NtoN2O*kgtoGg</f>
        <v>0.13694900403422613</v>
      </c>
      <c r="BI187" s="22">
        <f>Constants!$H78*'Activity data'!BI20*Constants!$H96*FracLEACHMM*MMLeachEF*NtoN2O*kgtoGg</f>
        <v>0.14172322832499828</v>
      </c>
      <c r="BJ187" s="22">
        <f>Constants!$H78*'Activity data'!BJ20*Constants!$H96*FracLEACHMM*MMLeachEF*NtoN2O*kgtoGg</f>
        <v>0.14663999659246837</v>
      </c>
      <c r="BK187" s="22">
        <f>Constants!$H78*'Activity data'!BK20*Constants!$H96*FracLEACHMM*MMLeachEF*NtoN2O*kgtoGg</f>
        <v>0.15179127921422933</v>
      </c>
      <c r="BL187" s="22">
        <f>Constants!$H78*'Activity data'!BL20*Constants!$H96*FracLEACHMM*MMLeachEF*NtoN2O*kgtoGg</f>
        <v>0.15669917827756807</v>
      </c>
      <c r="BM187" s="22">
        <f>Constants!$H78*'Activity data'!BM20*Constants!$H96*FracLEACHMM*MMLeachEF*NtoN2O*kgtoGg</f>
        <v>0.16173941911552445</v>
      </c>
      <c r="BN187" s="22">
        <f>Constants!$H78*'Activity data'!BN20*Constants!$H96*FracLEACHMM*MMLeachEF*NtoN2O*kgtoGg</f>
        <v>0.16694682544602166</v>
      </c>
      <c r="BO187" s="22">
        <f>Constants!$H78*'Activity data'!BO20*Constants!$H96*FracLEACHMM*MMLeachEF*NtoN2O*kgtoGg</f>
        <v>0.172338906338383</v>
      </c>
      <c r="BP187" s="22">
        <f>Constants!$H78*'Activity data'!BP20*Constants!$H96*FracLEACHMM*MMLeachEF*NtoN2O*kgtoGg</f>
        <v>0.1780246251888627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F73" activePane="bottomRight" state="frozen"/>
      <selection pane="topRight" activeCell="F1" sqref="F1"/>
      <selection pane="bottomLeft" activeCell="A4" sqref="A4"/>
      <selection pane="bottomRight" activeCell="B108" sqref="B108"/>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1172.6760291504349</v>
      </c>
      <c r="AC4" s="46">
        <f t="shared" si="0"/>
        <v>1175.4165578571951</v>
      </c>
      <c r="AD4" s="46">
        <f t="shared" si="0"/>
        <v>1172.0352719005682</v>
      </c>
      <c r="AE4" s="46">
        <f t="shared" si="0"/>
        <v>1164.3467906508833</v>
      </c>
      <c r="AF4" s="46">
        <f t="shared" si="0"/>
        <v>1152.2065162083775</v>
      </c>
      <c r="AG4" s="46">
        <f t="shared" si="0"/>
        <v>1145.0693317618845</v>
      </c>
      <c r="AH4" s="46">
        <f t="shared" si="0"/>
        <v>1139.0271942179147</v>
      </c>
      <c r="AI4" s="46">
        <f t="shared" si="0"/>
        <v>1132.4575072802511</v>
      </c>
      <c r="AJ4" s="46">
        <f t="shared" si="0"/>
        <v>1037.4971182791328</v>
      </c>
      <c r="AK4" s="46">
        <f t="shared" si="0"/>
        <v>1044.0918747473213</v>
      </c>
      <c r="AL4" s="46">
        <f t="shared" ref="AL4:BN4" si="1">SUM(AL5:AL10)</f>
        <v>1050.2417087787476</v>
      </c>
      <c r="AM4" s="46">
        <f t="shared" si="1"/>
        <v>1057.4532695728342</v>
      </c>
      <c r="AN4" s="46">
        <f t="shared" si="1"/>
        <v>1065.8658642684186</v>
      </c>
      <c r="AO4" s="46">
        <f t="shared" si="1"/>
        <v>1072.8867260631162</v>
      </c>
      <c r="AP4" s="46">
        <f t="shared" si="1"/>
        <v>1081.8928168431228</v>
      </c>
      <c r="AQ4" s="46">
        <f t="shared" si="1"/>
        <v>1090.8959602121131</v>
      </c>
      <c r="AR4" s="46">
        <f t="shared" si="1"/>
        <v>1099.809299841017</v>
      </c>
      <c r="AS4" s="46">
        <f t="shared" si="1"/>
        <v>1107.5537091962337</v>
      </c>
      <c r="AT4" s="46">
        <f t="shared" si="1"/>
        <v>1114.6457122872939</v>
      </c>
      <c r="AU4" s="46">
        <f t="shared" si="1"/>
        <v>1121.2567623744942</v>
      </c>
      <c r="AV4" s="46">
        <f t="shared" si="1"/>
        <v>1127.8100667428969</v>
      </c>
      <c r="AW4" s="46">
        <f t="shared" si="1"/>
        <v>1134.0208533013458</v>
      </c>
      <c r="AX4" s="46">
        <f t="shared" si="1"/>
        <v>1139.6360755157084</v>
      </c>
      <c r="AY4" s="46">
        <f t="shared" si="1"/>
        <v>1146.8207729937926</v>
      </c>
      <c r="AZ4" s="46">
        <f t="shared" si="1"/>
        <v>1154.6918178935546</v>
      </c>
      <c r="BA4" s="46">
        <f t="shared" si="1"/>
        <v>1162.7292529958704</v>
      </c>
      <c r="BB4" s="46">
        <f t="shared" si="1"/>
        <v>1169.5784079946411</v>
      </c>
      <c r="BC4" s="46">
        <f t="shared" si="1"/>
        <v>1176.5101720364962</v>
      </c>
      <c r="BD4" s="46">
        <f t="shared" si="1"/>
        <v>1184.1051981097573</v>
      </c>
      <c r="BE4" s="46">
        <f t="shared" si="1"/>
        <v>1205.4906965126622</v>
      </c>
      <c r="BF4" s="46">
        <f t="shared" si="1"/>
        <v>1227.3374887759187</v>
      </c>
      <c r="BG4" s="46">
        <f t="shared" si="1"/>
        <v>1249.7562707711975</v>
      </c>
      <c r="BH4" s="46">
        <f t="shared" si="1"/>
        <v>1272.8081320892084</v>
      </c>
      <c r="BI4" s="46">
        <f t="shared" si="1"/>
        <v>1296.9445422296042</v>
      </c>
      <c r="BJ4" s="46">
        <f t="shared" si="1"/>
        <v>1319.1826149676442</v>
      </c>
      <c r="BK4" s="46">
        <f t="shared" si="1"/>
        <v>1341.9916085129207</v>
      </c>
      <c r="BL4" s="46">
        <f t="shared" si="1"/>
        <v>1365.5373807182011</v>
      </c>
      <c r="BM4" s="46">
        <f t="shared" si="1"/>
        <v>1389.8986923354996</v>
      </c>
      <c r="BN4" s="46">
        <f t="shared" si="1"/>
        <v>1415.6033106126683</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978.92529767103258</v>
      </c>
      <c r="AC5" s="28">
        <f>SUM(Emissions!AE4:AE9)</f>
        <v>981.4454391620701</v>
      </c>
      <c r="AD5" s="28">
        <f>SUM(Emissions!AF4:AF9)</f>
        <v>977.74765994049335</v>
      </c>
      <c r="AE5" s="28">
        <f>SUM(Emissions!AG4:AG9)</f>
        <v>969.64325177068963</v>
      </c>
      <c r="AF5" s="28">
        <f>SUM(Emissions!AH4:AH9)</f>
        <v>956.99570213598781</v>
      </c>
      <c r="AG5" s="28">
        <f>SUM(Emissions!AI4:AI9)</f>
        <v>949.19920607701567</v>
      </c>
      <c r="AH5" s="28">
        <f>SUM(Emissions!AJ4:AJ9)</f>
        <v>942.42532828423168</v>
      </c>
      <c r="AI5" s="28">
        <f>SUM(Emissions!AK4:AK9)</f>
        <v>935.06151470280963</v>
      </c>
      <c r="AJ5" s="28">
        <f>SUM(Emissions!AL4:AL9)</f>
        <v>839.88013915957504</v>
      </c>
      <c r="AK5" s="28">
        <f>SUM(Emissions!AM4:AM9)</f>
        <v>846.09231691226273</v>
      </c>
      <c r="AL5" s="28">
        <f>SUM(Emissions!AN4:AN9)</f>
        <v>851.81399571165878</v>
      </c>
      <c r="AM5" s="28">
        <f>SUM(Emissions!AO4:AO9)</f>
        <v>858.54369445586485</v>
      </c>
      <c r="AN5" s="28">
        <f>SUM(Emissions!AP4:AP9)</f>
        <v>866.42203515144695</v>
      </c>
      <c r="AO5" s="28">
        <f>SUM(Emissions!AQ4:AQ9)</f>
        <v>872.87764655459353</v>
      </c>
      <c r="AP5" s="28">
        <f>SUM(Emissions!AR4:AR9)</f>
        <v>881.488015712059</v>
      </c>
      <c r="AQ5" s="28">
        <f>SUM(Emissions!AS4:AS9)</f>
        <v>890.05973021797558</v>
      </c>
      <c r="AR5" s="28">
        <f>SUM(Emissions!AT4:AT9)</f>
        <v>898.50826727307015</v>
      </c>
      <c r="AS5" s="28">
        <f>SUM(Emissions!AU4:AU9)</f>
        <v>905.76434947470864</v>
      </c>
      <c r="AT5" s="28">
        <f>SUM(Emissions!AV4:AV9)</f>
        <v>912.34203984209068</v>
      </c>
      <c r="AU5" s="28">
        <f>SUM(Emissions!AW4:AW9)</f>
        <v>918.56972652532204</v>
      </c>
      <c r="AV5" s="28">
        <f>SUM(Emissions!AX4:AX9)</f>
        <v>924.71143973717699</v>
      </c>
      <c r="AW5" s="28">
        <f>SUM(Emissions!AY4:AY9)</f>
        <v>930.48570314233189</v>
      </c>
      <c r="AX5" s="28">
        <f>SUM(Emissions!AZ4:AZ9)</f>
        <v>935.64252278217214</v>
      </c>
      <c r="AY5" s="28">
        <f>SUM(Emissions!BA4:BA9)</f>
        <v>942.32990156802396</v>
      </c>
      <c r="AZ5" s="28">
        <f>SUM(Emissions!BB4:BB9)</f>
        <v>949.84088635665717</v>
      </c>
      <c r="BA5" s="28">
        <f>SUM(Emissions!BC4:BC9)</f>
        <v>957.49266781827862</v>
      </c>
      <c r="BB5" s="28">
        <f>SUM(Emissions!BD4:BD9)</f>
        <v>963.94283169144592</v>
      </c>
      <c r="BC5" s="28">
        <f>SUM(Emissions!BE4:BE9)</f>
        <v>970.45202056565017</v>
      </c>
      <c r="BD5" s="28">
        <f>SUM(Emissions!BF4:BF9)</f>
        <v>977.596103803711</v>
      </c>
      <c r="BE5" s="28">
        <f>SUM(Emissions!BG4:BG9)</f>
        <v>998.66962381534552</v>
      </c>
      <c r="BF5" s="28">
        <f>SUM(Emissions!BH4:BH9)</f>
        <v>1020.1852142984474</v>
      </c>
      <c r="BG5" s="28">
        <f>SUM(Emissions!BI4:BI9)</f>
        <v>1042.2531574571076</v>
      </c>
      <c r="BH5" s="28">
        <f>SUM(Emissions!BJ4:BJ9)</f>
        <v>1064.9345366000166</v>
      </c>
      <c r="BI5" s="28">
        <f>SUM(Emissions!BK4:BK9)</f>
        <v>1088.6773084742165</v>
      </c>
      <c r="BJ5" s="28">
        <f>SUM(Emissions!BL4:BL9)</f>
        <v>1110.6822108383851</v>
      </c>
      <c r="BK5" s="28">
        <f>SUM(Emissions!BM4:BM9)</f>
        <v>1133.2407015122999</v>
      </c>
      <c r="BL5" s="28">
        <f>SUM(Emissions!BN4:BN9)</f>
        <v>1156.5176013880553</v>
      </c>
      <c r="BM5" s="28">
        <f>SUM(Emissions!BO4:BO9)</f>
        <v>1180.5913849133253</v>
      </c>
      <c r="BN5" s="28">
        <f>SUM(Emissions!BP4:BP9)</f>
        <v>1205.98552137044</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146.93538032172677</v>
      </c>
      <c r="AC6" s="28">
        <f>SUM(Emissions!AE10:AE11)</f>
        <v>147.01557437326278</v>
      </c>
      <c r="AD6" s="28">
        <f>SUM(Emissions!AF10:AF11)</f>
        <v>147.19691450461067</v>
      </c>
      <c r="AE6" s="28">
        <f>SUM(Emissions!AG10:AG11)</f>
        <v>147.47424340511054</v>
      </c>
      <c r="AF6" s="28">
        <f>SUM(Emissions!AH10:AH11)</f>
        <v>147.84234499010819</v>
      </c>
      <c r="AG6" s="28">
        <f>SUM(Emissions!AI10:AI11)</f>
        <v>148.30450797668286</v>
      </c>
      <c r="AH6" s="28">
        <f>SUM(Emissions!AJ10:AJ11)</f>
        <v>148.81844680427304</v>
      </c>
      <c r="AI6" s="28">
        <f>SUM(Emissions!AK10:AK11)</f>
        <v>149.3836922735654</v>
      </c>
      <c r="AJ6" s="28">
        <f>SUM(Emissions!AL10:AL11)</f>
        <v>149.92521029565194</v>
      </c>
      <c r="AK6" s="28">
        <f>SUM(Emissions!AM10:AM11)</f>
        <v>150.1407302568671</v>
      </c>
      <c r="AL6" s="28">
        <f>SUM(Emissions!AN10:AN11)</f>
        <v>150.39318768586227</v>
      </c>
      <c r="AM6" s="28">
        <f>SUM(Emissions!AO10:AO11)</f>
        <v>150.6816349047312</v>
      </c>
      <c r="AN6" s="28">
        <f>SUM(Emissions!AP10:AP11)</f>
        <v>151.0042815097313</v>
      </c>
      <c r="AO6" s="28">
        <f>SUM(Emissions!AQ10:AQ11)</f>
        <v>151.35714765892391</v>
      </c>
      <c r="AP6" s="28">
        <f>SUM(Emissions!AR10:AR11)</f>
        <v>151.57475980715071</v>
      </c>
      <c r="AQ6" s="28">
        <f>SUM(Emissions!AS10:AS11)</f>
        <v>151.81911957736347</v>
      </c>
      <c r="AR6" s="28">
        <f>SUM(Emissions!AT10:AT11)</f>
        <v>152.08885191241811</v>
      </c>
      <c r="AS6" s="28">
        <f>SUM(Emissions!AU10:AU11)</f>
        <v>152.38176963535315</v>
      </c>
      <c r="AT6" s="28">
        <f>SUM(Emissions!AV10:AV11)</f>
        <v>152.6972736344012</v>
      </c>
      <c r="AU6" s="28">
        <f>SUM(Emissions!AW10:AW11)</f>
        <v>152.90274107106831</v>
      </c>
      <c r="AV6" s="28">
        <f>SUM(Emissions!AX10:AX11)</f>
        <v>153.12849611894006</v>
      </c>
      <c r="AW6" s="28">
        <f>SUM(Emissions!AY10:AY11)</f>
        <v>153.37343630512194</v>
      </c>
      <c r="AX6" s="28">
        <f>SUM(Emissions!AZ10:AZ11)</f>
        <v>153.63654383528547</v>
      </c>
      <c r="AY6" s="28">
        <f>SUM(Emissions!BA10:BA11)</f>
        <v>153.91941797222447</v>
      </c>
      <c r="AZ6" s="28">
        <f>SUM(Emissions!BB10:BB11)</f>
        <v>154.09348767406328</v>
      </c>
      <c r="BA6" s="28">
        <f>SUM(Emissions!BC10:BC11)</f>
        <v>154.28379634786594</v>
      </c>
      <c r="BB6" s="28">
        <f>SUM(Emissions!BD10:BD11)</f>
        <v>154.48828874611414</v>
      </c>
      <c r="BC6" s="28">
        <f>SUM(Emissions!BE10:BE11)</f>
        <v>154.70786012680017</v>
      </c>
      <c r="BD6" s="28">
        <f>SUM(Emissions!BF10:BF11)</f>
        <v>154.94275388733649</v>
      </c>
      <c r="BE6" s="28">
        <f>SUM(Emissions!BG10:BG11)</f>
        <v>155.07277815558223</v>
      </c>
      <c r="BF6" s="28">
        <f>SUM(Emissions!BH10:BH11)</f>
        <v>155.21556856151915</v>
      </c>
      <c r="BG6" s="28">
        <f>SUM(Emissions!BI10:BI11)</f>
        <v>155.37084910232329</v>
      </c>
      <c r="BH6" s="28">
        <f>SUM(Emissions!BJ10:BJ11)</f>
        <v>155.53831529830379</v>
      </c>
      <c r="BI6" s="28">
        <f>SUM(Emissions!BK10:BK11)</f>
        <v>155.71816196155513</v>
      </c>
      <c r="BJ6" s="28">
        <f>SUM(Emissions!BL10:BL11)</f>
        <v>155.78693897110904</v>
      </c>
      <c r="BK6" s="28">
        <f>SUM(Emissions!BM10:BM11)</f>
        <v>155.86625974391629</v>
      </c>
      <c r="BL6" s="28">
        <f>SUM(Emissions!BN10:BN11)</f>
        <v>155.95602042741109</v>
      </c>
      <c r="BM6" s="28">
        <f>SUM(Emissions!BO10:BO11)</f>
        <v>156.05603321718465</v>
      </c>
      <c r="BN6" s="28">
        <f>SUM(Emissions!BP10:BP11)</f>
        <v>156.16668572139994</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37.494674281820849</v>
      </c>
      <c r="AC7" s="28">
        <f>SUM(Emissions!AE12:AE13)</f>
        <v>37.592497771069617</v>
      </c>
      <c r="AD7" s="28">
        <f>SUM(Emissions!AF12:AF13)</f>
        <v>37.723536921743069</v>
      </c>
      <c r="AE7" s="28">
        <f>SUM(Emissions!AG12:AG13)</f>
        <v>37.886293684477494</v>
      </c>
      <c r="AF7" s="28">
        <f>SUM(Emissions!AH12:AH13)</f>
        <v>38.079137251681964</v>
      </c>
      <c r="AG7" s="28">
        <f>SUM(Emissions!AI12:AI13)</f>
        <v>38.303748571154593</v>
      </c>
      <c r="AH7" s="28">
        <f>SUM(Emissions!AJ12:AJ13)</f>
        <v>38.543581882854824</v>
      </c>
      <c r="AI7" s="28">
        <f>SUM(Emissions!AK12:AK13)</f>
        <v>38.798798379165142</v>
      </c>
      <c r="AJ7" s="28">
        <f>SUM(Emissions!AL12:AL13)</f>
        <v>39.040000912561347</v>
      </c>
      <c r="AK7" s="28">
        <f>SUM(Emissions!AM12:AM13)</f>
        <v>39.148385632416591</v>
      </c>
      <c r="AL7" s="28">
        <f>SUM(Emissions!AN12:AN13)</f>
        <v>39.268119159681127</v>
      </c>
      <c r="AM7" s="28">
        <f>SUM(Emissions!AO12:AO13)</f>
        <v>39.398995836608847</v>
      </c>
      <c r="AN7" s="28">
        <f>SUM(Emissions!AP12:AP13)</f>
        <v>39.540456209052124</v>
      </c>
      <c r="AO7" s="28">
        <f>SUM(Emissions!AQ12:AQ13)</f>
        <v>39.691068828140985</v>
      </c>
      <c r="AP7" s="28">
        <f>SUM(Emissions!AR12:AR13)</f>
        <v>39.786436487087173</v>
      </c>
      <c r="AQ7" s="28">
        <f>SUM(Emissions!AS12:AS13)</f>
        <v>39.890107708582647</v>
      </c>
      <c r="AR7" s="28">
        <f>SUM(Emissions!AT12:AT13)</f>
        <v>40.001630483922014</v>
      </c>
      <c r="AS7" s="28">
        <f>SUM(Emissions!AU12:AU13)</f>
        <v>40.12023059265529</v>
      </c>
      <c r="AT7" s="28">
        <f>SUM(Emissions!AV12:AV13)</f>
        <v>40.245743996172457</v>
      </c>
      <c r="AU7" s="28">
        <f>SUM(Emissions!AW12:AW13)</f>
        <v>40.327080464281259</v>
      </c>
      <c r="AV7" s="28">
        <f>SUM(Emissions!AX12:AX13)</f>
        <v>40.414764186404227</v>
      </c>
      <c r="AW7" s="28">
        <f>SUM(Emissions!AY12:AY13)</f>
        <v>40.508414707894339</v>
      </c>
      <c r="AX7" s="28">
        <f>SUM(Emissions!AZ12:AZ13)</f>
        <v>40.607681188296425</v>
      </c>
      <c r="AY7" s="28">
        <f>SUM(Emissions!BA12:BA13)</f>
        <v>40.71321164546282</v>
      </c>
      <c r="AZ7" s="28">
        <f>SUM(Emissions!BB12:BB13)</f>
        <v>40.775932436526574</v>
      </c>
      <c r="BA7" s="28">
        <f>SUM(Emissions!BC12:BC13)</f>
        <v>40.843807428371761</v>
      </c>
      <c r="BB7" s="28">
        <f>SUM(Emissions!BD12:BD13)</f>
        <v>40.916077040211093</v>
      </c>
      <c r="BC7" s="28">
        <f>SUM(Emissions!BE12:BE13)</f>
        <v>40.993104629985531</v>
      </c>
      <c r="BD7" s="28">
        <f>SUM(Emissions!BF12:BF13)</f>
        <v>41.075000900597793</v>
      </c>
      <c r="BE7" s="28">
        <f>SUM(Emissions!BG12:BG13)</f>
        <v>41.116295427390753</v>
      </c>
      <c r="BF7" s="28">
        <f>SUM(Emissions!BH12:BH13)</f>
        <v>41.161679414533594</v>
      </c>
      <c r="BG7" s="28">
        <f>SUM(Emissions!BI12:BI13)</f>
        <v>41.211060862197066</v>
      </c>
      <c r="BH7" s="28">
        <f>SUM(Emissions!BJ12:BJ13)</f>
        <v>41.264335853556204</v>
      </c>
      <c r="BI7" s="28">
        <f>SUM(Emissions!BK12:BK13)</f>
        <v>41.321587179441906</v>
      </c>
      <c r="BJ7" s="28">
        <f>SUM(Emissions!BL12:BL13)</f>
        <v>41.336498816167023</v>
      </c>
      <c r="BK7" s="28">
        <f>SUM(Emissions!BM12:BM13)</f>
        <v>41.354863966563073</v>
      </c>
      <c r="BL7" s="28">
        <f>SUM(Emissions!BN12:BN13)</f>
        <v>41.376649032313061</v>
      </c>
      <c r="BM7" s="28">
        <f>SUM(Emissions!BO12:BO13)</f>
        <v>41.401788210989984</v>
      </c>
      <c r="BN7" s="28">
        <f>SUM(Emissions!BP12:BP13)</f>
        <v>41.430429674866645</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5.5542242007256606</v>
      </c>
      <c r="AC8" s="28">
        <f>Emissions!AE14</f>
        <v>5.5967935651926952</v>
      </c>
      <c r="AD8" s="28">
        <f>Emissions!AF14</f>
        <v>5.6155285757135687</v>
      </c>
      <c r="AE8" s="28">
        <f>Emissions!AG14</f>
        <v>5.6161080346858148</v>
      </c>
      <c r="AF8" s="28">
        <f>Emissions!AH14</f>
        <v>5.5977024653107499</v>
      </c>
      <c r="AG8" s="28">
        <f>Emissions!AI14</f>
        <v>5.5933827820157962</v>
      </c>
      <c r="AH8" s="28">
        <f>Emissions!AJ14</f>
        <v>5.5914485682497777</v>
      </c>
      <c r="AI8" s="28">
        <f>Emissions!AK14</f>
        <v>5.586136528083065</v>
      </c>
      <c r="AJ8" s="28">
        <f>Emissions!AL14</f>
        <v>5.2584648381727632</v>
      </c>
      <c r="AK8" s="28">
        <f>Emissions!AM14</f>
        <v>5.3065709281357751</v>
      </c>
      <c r="AL8" s="28">
        <f>Emissions!AN14</f>
        <v>5.3528579685676556</v>
      </c>
      <c r="AM8" s="28">
        <f>Emissions!AO14</f>
        <v>5.4029787949301253</v>
      </c>
      <c r="AN8" s="28">
        <f>Emissions!AP14</f>
        <v>5.4576359133431538</v>
      </c>
      <c r="AO8" s="28">
        <f>Emissions!AQ14</f>
        <v>5.5070935710305893</v>
      </c>
      <c r="AP8" s="28">
        <f>Emissions!AR14</f>
        <v>5.5711225116218115</v>
      </c>
      <c r="AQ8" s="28">
        <f>Emissions!AS14</f>
        <v>5.6356388534648252</v>
      </c>
      <c r="AR8" s="28">
        <f>Emissions!AT14</f>
        <v>5.7003419784687805</v>
      </c>
      <c r="AS8" s="28">
        <f>Emissions!AU14</f>
        <v>5.7609436079667313</v>
      </c>
      <c r="AT8" s="28">
        <f>Emissions!AV14</f>
        <v>5.8194220795300078</v>
      </c>
      <c r="AU8" s="28">
        <f>Emissions!AW14</f>
        <v>5.8940808675373484</v>
      </c>
      <c r="AV8" s="28">
        <f>Emissions!AX14</f>
        <v>5.9699847221164548</v>
      </c>
      <c r="AW8" s="28">
        <f>Emissions!AY14</f>
        <v>6.0460007402683198</v>
      </c>
      <c r="AX8" s="28">
        <f>Emissions!AZ14</f>
        <v>6.1210592159803525</v>
      </c>
      <c r="AY8" s="28">
        <f>Emissions!BA14</f>
        <v>6.2046065076190304</v>
      </c>
      <c r="AZ8" s="28">
        <f>Emissions!BB14</f>
        <v>6.2991839091035624</v>
      </c>
      <c r="BA8" s="28">
        <f>Emissions!BC14</f>
        <v>6.3969203561274792</v>
      </c>
      <c r="BB8" s="28">
        <f>Emissions!BD14</f>
        <v>6.4917377358464066</v>
      </c>
      <c r="BC8" s="28">
        <f>Emissions!BE14</f>
        <v>6.5894392919402565</v>
      </c>
      <c r="BD8" s="28">
        <f>Emissions!BF14</f>
        <v>6.6929477653117155</v>
      </c>
      <c r="BE8" s="28">
        <f>Emissions!BG14</f>
        <v>6.8027463812400804</v>
      </c>
      <c r="BF8" s="28">
        <f>Emissions!BH14</f>
        <v>6.9147121087571026</v>
      </c>
      <c r="BG8" s="28">
        <f>Emissions!BI14</f>
        <v>7.0293822207614252</v>
      </c>
      <c r="BH8" s="28">
        <f>Emissions!BJ14</f>
        <v>7.147059000585898</v>
      </c>
      <c r="BI8" s="28">
        <f>Emissions!BK14</f>
        <v>7.2699293378811101</v>
      </c>
      <c r="BJ8" s="28">
        <f>Emissions!BL14</f>
        <v>7.3904353998369441</v>
      </c>
      <c r="BK8" s="28">
        <f>Emissions!BM14</f>
        <v>7.5139058653165645</v>
      </c>
      <c r="BL8" s="28">
        <f>Emissions!BN14</f>
        <v>7.6411640677484129</v>
      </c>
      <c r="BM8" s="28">
        <f>Emissions!BO14</f>
        <v>7.7726165474859439</v>
      </c>
      <c r="BN8" s="28">
        <f>Emissions!BP14</f>
        <v>7.9108707115475365</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2.0964526751290982</v>
      </c>
      <c r="AC10" s="28">
        <f>SUM(Emissions!AE16:AE17)</f>
        <v>2.0962529855998664</v>
      </c>
      <c r="AD10" s="28">
        <f>SUM(Emissions!AF16:AF17)</f>
        <v>2.0816319580073812</v>
      </c>
      <c r="AE10" s="28">
        <f>SUM(Emissions!AG16:AG17)</f>
        <v>2.0568937559196581</v>
      </c>
      <c r="AF10" s="28">
        <f>SUM(Emissions!AH16:AH17)</f>
        <v>2.0216293652889452</v>
      </c>
      <c r="AG10" s="28">
        <f>SUM(Emissions!AI16:AI17)</f>
        <v>1.9984863550155159</v>
      </c>
      <c r="AH10" s="28">
        <f>SUM(Emissions!AJ16:AJ17)</f>
        <v>1.9783886783054014</v>
      </c>
      <c r="AI10" s="28">
        <f>SUM(Emissions!AK16:AK17)</f>
        <v>1.9573653966279911</v>
      </c>
      <c r="AJ10" s="28">
        <f>SUM(Emissions!AL16:AL17)</f>
        <v>1.7233030731715946</v>
      </c>
      <c r="AK10" s="28">
        <f>SUM(Emissions!AM16:AM17)</f>
        <v>1.733871017639</v>
      </c>
      <c r="AL10" s="28">
        <f>SUM(Emissions!AN16:AN17)</f>
        <v>1.743548252977654</v>
      </c>
      <c r="AM10" s="28">
        <f>SUM(Emissions!AO16:AO17)</f>
        <v>1.7559655806989114</v>
      </c>
      <c r="AN10" s="28">
        <f>SUM(Emissions!AP16:AP17)</f>
        <v>1.7714554848448032</v>
      </c>
      <c r="AO10" s="28">
        <f>SUM(Emissions!AQ16:AQ17)</f>
        <v>1.7837694504272201</v>
      </c>
      <c r="AP10" s="28">
        <f>SUM(Emissions!AR16:AR17)</f>
        <v>1.8024823252039008</v>
      </c>
      <c r="AQ10" s="28">
        <f>SUM(Emissions!AS16:AS17)</f>
        <v>1.8213638547266482</v>
      </c>
      <c r="AR10" s="28">
        <f>SUM(Emissions!AT16:AT17)</f>
        <v>1.8402081931377621</v>
      </c>
      <c r="AS10" s="28">
        <f>SUM(Emissions!AU16:AU17)</f>
        <v>1.8564158855497612</v>
      </c>
      <c r="AT10" s="28">
        <f>SUM(Emissions!AV16:AV17)</f>
        <v>1.8712327350994422</v>
      </c>
      <c r="AU10" s="28">
        <f>SUM(Emissions!AW16:AW17)</f>
        <v>1.8931334462853369</v>
      </c>
      <c r="AV10" s="28">
        <f>SUM(Emissions!AX16:AX17)</f>
        <v>1.9153819782590591</v>
      </c>
      <c r="AW10" s="28">
        <f>SUM(Emissions!AY16:AY17)</f>
        <v>1.9372984057293405</v>
      </c>
      <c r="AX10" s="28">
        <f>SUM(Emissions!AZ16:AZ17)</f>
        <v>1.9582684939739055</v>
      </c>
      <c r="AY10" s="28">
        <f>SUM(Emissions!BA16:BA17)</f>
        <v>1.983635300462335</v>
      </c>
      <c r="AZ10" s="28">
        <f>SUM(Emissions!BB16:BB17)</f>
        <v>2.0123275172041697</v>
      </c>
      <c r="BA10" s="28">
        <f>SUM(Emissions!BC16:BC17)</f>
        <v>2.0420610452264754</v>
      </c>
      <c r="BB10" s="28">
        <f>SUM(Emissions!BD16:BD17)</f>
        <v>2.0694727810235811</v>
      </c>
      <c r="BC10" s="28">
        <f>SUM(Emissions!BE16:BE17)</f>
        <v>2.0977474221201766</v>
      </c>
      <c r="BD10" s="28">
        <f>SUM(Emissions!BF16:BF17)</f>
        <v>2.1283917528002045</v>
      </c>
      <c r="BE10" s="28">
        <f>SUM(Emissions!BG16:BG17)</f>
        <v>2.1592527331036337</v>
      </c>
      <c r="BF10" s="28">
        <f>SUM(Emissions!BH16:BH17)</f>
        <v>2.1903143926612865</v>
      </c>
      <c r="BG10" s="28">
        <f>SUM(Emissions!BI16:BI17)</f>
        <v>2.2218211288081147</v>
      </c>
      <c r="BH10" s="28">
        <f>SUM(Emissions!BJ16:BJ17)</f>
        <v>2.2538853367456313</v>
      </c>
      <c r="BI10" s="28">
        <f>SUM(Emissions!BK16:BK17)</f>
        <v>2.2875552765093694</v>
      </c>
      <c r="BJ10" s="28">
        <f>SUM(Emissions!BL16:BL17)</f>
        <v>2.3165309421460973</v>
      </c>
      <c r="BK10" s="28">
        <f>SUM(Emissions!BM16:BM17)</f>
        <v>2.3458774248248844</v>
      </c>
      <c r="BL10" s="28">
        <f>SUM(Emissions!BN16:BN17)</f>
        <v>2.3759458026734519</v>
      </c>
      <c r="BM10" s="28">
        <f>SUM(Emissions!BO16:BO17)</f>
        <v>2.4068694465135234</v>
      </c>
      <c r="BN10" s="28">
        <f>SUM(Emissions!BP16:BP17)</f>
        <v>2.4398031344141891</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36.936943528431911</v>
      </c>
      <c r="AC11" s="48">
        <f t="shared" si="6"/>
        <v>37.084676541214556</v>
      </c>
      <c r="AD11" s="48">
        <f t="shared" si="6"/>
        <v>37.020748554889721</v>
      </c>
      <c r="AE11" s="48">
        <f t="shared" si="6"/>
        <v>36.806722675553246</v>
      </c>
      <c r="AF11" s="48">
        <f t="shared" si="6"/>
        <v>36.434584751347153</v>
      </c>
      <c r="AG11" s="48">
        <f t="shared" si="6"/>
        <v>36.243726837717475</v>
      </c>
      <c r="AH11" s="48">
        <f t="shared" si="6"/>
        <v>36.097688178665535</v>
      </c>
      <c r="AI11" s="48">
        <f t="shared" si="6"/>
        <v>35.936915915233001</v>
      </c>
      <c r="AJ11" s="48">
        <f t="shared" si="6"/>
        <v>32.52349932306447</v>
      </c>
      <c r="AK11" s="48">
        <f t="shared" si="6"/>
        <v>32.813576700249961</v>
      </c>
      <c r="AL11" s="48">
        <f t="shared" ref="AL11:BN11" si="7">SUM(AL12:AL18)</f>
        <v>33.093019539331387</v>
      </c>
      <c r="AM11" s="48">
        <f t="shared" si="7"/>
        <v>33.417811645711453</v>
      </c>
      <c r="AN11" s="48">
        <f t="shared" si="7"/>
        <v>33.793686656319863</v>
      </c>
      <c r="AO11" s="48">
        <f t="shared" si="7"/>
        <v>34.12387035502195</v>
      </c>
      <c r="AP11" s="48">
        <f t="shared" si="7"/>
        <v>34.550593619460493</v>
      </c>
      <c r="AQ11" s="48">
        <f t="shared" si="7"/>
        <v>34.984228132881825</v>
      </c>
      <c r="AR11" s="48">
        <f t="shared" si="7"/>
        <v>35.421617566027948</v>
      </c>
      <c r="AS11" s="48">
        <f t="shared" si="7"/>
        <v>35.821594622021095</v>
      </c>
      <c r="AT11" s="48">
        <f t="shared" si="7"/>
        <v>36.203532945081193</v>
      </c>
      <c r="AU11" s="48">
        <f t="shared" si="7"/>
        <v>36.69737577251319</v>
      </c>
      <c r="AV11" s="48">
        <f t="shared" si="7"/>
        <v>37.201811858726529</v>
      </c>
      <c r="AW11" s="48">
        <f t="shared" si="7"/>
        <v>37.706033032551673</v>
      </c>
      <c r="AX11" s="48">
        <f t="shared" si="7"/>
        <v>38.200109344978493</v>
      </c>
      <c r="AY11" s="48">
        <f t="shared" si="7"/>
        <v>38.77092314056717</v>
      </c>
      <c r="AZ11" s="48">
        <f t="shared" si="7"/>
        <v>39.396541945760021</v>
      </c>
      <c r="BA11" s="48">
        <f t="shared" si="7"/>
        <v>40.045724270131323</v>
      </c>
      <c r="BB11" s="48">
        <f t="shared" si="7"/>
        <v>40.663343713017774</v>
      </c>
      <c r="BC11" s="48">
        <f t="shared" si="7"/>
        <v>41.301809847324797</v>
      </c>
      <c r="BD11" s="48">
        <f t="shared" si="7"/>
        <v>41.986556993389954</v>
      </c>
      <c r="BE11" s="48">
        <f t="shared" si="7"/>
        <v>42.675288948073081</v>
      </c>
      <c r="BF11" s="48">
        <f t="shared" si="7"/>
        <v>43.374810767574424</v>
      </c>
      <c r="BG11" s="48">
        <f t="shared" si="7"/>
        <v>44.089474871054925</v>
      </c>
      <c r="BH11" s="48">
        <f t="shared" si="7"/>
        <v>44.821482091739718</v>
      </c>
      <c r="BI11" s="48">
        <f t="shared" si="7"/>
        <v>45.589034018016399</v>
      </c>
      <c r="BJ11" s="48">
        <f t="shared" si="7"/>
        <v>46.279632683700889</v>
      </c>
      <c r="BK11" s="48">
        <f t="shared" si="7"/>
        <v>46.984670629758227</v>
      </c>
      <c r="BL11" s="48">
        <f t="shared" si="7"/>
        <v>47.71053069933177</v>
      </c>
      <c r="BM11" s="48">
        <f t="shared" si="7"/>
        <v>48.459945420560629</v>
      </c>
      <c r="BN11" s="48">
        <f t="shared" si="7"/>
        <v>49.253553781453704</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10.593178785629354</v>
      </c>
      <c r="AC12" s="28">
        <f>SUM(Emissions!AE18:AE23)</f>
        <v>10.681015426489946</v>
      </c>
      <c r="AD12" s="28">
        <f>SUM(Emissions!AF18:AF23)</f>
        <v>10.745231718161417</v>
      </c>
      <c r="AE12" s="28">
        <f>SUM(Emissions!AG18:AG23)</f>
        <v>10.792569308434855</v>
      </c>
      <c r="AF12" s="28">
        <f>SUM(Emissions!AH18:AH23)</f>
        <v>10.82105127337986</v>
      </c>
      <c r="AG12" s="28">
        <f>SUM(Emissions!AI18:AI23)</f>
        <v>10.875482675870476</v>
      </c>
      <c r="AH12" s="28">
        <f>SUM(Emissions!AJ18:AJ23)</f>
        <v>10.936590697987494</v>
      </c>
      <c r="AI12" s="28">
        <f>SUM(Emissions!AK18:AK23)</f>
        <v>10.99651271018635</v>
      </c>
      <c r="AJ12" s="28">
        <f>SUM(Emissions!AL18:AL23)</f>
        <v>10.601779660957636</v>
      </c>
      <c r="AK12" s="28">
        <f>SUM(Emissions!AM18:AM23)</f>
        <v>10.702274483686388</v>
      </c>
      <c r="AL12" s="28">
        <f>SUM(Emissions!AN18:AN23)</f>
        <v>10.803335927792435</v>
      </c>
      <c r="AM12" s="28">
        <f>SUM(Emissions!AO18:AO23)</f>
        <v>10.912981562349611</v>
      </c>
      <c r="AN12" s="28">
        <f>SUM(Emissions!AP18:AP23)</f>
        <v>11.032239374530016</v>
      </c>
      <c r="AO12" s="28">
        <f>SUM(Emissions!AQ18:AQ23)</f>
        <v>11.146934157710675</v>
      </c>
      <c r="AP12" s="28">
        <f>SUM(Emissions!AR18:AR23)</f>
        <v>11.270913353306971</v>
      </c>
      <c r="AQ12" s="28">
        <f>SUM(Emissions!AS18:AS23)</f>
        <v>11.398223903866645</v>
      </c>
      <c r="AR12" s="28">
        <f>SUM(Emissions!AT18:AT23)</f>
        <v>11.528383099066483</v>
      </c>
      <c r="AS12" s="28">
        <f>SUM(Emissions!AU18:AU23)</f>
        <v>11.654976742381432</v>
      </c>
      <c r="AT12" s="28">
        <f>SUM(Emissions!AV18:AV23)</f>
        <v>11.780838057355989</v>
      </c>
      <c r="AU12" s="28">
        <f>SUM(Emissions!AW18:AW23)</f>
        <v>11.921000818919374</v>
      </c>
      <c r="AV12" s="28">
        <f>SUM(Emissions!AX18:AX23)</f>
        <v>12.06523736759164</v>
      </c>
      <c r="AW12" s="28">
        <f>SUM(Emissions!AY18:AY23)</f>
        <v>12.21183146216589</v>
      </c>
      <c r="AX12" s="28">
        <f>SUM(Emissions!AZ18:AZ23)</f>
        <v>12.359140237063089</v>
      </c>
      <c r="AY12" s="28">
        <f>SUM(Emissions!BA18:BA23)</f>
        <v>12.521513603806163</v>
      </c>
      <c r="AZ12" s="28">
        <f>SUM(Emissions!BB18:BB23)</f>
        <v>12.69021615652146</v>
      </c>
      <c r="BA12" s="28">
        <f>SUM(Emissions!BC18:BC23)</f>
        <v>12.865662702134419</v>
      </c>
      <c r="BB12" s="28">
        <f>SUM(Emissions!BD18:BD23)</f>
        <v>13.038545713146036</v>
      </c>
      <c r="BC12" s="28">
        <f>SUM(Emissions!BE18:BE23)</f>
        <v>13.217756073875963</v>
      </c>
      <c r="BD12" s="28">
        <f>SUM(Emissions!BF18:BF23)</f>
        <v>13.407841833580003</v>
      </c>
      <c r="BE12" s="28">
        <f>SUM(Emissions!BG18:BG23)</f>
        <v>13.595041204968172</v>
      </c>
      <c r="BF12" s="28">
        <f>SUM(Emissions!BH18:BH23)</f>
        <v>13.787071789944598</v>
      </c>
      <c r="BG12" s="28">
        <f>SUM(Emissions!BI18:BI23)</f>
        <v>13.984781612825667</v>
      </c>
      <c r="BH12" s="28">
        <f>SUM(Emissions!BJ18:BJ23)</f>
        <v>14.188660930464605</v>
      </c>
      <c r="BI12" s="28">
        <f>SUM(Emissions!BK18:BK23)</f>
        <v>14.402145068421756</v>
      </c>
      <c r="BJ12" s="28">
        <f>SUM(Emissions!BL18:BL23)</f>
        <v>14.599632545220791</v>
      </c>
      <c r="BK12" s="28">
        <f>SUM(Emissions!BM18:BM23)</f>
        <v>14.802806420695259</v>
      </c>
      <c r="BL12" s="28">
        <f>SUM(Emissions!BN18:BN23)</f>
        <v>15.0129637307179</v>
      </c>
      <c r="BM12" s="28">
        <f>SUM(Emissions!BO18:BO23)</f>
        <v>15.230755478397349</v>
      </c>
      <c r="BN12" s="28">
        <f>SUM(Emissions!BP18:BP23)</f>
        <v>15.460285809371065</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4.016565294074826E-2</v>
      </c>
      <c r="AC13" s="28">
        <f>SUM(Emissions!AE24:AE25)</f>
        <v>4.0187574457777403E-2</v>
      </c>
      <c r="AD13" s="28">
        <f>SUM(Emissions!AF24:AF25)</f>
        <v>4.023714485235496E-2</v>
      </c>
      <c r="AE13" s="28">
        <f>SUM(Emissions!AG24:AG25)</f>
        <v>4.0312954343190509E-2</v>
      </c>
      <c r="AF13" s="28">
        <f>SUM(Emissions!AH24:AH25)</f>
        <v>4.0413577082775626E-2</v>
      </c>
      <c r="AG13" s="28">
        <f>SUM(Emissions!AI24:AI25)</f>
        <v>4.0539912061323152E-2</v>
      </c>
      <c r="AH13" s="28">
        <f>SUM(Emissions!AJ24:AJ25)</f>
        <v>4.0680400271423153E-2</v>
      </c>
      <c r="AI13" s="28">
        <f>SUM(Emissions!AK24:AK25)</f>
        <v>4.0834913454675659E-2</v>
      </c>
      <c r="AJ13" s="28">
        <f>SUM(Emissions!AL24:AL25)</f>
        <v>4.0982940600273021E-2</v>
      </c>
      <c r="AK13" s="28">
        <f>SUM(Emissions!AM24:AM25)</f>
        <v>4.1041854252961835E-2</v>
      </c>
      <c r="AL13" s="28">
        <f>SUM(Emissions!AN24:AN25)</f>
        <v>4.1110864980351866E-2</v>
      </c>
      <c r="AM13" s="28">
        <f>SUM(Emissions!AO24:AO25)</f>
        <v>4.1189713729097369E-2</v>
      </c>
      <c r="AN13" s="28">
        <f>SUM(Emissions!AP24:AP25)</f>
        <v>4.1277911081774241E-2</v>
      </c>
      <c r="AO13" s="28">
        <f>SUM(Emissions!AQ24:AQ25)</f>
        <v>4.1374369125112574E-2</v>
      </c>
      <c r="AP13" s="28">
        <f>SUM(Emissions!AR24:AR25)</f>
        <v>4.1433854689462223E-2</v>
      </c>
      <c r="AQ13" s="28">
        <f>SUM(Emissions!AS24:AS25)</f>
        <v>4.1500651874058318E-2</v>
      </c>
      <c r="AR13" s="28">
        <f>SUM(Emissions!AT24:AT25)</f>
        <v>4.157438479891943E-2</v>
      </c>
      <c r="AS13" s="28">
        <f>SUM(Emissions!AU24:AU25)</f>
        <v>4.1654455586321644E-2</v>
      </c>
      <c r="AT13" s="28">
        <f>SUM(Emissions!AV24:AV25)</f>
        <v>4.1740700465529315E-2</v>
      </c>
      <c r="AU13" s="28">
        <f>SUM(Emissions!AW24:AW25)</f>
        <v>4.1796866201335957E-2</v>
      </c>
      <c r="AV13" s="28">
        <f>SUM(Emissions!AX24:AX25)</f>
        <v>4.1858577675336184E-2</v>
      </c>
      <c r="AW13" s="28">
        <f>SUM(Emissions!AY24:AY25)</f>
        <v>4.1925533520061141E-2</v>
      </c>
      <c r="AX13" s="28">
        <f>SUM(Emissions!AZ24:AZ25)</f>
        <v>4.199745551542744E-2</v>
      </c>
      <c r="AY13" s="28">
        <f>SUM(Emissions!BA24:BA25)</f>
        <v>4.2074780829353384E-2</v>
      </c>
      <c r="AZ13" s="28">
        <f>SUM(Emissions!BB24:BB25)</f>
        <v>4.2122363809138447E-2</v>
      </c>
      <c r="BA13" s="28">
        <f>SUM(Emissions!BC24:BC25)</f>
        <v>4.2174385807698854E-2</v>
      </c>
      <c r="BB13" s="28">
        <f>SUM(Emissions!BD24:BD25)</f>
        <v>4.2230285011002205E-2</v>
      </c>
      <c r="BC13" s="28">
        <f>SUM(Emissions!BE24:BE25)</f>
        <v>4.2290306143101537E-2</v>
      </c>
      <c r="BD13" s="28">
        <f>SUM(Emissions!BF24:BF25)</f>
        <v>4.235451573811528E-2</v>
      </c>
      <c r="BE13" s="28">
        <f>SUM(Emissions!BG24:BG25)</f>
        <v>4.2390058638816244E-2</v>
      </c>
      <c r="BF13" s="28">
        <f>SUM(Emissions!BH24:BH25)</f>
        <v>4.2429091238558883E-2</v>
      </c>
      <c r="BG13" s="28">
        <f>SUM(Emissions!BI24:BI25)</f>
        <v>4.2471538090343215E-2</v>
      </c>
      <c r="BH13" s="28">
        <f>SUM(Emissions!BJ24:BJ25)</f>
        <v>4.2517315962849703E-2</v>
      </c>
      <c r="BI13" s="28">
        <f>SUM(Emissions!BK24:BK25)</f>
        <v>4.2566478109113515E-2</v>
      </c>
      <c r="BJ13" s="28">
        <f>SUM(Emissions!BL24:BL25)</f>
        <v>4.2585278710370988E-2</v>
      </c>
      <c r="BK13" s="28">
        <f>SUM(Emissions!BM24:BM25)</f>
        <v>4.2606961511508418E-2</v>
      </c>
      <c r="BL13" s="28">
        <f>SUM(Emissions!BN24:BN25)</f>
        <v>4.2631498123814338E-2</v>
      </c>
      <c r="BM13" s="28">
        <f>SUM(Emissions!BO24:BO25)</f>
        <v>4.2658837209845785E-2</v>
      </c>
      <c r="BN13" s="28">
        <f>SUM(Emissions!BP24:BP25)</f>
        <v>4.2689084724580537E-2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4.237077008215917E-2</v>
      </c>
      <c r="AC14" s="28">
        <f>SUM(Emissions!AE26:AE27)</f>
        <v>4.2481315290271673E-2</v>
      </c>
      <c r="AD14" s="28">
        <f>SUM(Emissions!AF26:AF27)</f>
        <v>4.2629395779869052E-2</v>
      </c>
      <c r="AE14" s="28">
        <f>SUM(Emissions!AG26:AG27)</f>
        <v>4.2813318683727439E-2</v>
      </c>
      <c r="AF14" s="28">
        <f>SUM(Emissions!AH26:AH27)</f>
        <v>4.3031241111494881E-2</v>
      </c>
      <c r="AG14" s="28">
        <f>SUM(Emissions!AI26:AI27)</f>
        <v>4.3285062614348668E-2</v>
      </c>
      <c r="AH14" s="28">
        <f>SUM(Emissions!AJ26:AJ27)</f>
        <v>4.355608569436567E-2</v>
      </c>
      <c r="AI14" s="28">
        <f>SUM(Emissions!AK26:AK27)</f>
        <v>4.3844492506625456E-2</v>
      </c>
      <c r="AJ14" s="28">
        <f>SUM(Emissions!AL26:AL27)</f>
        <v>4.411706287245791E-2</v>
      </c>
      <c r="AK14" s="28">
        <f>SUM(Emissions!AM26:AM27)</f>
        <v>4.4239542774827202E-2</v>
      </c>
      <c r="AL14" s="28">
        <f>SUM(Emissions!AN26:AN27)</f>
        <v>4.4374847370800496E-2</v>
      </c>
      <c r="AM14" s="28">
        <f>SUM(Emissions!AO26:AO27)</f>
        <v>4.4522744257316713E-2</v>
      </c>
      <c r="AN14" s="28">
        <f>SUM(Emissions!AP26:AP27)</f>
        <v>4.4682601224508373E-2</v>
      </c>
      <c r="AO14" s="28">
        <f>SUM(Emissions!AQ26:AQ27)</f>
        <v>4.4852800666885712E-2</v>
      </c>
      <c r="AP14" s="28">
        <f>SUM(Emissions!AR26:AR27)</f>
        <v>4.4960570669636254E-2</v>
      </c>
      <c r="AQ14" s="28">
        <f>SUM(Emissions!AS26:AS27)</f>
        <v>4.5077724094069425E-2</v>
      </c>
      <c r="AR14" s="28">
        <f>SUM(Emissions!AT26:AT27)</f>
        <v>4.5203750148791529E-2</v>
      </c>
      <c r="AS14" s="28">
        <f>SUM(Emissions!AU26:AU27)</f>
        <v>4.533777392777108E-2</v>
      </c>
      <c r="AT14" s="28">
        <f>SUM(Emissions!AV26:AV27)</f>
        <v>4.5479610059555628E-2</v>
      </c>
      <c r="AU14" s="28">
        <f>SUM(Emissions!AW26:AW27)</f>
        <v>4.5571524147503956E-2</v>
      </c>
      <c r="AV14" s="28">
        <f>SUM(Emissions!AX26:AX27)</f>
        <v>4.567061093519266E-2</v>
      </c>
      <c r="AW14" s="28">
        <f>SUM(Emissions!AY26:AY27)</f>
        <v>4.5776440490726517E-2</v>
      </c>
      <c r="AX14" s="28">
        <f>SUM(Emissions!AZ26:AZ27)</f>
        <v>4.5888616347659381E-2</v>
      </c>
      <c r="AY14" s="28">
        <f>SUM(Emissions!BA26:BA27)</f>
        <v>4.6007870797068764E-2</v>
      </c>
      <c r="AZ14" s="28">
        <f>SUM(Emissions!BB26:BB27)</f>
        <v>4.6078748282163282E-2</v>
      </c>
      <c r="BA14" s="28">
        <f>SUM(Emissions!BC26:BC27)</f>
        <v>4.6155450259947772E-2</v>
      </c>
      <c r="BB14" s="28">
        <f>SUM(Emissions!BD26:BD27)</f>
        <v>4.6237118367907726E-2</v>
      </c>
      <c r="BC14" s="28">
        <f>SUM(Emissions!BE26:BE27)</f>
        <v>4.6324163217845202E-2</v>
      </c>
      <c r="BD14" s="28">
        <f>SUM(Emissions!BF26:BF27)</f>
        <v>4.6416709909319745E-2</v>
      </c>
      <c r="BE14" s="28">
        <f>SUM(Emissions!BG26:BG27)</f>
        <v>4.6463374693956755E-2</v>
      </c>
      <c r="BF14" s="28">
        <f>SUM(Emissions!BH26:BH27)</f>
        <v>4.651466076381798E-2</v>
      </c>
      <c r="BG14" s="28">
        <f>SUM(Emissions!BI26:BI27)</f>
        <v>4.6570464154708814E-2</v>
      </c>
      <c r="BH14" s="28">
        <f>SUM(Emissions!BJ26:BJ27)</f>
        <v>4.6630667435661216E-2</v>
      </c>
      <c r="BI14" s="28">
        <f>SUM(Emissions!BK26:BK27)</f>
        <v>4.6695364164262426E-2</v>
      </c>
      <c r="BJ14" s="28">
        <f>SUM(Emissions!BL26:BL27)</f>
        <v>4.6712215024906786E-2</v>
      </c>
      <c r="BK14" s="28">
        <f>SUM(Emissions!BM26:BM27)</f>
        <v>4.6732968520699449E-2</v>
      </c>
      <c r="BL14" s="28">
        <f>SUM(Emissions!BN26:BN27)</f>
        <v>4.6757586683939908E-2</v>
      </c>
      <c r="BM14" s="28">
        <f>SUM(Emissions!BO26:BO27)</f>
        <v>4.6785995154747476E-2</v>
      </c>
      <c r="BN14" s="28">
        <f>SUM(Emissions!BP26:BP27)</f>
        <v>4.6818361374856829E-2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4.1348113494291024E-3</v>
      </c>
      <c r="AC15" s="28">
        <f>Emissions!AE28</f>
        <v>4.1665018763101178E-3</v>
      </c>
      <c r="AD15" s="28">
        <f>Emissions!AF28</f>
        <v>4.18044905080899E-3</v>
      </c>
      <c r="AE15" s="28">
        <f>Emissions!AG28</f>
        <v>4.1808804258216623E-3</v>
      </c>
      <c r="AF15" s="28">
        <f>Emissions!AH28</f>
        <v>4.1671785019535591E-3</v>
      </c>
      <c r="AG15" s="28">
        <f>Emissions!AI28</f>
        <v>4.1639627377228709E-3</v>
      </c>
      <c r="AH15" s="28">
        <f>Emissions!AJ28</f>
        <v>4.1625228230303896E-3</v>
      </c>
      <c r="AI15" s="28">
        <f>Emissions!AK28</f>
        <v>4.1585683042396149E-3</v>
      </c>
      <c r="AJ15" s="28">
        <f>Emissions!AL28</f>
        <v>3.9146349350841683E-3</v>
      </c>
      <c r="AK15" s="28">
        <f>Emissions!AM28</f>
        <v>3.9504472465010767E-3</v>
      </c>
      <c r="AL15" s="28">
        <f>Emissions!AN28</f>
        <v>3.9849053766003659E-3</v>
      </c>
      <c r="AM15" s="28">
        <f>Emissions!AO28</f>
        <v>4.0222175473368718E-3</v>
      </c>
      <c r="AN15" s="28">
        <f>Emissions!AP28</f>
        <v>4.0629067354887921E-3</v>
      </c>
      <c r="AO15" s="28">
        <f>Emissions!AQ28</f>
        <v>4.0997252139894384E-3</v>
      </c>
      <c r="AP15" s="28">
        <f>Emissions!AR28</f>
        <v>4.1473912030962371E-3</v>
      </c>
      <c r="AQ15" s="28">
        <f>Emissions!AS28</f>
        <v>4.1954200353571478E-3</v>
      </c>
      <c r="AR15" s="28">
        <f>Emissions!AT28</f>
        <v>4.2435879173045371E-3</v>
      </c>
      <c r="AS15" s="28">
        <f>Emissions!AU28</f>
        <v>4.2887024637085665E-3</v>
      </c>
      <c r="AT15" s="28">
        <f>Emissions!AV28</f>
        <v>4.33223643698345E-3</v>
      </c>
      <c r="AU15" s="28">
        <f>Emissions!AW28</f>
        <v>4.3878157569444713E-3</v>
      </c>
      <c r="AV15" s="28">
        <f>Emissions!AX28</f>
        <v>4.4443219597978057E-3</v>
      </c>
      <c r="AW15" s="28">
        <f>Emissions!AY28</f>
        <v>4.5009116621997497E-3</v>
      </c>
      <c r="AX15" s="28">
        <f>Emissions!AZ28</f>
        <v>4.5567885274520412E-3</v>
      </c>
      <c r="AY15" s="28">
        <f>Emissions!BA28</f>
        <v>4.6189848445608341E-3</v>
      </c>
      <c r="AZ15" s="28">
        <f>Emissions!BB28</f>
        <v>4.6893924656659855E-3</v>
      </c>
      <c r="BA15" s="28">
        <f>Emissions!BC28</f>
        <v>4.7621518206726783E-3</v>
      </c>
      <c r="BB15" s="28">
        <f>Emissions!BD28</f>
        <v>4.8327380922412134E-3</v>
      </c>
      <c r="BC15" s="28">
        <f>Emissions!BE28</f>
        <v>4.9054714728888581E-3</v>
      </c>
      <c r="BD15" s="28">
        <f>Emissions!BF28</f>
        <v>4.9825277808431667E-3</v>
      </c>
      <c r="BE15" s="28">
        <f>Emissions!BG28</f>
        <v>5.0642667504787265E-3</v>
      </c>
      <c r="BF15" s="28">
        <f>Emissions!BH28</f>
        <v>5.1476190142969542E-3</v>
      </c>
      <c r="BG15" s="28">
        <f>Emissions!BI28</f>
        <v>5.2329845421223951E-3</v>
      </c>
      <c r="BH15" s="28">
        <f>Emissions!BJ28</f>
        <v>5.3205883671028353E-3</v>
      </c>
      <c r="BI15" s="28">
        <f>Emissions!BK28</f>
        <v>5.4120585070892707E-3</v>
      </c>
      <c r="BJ15" s="28">
        <f>Emissions!BL28</f>
        <v>5.5017685754341697E-3</v>
      </c>
      <c r="BK15" s="28">
        <f>Emissions!BM28</f>
        <v>5.593685477513443E-3</v>
      </c>
      <c r="BL15" s="28">
        <f>Emissions!BN28</f>
        <v>5.6884221393238184E-3</v>
      </c>
      <c r="BM15" s="28">
        <f>Emissions!BO28</f>
        <v>5.7862812075728694E-3</v>
      </c>
      <c r="BN15" s="28">
        <f>Emissions!BP28</f>
        <v>5.8892037519298335E-3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23.372446055113933</v>
      </c>
      <c r="AC17" s="28">
        <f>SUM(Emissions!AE30:AE31)</f>
        <v>23.370219802737665</v>
      </c>
      <c r="AD17" s="28">
        <f>SUM(Emissions!AF30:AF31)</f>
        <v>23.207216276481265</v>
      </c>
      <c r="AE17" s="28">
        <f>SUM(Emissions!AG30:AG31)</f>
        <v>22.931420738306187</v>
      </c>
      <c r="AF17" s="28">
        <f>SUM(Emissions!AH30:AH31)</f>
        <v>22.538273267122726</v>
      </c>
      <c r="AG17" s="28">
        <f>SUM(Emissions!AI30:AI31)</f>
        <v>22.28026183400733</v>
      </c>
      <c r="AH17" s="28">
        <f>SUM(Emissions!AJ30:AJ31)</f>
        <v>22.056201510436541</v>
      </c>
      <c r="AI17" s="28">
        <f>SUM(Emissions!AK30:AK31)</f>
        <v>21.821822016572469</v>
      </c>
      <c r="AJ17" s="28">
        <f>SUM(Emissions!AL30:AL31)</f>
        <v>19.2123621926428</v>
      </c>
      <c r="AK17" s="28">
        <f>SUM(Emissions!AM30:AM31)</f>
        <v>19.330179644430814</v>
      </c>
      <c r="AL17" s="28">
        <f>SUM(Emissions!AN30:AN31)</f>
        <v>19.438066964568581</v>
      </c>
      <c r="AM17" s="28">
        <f>SUM(Emissions!AO30:AO31)</f>
        <v>19.576502392067983</v>
      </c>
      <c r="AN17" s="28">
        <f>SUM(Emissions!AP30:AP31)</f>
        <v>19.749192648014951</v>
      </c>
      <c r="AO17" s="28">
        <f>SUM(Emissions!AQ30:AQ31)</f>
        <v>19.886475735639067</v>
      </c>
      <c r="AP17" s="28">
        <f>SUM(Emissions!AR30:AR31)</f>
        <v>20.095097500128524</v>
      </c>
      <c r="AQ17" s="28">
        <f>SUM(Emissions!AS30:AS31)</f>
        <v>20.305599523591219</v>
      </c>
      <c r="AR17" s="28">
        <f>SUM(Emissions!AT30:AT31)</f>
        <v>20.515686919401837</v>
      </c>
      <c r="AS17" s="28">
        <f>SUM(Emissions!AU30:AU31)</f>
        <v>20.696379486933324</v>
      </c>
      <c r="AT17" s="28">
        <f>SUM(Emissions!AV30:AV31)</f>
        <v>20.861566147674576</v>
      </c>
      <c r="AU17" s="28">
        <f>SUM(Emissions!AW30:AW31)</f>
        <v>21.105727724433969</v>
      </c>
      <c r="AV17" s="28">
        <f>SUM(Emissions!AX30:AX31)</f>
        <v>21.353767005038897</v>
      </c>
      <c r="AW17" s="28">
        <f>SUM(Emissions!AY30:AY31)</f>
        <v>21.598103795869829</v>
      </c>
      <c r="AX17" s="28">
        <f>SUM(Emissions!AZ30:AZ31)</f>
        <v>21.831890259109162</v>
      </c>
      <c r="AY17" s="28">
        <f>SUM(Emissions!BA30:BA31)</f>
        <v>22.114693836444783</v>
      </c>
      <c r="AZ17" s="28">
        <f>SUM(Emissions!BB30:BB31)</f>
        <v>22.43457097746294</v>
      </c>
      <c r="BA17" s="28">
        <f>SUM(Emissions!BC30:BC31)</f>
        <v>22.76605724852163</v>
      </c>
      <c r="BB17" s="28">
        <f>SUM(Emissions!BD30:BD31)</f>
        <v>23.071658860137042</v>
      </c>
      <c r="BC17" s="28">
        <f>SUM(Emissions!BE30:BE31)</f>
        <v>23.386880630510269</v>
      </c>
      <c r="BD17" s="28">
        <f>SUM(Emissions!BF30:BF31)</f>
        <v>23.728521047301417</v>
      </c>
      <c r="BE17" s="28">
        <f>SUM(Emissions!BG30:BG31)</f>
        <v>24.072576797238824</v>
      </c>
      <c r="BF17" s="28">
        <f>SUM(Emissions!BH30:BH31)</f>
        <v>24.418869833569278</v>
      </c>
      <c r="BG17" s="28">
        <f>SUM(Emissions!BI30:BI31)</f>
        <v>24.770124836699317</v>
      </c>
      <c r="BH17" s="28">
        <f>SUM(Emissions!BJ30:BJ31)</f>
        <v>25.127594852221332</v>
      </c>
      <c r="BI17" s="28">
        <f>SUM(Emissions!BK30:BK31)</f>
        <v>25.502966478846982</v>
      </c>
      <c r="BJ17" s="28">
        <f>SUM(Emissions!BL30:BL31)</f>
        <v>25.826003669258984</v>
      </c>
      <c r="BK17" s="28">
        <f>SUM(Emissions!BM30:BM31)</f>
        <v>26.153174938829881</v>
      </c>
      <c r="BL17" s="28">
        <f>SUM(Emissions!BN30:BN31)</f>
        <v>26.48839430608183</v>
      </c>
      <c r="BM17" s="28">
        <f>SUM(Emissions!BO30:BO31)</f>
        <v>26.833148664743963</v>
      </c>
      <c r="BN17" s="28">
        <f>SUM(Emissions!BP30:BP31)</f>
        <v>27.200312137111325</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2.8838959533162867</v>
      </c>
      <c r="AC18" s="28">
        <f>SUM(Emissions!AE32:AE35)</f>
        <v>2.9458544203625889</v>
      </c>
      <c r="AD18" s="28">
        <f>SUM(Emissions!AF32:AF35)</f>
        <v>2.9805020705640075</v>
      </c>
      <c r="AE18" s="28">
        <f>SUM(Emissions!AG32:AG35)</f>
        <v>2.9946739753594627</v>
      </c>
      <c r="AF18" s="28">
        <f>SUM(Emissions!AH32:AH35)</f>
        <v>2.9868967141483425</v>
      </c>
      <c r="AG18" s="28">
        <f>SUM(Emissions!AI32:AI35)</f>
        <v>2.9992418904262772</v>
      </c>
      <c r="AH18" s="28">
        <f>SUM(Emissions!AJ32:AJ35)</f>
        <v>3.0157454614526831</v>
      </c>
      <c r="AI18" s="28">
        <f>SUM(Emissions!AK32:AK35)</f>
        <v>3.0289917142086455</v>
      </c>
      <c r="AJ18" s="28">
        <f>SUM(Emissions!AL32:AL35)</f>
        <v>2.61959133105622</v>
      </c>
      <c r="AK18" s="28">
        <f>SUM(Emissions!AM32:AM35)</f>
        <v>2.6911392278584709</v>
      </c>
      <c r="AL18" s="28">
        <f>SUM(Emissions!AN32:AN35)</f>
        <v>2.7613945292426121</v>
      </c>
      <c r="AM18" s="28">
        <f>SUM(Emissions!AO32:AO35)</f>
        <v>2.837841515760108</v>
      </c>
      <c r="AN18" s="28">
        <f>SUM(Emissions!AP32:AP35)</f>
        <v>2.9214797147331262</v>
      </c>
      <c r="AO18" s="28">
        <f>SUM(Emissions!AQ32:AQ35)</f>
        <v>2.9993820666662212</v>
      </c>
      <c r="AP18" s="28">
        <f>SUM(Emissions!AR32:AR35)</f>
        <v>3.0932894494627994</v>
      </c>
      <c r="AQ18" s="28">
        <f>SUM(Emissions!AS32:AS35)</f>
        <v>3.1888794094204798</v>
      </c>
      <c r="AR18" s="28">
        <f>SUM(Emissions!AT32:AT35)</f>
        <v>3.2857743246946152</v>
      </c>
      <c r="AS18" s="28">
        <f>SUM(Emissions!AU32:AU35)</f>
        <v>3.3782059607285326</v>
      </c>
      <c r="AT18" s="28">
        <f>SUM(Emissions!AV32:AV35)</f>
        <v>3.468824693088556</v>
      </c>
      <c r="AU18" s="28">
        <f>SUM(Emissions!AW32:AW35)</f>
        <v>3.5781395230540598</v>
      </c>
      <c r="AV18" s="28">
        <f>SUM(Emissions!AX32:AX35)</f>
        <v>3.6900824755256645</v>
      </c>
      <c r="AW18" s="28">
        <f>SUM(Emissions!AY32:AY35)</f>
        <v>3.8031433888429675</v>
      </c>
      <c r="AX18" s="28">
        <f>SUM(Emissions!AZ32:AZ35)</f>
        <v>3.9158844884157054</v>
      </c>
      <c r="AY18" s="28">
        <f>SUM(Emissions!BA32:BA35)</f>
        <v>4.0412625638452413</v>
      </c>
      <c r="AZ18" s="28">
        <f>SUM(Emissions!BB32:BB35)</f>
        <v>4.178112807218656</v>
      </c>
      <c r="BA18" s="28">
        <f>SUM(Emissions!BC32:BC35)</f>
        <v>4.3201608315869526</v>
      </c>
      <c r="BB18" s="28">
        <f>SUM(Emissions!BD32:BD35)</f>
        <v>4.4590874982635489</v>
      </c>
      <c r="BC18" s="28">
        <f>SUM(Emissions!BE32:BE35)</f>
        <v>4.6029017021047283</v>
      </c>
      <c r="BD18" s="28">
        <f>SUM(Emissions!BF32:BF35)</f>
        <v>4.7556888590802604</v>
      </c>
      <c r="BE18" s="28">
        <f>SUM(Emissions!BG32:BG35)</f>
        <v>4.9130017457828341</v>
      </c>
      <c r="BF18" s="28">
        <f>SUM(Emissions!BH32:BH35)</f>
        <v>5.0740262730438763</v>
      </c>
      <c r="BG18" s="28">
        <f>SUM(Emissions!BI32:BI35)</f>
        <v>5.2395419347427694</v>
      </c>
      <c r="BH18" s="28">
        <f>SUM(Emissions!BJ32:BJ35)</f>
        <v>5.4100062372881643</v>
      </c>
      <c r="BI18" s="28">
        <f>SUM(Emissions!BK32:BK35)</f>
        <v>5.5884970699671968</v>
      </c>
      <c r="BJ18" s="28">
        <f>SUM(Emissions!BL32:BL35)</f>
        <v>5.7584457069103978</v>
      </c>
      <c r="BK18" s="28">
        <f>SUM(Emissions!BM32:BM35)</f>
        <v>5.9330041547233652</v>
      </c>
      <c r="BL18" s="28">
        <f>SUM(Emissions!BN32:BN35)</f>
        <v>6.1133436555849601</v>
      </c>
      <c r="BM18" s="28">
        <f>SUM(Emissions!BO32:BO35)</f>
        <v>6.3000586638471505</v>
      </c>
      <c r="BN18" s="28">
        <f>SUM(Emissions!BP32:BP35)</f>
        <v>6.4968076851199452</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5.3584599856322983</v>
      </c>
      <c r="AC19" s="46">
        <f t="shared" si="11"/>
        <v>5.4391956701501334</v>
      </c>
      <c r="AD19" s="46">
        <f t="shared" si="11"/>
        <v>5.4798112624338184</v>
      </c>
      <c r="AE19" s="46">
        <f t="shared" si="11"/>
        <v>5.4907115335859373</v>
      </c>
      <c r="AF19" s="46">
        <f t="shared" si="11"/>
        <v>5.4699679745387479</v>
      </c>
      <c r="AG19" s="46">
        <f t="shared" si="11"/>
        <v>5.4795247196980998</v>
      </c>
      <c r="AH19" s="46">
        <f t="shared" si="11"/>
        <v>5.4951835534511799</v>
      </c>
      <c r="AI19" s="46">
        <f t="shared" si="11"/>
        <v>5.5061144036391676</v>
      </c>
      <c r="AJ19" s="46">
        <f t="shared" si="11"/>
        <v>4.9038075580982126</v>
      </c>
      <c r="AK19" s="46">
        <f t="shared" si="11"/>
        <v>4.9987629782790188</v>
      </c>
      <c r="AL19" s="46">
        <f t="shared" ref="AL19:BN19" si="12">SUM(AL20:AL26)</f>
        <v>5.0914777221780341</v>
      </c>
      <c r="AM19" s="46">
        <f t="shared" si="12"/>
        <v>5.1927105237887821</v>
      </c>
      <c r="AN19" s="46">
        <f t="shared" si="12"/>
        <v>5.303796914447279</v>
      </c>
      <c r="AO19" s="46">
        <f t="shared" si="12"/>
        <v>5.4061229737145631</v>
      </c>
      <c r="AP19" s="46">
        <f t="shared" si="12"/>
        <v>5.5284444917462254</v>
      </c>
      <c r="AQ19" s="46">
        <f t="shared" si="12"/>
        <v>5.6524961308624206</v>
      </c>
      <c r="AR19" s="46">
        <f t="shared" si="12"/>
        <v>5.7776995002000557</v>
      </c>
      <c r="AS19" s="46">
        <f t="shared" si="12"/>
        <v>5.8958538777436864</v>
      </c>
      <c r="AT19" s="46">
        <f t="shared" si="12"/>
        <v>6.01073446151225</v>
      </c>
      <c r="AU19" s="46">
        <f t="shared" si="12"/>
        <v>6.1464738562086483</v>
      </c>
      <c r="AV19" s="46">
        <f t="shared" si="12"/>
        <v>6.2849054956761625</v>
      </c>
      <c r="AW19" s="46">
        <f t="shared" si="12"/>
        <v>6.4238630132144499</v>
      </c>
      <c r="AX19" s="46">
        <f t="shared" si="12"/>
        <v>6.561310187041645</v>
      </c>
      <c r="AY19" s="46">
        <f t="shared" si="12"/>
        <v>6.7152085362921365</v>
      </c>
      <c r="AZ19" s="46">
        <f t="shared" si="12"/>
        <v>6.8821198587457753</v>
      </c>
      <c r="BA19" s="46">
        <f t="shared" si="12"/>
        <v>7.054857388032266</v>
      </c>
      <c r="BB19" s="46">
        <f t="shared" si="12"/>
        <v>7.2219063898884119</v>
      </c>
      <c r="BC19" s="46">
        <f t="shared" si="12"/>
        <v>7.3942484138906774</v>
      </c>
      <c r="BD19" s="46">
        <f t="shared" si="12"/>
        <v>7.577360524985874</v>
      </c>
      <c r="BE19" s="46">
        <f t="shared" si="12"/>
        <v>7.7781409182165078</v>
      </c>
      <c r="BF19" s="46">
        <f t="shared" si="12"/>
        <v>7.9830175517702351</v>
      </c>
      <c r="BG19" s="46">
        <f t="shared" si="12"/>
        <v>8.1929989836960324</v>
      </c>
      <c r="BH19" s="46">
        <f t="shared" si="12"/>
        <v>8.4086497610270214</v>
      </c>
      <c r="BI19" s="46">
        <f t="shared" si="12"/>
        <v>8.6340664325370646</v>
      </c>
      <c r="BJ19" s="46">
        <f t="shared" si="12"/>
        <v>8.8454162989378471</v>
      </c>
      <c r="BK19" s="46">
        <f t="shared" si="12"/>
        <v>9.0618697589640043</v>
      </c>
      <c r="BL19" s="46">
        <f t="shared" si="12"/>
        <v>9.2849418405013751</v>
      </c>
      <c r="BM19" s="46">
        <f t="shared" si="12"/>
        <v>9.5153615900443036</v>
      </c>
      <c r="BN19" s="46">
        <f t="shared" si="12"/>
        <v>9.757944325269456</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2.7974426297015018</v>
      </c>
      <c r="AC20" s="28">
        <f>SUM(Emissions!AE36:AE41)</f>
        <v>2.8324857226342401</v>
      </c>
      <c r="AD20" s="28">
        <f>SUM(Emissions!AF36:AF41)</f>
        <v>2.8487319585902435</v>
      </c>
      <c r="AE20" s="28">
        <f>SUM(Emissions!AG36:AG41)</f>
        <v>2.8511546160698678</v>
      </c>
      <c r="AF20" s="28">
        <f>SUM(Emissions!AH36:AH41)</f>
        <v>2.8389658937020466</v>
      </c>
      <c r="AG20" s="28">
        <f>SUM(Emissions!AI36:AI41)</f>
        <v>2.8409291980315472</v>
      </c>
      <c r="AH20" s="28">
        <f>SUM(Emissions!AJ36:AJ41)</f>
        <v>2.8455530392444763</v>
      </c>
      <c r="AI20" s="28">
        <f>SUM(Emissions!AK36:AK41)</f>
        <v>2.8478552993926214</v>
      </c>
      <c r="AJ20" s="28">
        <f>SUM(Emissions!AL36:AL41)</f>
        <v>2.5690190974808758</v>
      </c>
      <c r="AK20" s="28">
        <f>SUM(Emissions!AM36:AM41)</f>
        <v>2.6099638566705057</v>
      </c>
      <c r="AL20" s="28">
        <f>SUM(Emissions!AN36:AN41)</f>
        <v>2.6496349925047182</v>
      </c>
      <c r="AM20" s="28">
        <f>SUM(Emissions!AO36:AO41)</f>
        <v>2.6929256329863671</v>
      </c>
      <c r="AN20" s="28">
        <f>SUM(Emissions!AP36:AP41)</f>
        <v>2.7404044601630777</v>
      </c>
      <c r="AO20" s="28">
        <f>SUM(Emissions!AQ36:AQ41)</f>
        <v>2.7835986597330411</v>
      </c>
      <c r="AP20" s="28">
        <f>SUM(Emissions!AR36:AR41)</f>
        <v>2.8345869423070358</v>
      </c>
      <c r="AQ20" s="28">
        <f>SUM(Emissions!AS36:AS41)</f>
        <v>2.8859918014875872</v>
      </c>
      <c r="AR20" s="28">
        <f>SUM(Emissions!AT36:AT41)</f>
        <v>2.9375357443608627</v>
      </c>
      <c r="AS20" s="28">
        <f>SUM(Emissions!AU36:AU41)</f>
        <v>2.9855279368689387</v>
      </c>
      <c r="AT20" s="28">
        <f>SUM(Emissions!AV36:AV41)</f>
        <v>3.0316704090122264</v>
      </c>
      <c r="AU20" s="28">
        <f>SUM(Emissions!AW36:AW41)</f>
        <v>3.084367435692867</v>
      </c>
      <c r="AV20" s="28">
        <f>SUM(Emissions!AX36:AX41)</f>
        <v>3.1377377582170509</v>
      </c>
      <c r="AW20" s="28">
        <f>SUM(Emissions!AY36:AY41)</f>
        <v>3.1907968120194607</v>
      </c>
      <c r="AX20" s="28">
        <f>SUM(Emissions!AZ36:AZ41)</f>
        <v>3.2426306405005141</v>
      </c>
      <c r="AY20" s="28">
        <f>SUM(Emissions!BA36:BA41)</f>
        <v>3.3011198772136834</v>
      </c>
      <c r="AZ20" s="28">
        <f>SUM(Emissions!BB36:BB41)</f>
        <v>3.3639992389048987</v>
      </c>
      <c r="BA20" s="28">
        <f>SUM(Emissions!BC36:BC41)</f>
        <v>3.4287257069503374</v>
      </c>
      <c r="BB20" s="28">
        <f>SUM(Emissions!BD36:BD41)</f>
        <v>3.4902536125226744</v>
      </c>
      <c r="BC20" s="28">
        <f>SUM(Emissions!BE36:BE41)</f>
        <v>3.553343545500864</v>
      </c>
      <c r="BD20" s="28">
        <f>SUM(Emissions!BF36:BF41)</f>
        <v>3.6203097078275208</v>
      </c>
      <c r="BE20" s="28">
        <f>SUM(Emissions!BG36:BG41)</f>
        <v>3.7017368509325155</v>
      </c>
      <c r="BF20" s="28">
        <f>SUM(Emissions!BH36:BH41)</f>
        <v>3.7844627160412272</v>
      </c>
      <c r="BG20" s="28">
        <f>SUM(Emissions!BI36:BI41)</f>
        <v>3.8688967659467695</v>
      </c>
      <c r="BH20" s="28">
        <f>SUM(Emissions!BJ36:BJ41)</f>
        <v>3.955254881087896</v>
      </c>
      <c r="BI20" s="28">
        <f>SUM(Emissions!BK36:BK41)</f>
        <v>4.0452581544350545</v>
      </c>
      <c r="BJ20" s="28">
        <f>SUM(Emissions!BL36:BL41)</f>
        <v>4.1281198865047717</v>
      </c>
      <c r="BK20" s="28">
        <f>SUM(Emissions!BM36:BM41)</f>
        <v>4.2126099306299576</v>
      </c>
      <c r="BL20" s="28">
        <f>SUM(Emissions!BN36:BN41)</f>
        <v>4.2993438411491782</v>
      </c>
      <c r="BM20" s="28">
        <f>SUM(Emissions!BO36:BO41)</f>
        <v>4.3885982627419411</v>
      </c>
      <c r="BN20" s="28">
        <f>SUM(Emissions!BP36:BP41)</f>
        <v>4.4823723962124387</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0.17982404989966821</v>
      </c>
      <c r="AC21" s="28">
        <f>SUM(Emissions!AE42:AE43)</f>
        <v>0.17992219385310876</v>
      </c>
      <c r="AD21" s="28">
        <f>SUM(Emissions!AF42:AF43)</f>
        <v>0.18014412349835096</v>
      </c>
      <c r="AE21" s="28">
        <f>SUM(Emissions!AG42:AG43)</f>
        <v>0.18048352715955843</v>
      </c>
      <c r="AF21" s="28">
        <f>SUM(Emissions!AH42:AH43)</f>
        <v>0.18093402123146829</v>
      </c>
      <c r="AG21" s="28">
        <f>SUM(Emissions!AI42:AI43)</f>
        <v>0.18149963054746568</v>
      </c>
      <c r="AH21" s="28">
        <f>SUM(Emissions!AJ42:AJ43)</f>
        <v>0.18212860473445586</v>
      </c>
      <c r="AI21" s="28">
        <f>SUM(Emissions!AK42:AK43)</f>
        <v>0.18282036957184922</v>
      </c>
      <c r="AJ21" s="28">
        <f>SUM(Emissions!AL42:AL43)</f>
        <v>0.18348309602760171</v>
      </c>
      <c r="AK21" s="28">
        <f>SUM(Emissions!AM42:AM43)</f>
        <v>0.18374685600273549</v>
      </c>
      <c r="AL21" s="28">
        <f>SUM(Emissions!AN42:AN43)</f>
        <v>0.18405582119008357</v>
      </c>
      <c r="AM21" s="28">
        <f>SUM(Emissions!AO42:AO43)</f>
        <v>0.18440883179219814</v>
      </c>
      <c r="AN21" s="28">
        <f>SUM(Emissions!AP42:AP43)</f>
        <v>0.18480369665776331</v>
      </c>
      <c r="AO21" s="28">
        <f>SUM(Emissions!AQ42:AQ43)</f>
        <v>0.1852355451334767</v>
      </c>
      <c r="AP21" s="28">
        <f>SUM(Emissions!AR42:AR43)</f>
        <v>0.18550186559159804</v>
      </c>
      <c r="AQ21" s="28">
        <f>SUM(Emissions!AS42:AS43)</f>
        <v>0.18580092061439785</v>
      </c>
      <c r="AR21" s="28">
        <f>SUM(Emissions!AT42:AT43)</f>
        <v>0.18613102736453663</v>
      </c>
      <c r="AS21" s="28">
        <f>SUM(Emissions!AU42:AU43)</f>
        <v>0.18648950910739692</v>
      </c>
      <c r="AT21" s="28">
        <f>SUM(Emissions!AV42:AV43)</f>
        <v>0.18687563263152113</v>
      </c>
      <c r="AU21" s="28">
        <f>SUM(Emissions!AW42:AW43)</f>
        <v>0.1871270900170949</v>
      </c>
      <c r="AV21" s="28">
        <f>SUM(Emissions!AX42:AX43)</f>
        <v>0.18740337600692733</v>
      </c>
      <c r="AW21" s="28">
        <f>SUM(Emissions!AY42:AY43)</f>
        <v>0.18770314136069005</v>
      </c>
      <c r="AX21" s="28">
        <f>SUM(Emissions!AZ42:AZ43)</f>
        <v>0.18802514047029531</v>
      </c>
      <c r="AY21" s="28">
        <f>SUM(Emissions!BA42:BA43)</f>
        <v>0.18837133056287114</v>
      </c>
      <c r="AZ21" s="28">
        <f>SUM(Emissions!BB42:BB43)</f>
        <v>0.18858436243226129</v>
      </c>
      <c r="BA21" s="28">
        <f>SUM(Emissions!BC42:BC43)</f>
        <v>0.1888172680563478</v>
      </c>
      <c r="BB21" s="28">
        <f>SUM(Emissions!BD42:BD43)</f>
        <v>0.18906753215983446</v>
      </c>
      <c r="BC21" s="28">
        <f>SUM(Emissions!BE42:BE43)</f>
        <v>0.18933625038706176</v>
      </c>
      <c r="BD21" s="28">
        <f>SUM(Emissions!BF42:BF43)</f>
        <v>0.18962372061528943</v>
      </c>
      <c r="BE21" s="28">
        <f>SUM(Emissions!BG42:BG43)</f>
        <v>0.18978284832469466</v>
      </c>
      <c r="BF21" s="28">
        <f>SUM(Emissions!BH42:BH43)</f>
        <v>0.18995759962711195</v>
      </c>
      <c r="BG21" s="28">
        <f>SUM(Emissions!BI42:BI43)</f>
        <v>0.19014763674177332</v>
      </c>
      <c r="BH21" s="28">
        <f>SUM(Emissions!BJ42:BJ43)</f>
        <v>0.19035258703704294</v>
      </c>
      <c r="BI21" s="28">
        <f>SUM(Emissions!BK42:BK43)</f>
        <v>0.19057268892997026</v>
      </c>
      <c r="BJ21" s="28">
        <f>SUM(Emissions!BL42:BL43)</f>
        <v>0.19065686035533352</v>
      </c>
      <c r="BK21" s="28">
        <f>SUM(Emissions!BM42:BM43)</f>
        <v>0.19075393556333409</v>
      </c>
      <c r="BL21" s="28">
        <f>SUM(Emissions!BN42:BN43)</f>
        <v>0.19086378745599911</v>
      </c>
      <c r="BM21" s="28">
        <f>SUM(Emissions!BO42:BO43)</f>
        <v>0.19098618619250124</v>
      </c>
      <c r="BN21" s="28">
        <f>SUM(Emissions!BP42:BP43)</f>
        <v>0.19112160613966422</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0.12929658762486143</v>
      </c>
      <c r="AC22" s="28">
        <f>SUM(Emissions!AE44:AE45)</f>
        <v>0.12963392202212423</v>
      </c>
      <c r="AD22" s="28">
        <f>SUM(Emissions!AF44:AF45)</f>
        <v>0.1300857972644584</v>
      </c>
      <c r="AE22" s="28">
        <f>SUM(Emissions!AG44:AG45)</f>
        <v>0.1306470474803226</v>
      </c>
      <c r="AF22" s="28">
        <f>SUM(Emissions!AH44:AH45)</f>
        <v>0.13131204899487189</v>
      </c>
      <c r="AG22" s="28">
        <f>SUM(Emissions!AI44:AI45)</f>
        <v>0.13208659838637868</v>
      </c>
      <c r="AH22" s="28">
        <f>SUM(Emissions!AJ44:AJ45)</f>
        <v>0.13291363927673375</v>
      </c>
      <c r="AI22" s="28">
        <f>SUM(Emissions!AK44:AK45)</f>
        <v>0.13379372752154606</v>
      </c>
      <c r="AJ22" s="28">
        <f>SUM(Emissions!AL44:AL45)</f>
        <v>0.13462549003427496</v>
      </c>
      <c r="AK22" s="28">
        <f>SUM(Emissions!AM44:AM45)</f>
        <v>0.13499924376587502</v>
      </c>
      <c r="AL22" s="28">
        <f>SUM(Emissions!AN44:AN45)</f>
        <v>0.13541213271066846</v>
      </c>
      <c r="AM22" s="28">
        <f>SUM(Emissions!AO44:AO45)</f>
        <v>0.1358634476787422</v>
      </c>
      <c r="AN22" s="28">
        <f>SUM(Emissions!AP44:AP45)</f>
        <v>0.13635125944911744</v>
      </c>
      <c r="AO22" s="28">
        <f>SUM(Emissions!AQ44:AQ45)</f>
        <v>0.1368706318153117</v>
      </c>
      <c r="AP22" s="28">
        <f>SUM(Emissions!AR44:AR45)</f>
        <v>0.13719949753044855</v>
      </c>
      <c r="AQ22" s="28">
        <f>SUM(Emissions!AS44:AS45)</f>
        <v>0.13755699724023437</v>
      </c>
      <c r="AR22" s="28">
        <f>SUM(Emissions!AT44:AT45)</f>
        <v>0.13794157223841819</v>
      </c>
      <c r="AS22" s="28">
        <f>SUM(Emissions!AU44:AU45)</f>
        <v>0.13835055270417426</v>
      </c>
      <c r="AT22" s="28">
        <f>SUM(Emissions!AV44:AV45)</f>
        <v>0.13878337296696608</v>
      </c>
      <c r="AU22" s="28">
        <f>SUM(Emissions!AW44:AW45)</f>
        <v>0.1390638535412706</v>
      </c>
      <c r="AV22" s="28">
        <f>SUM(Emissions!AX44:AX45)</f>
        <v>0.1393662219783327</v>
      </c>
      <c r="AW22" s="28">
        <f>SUM(Emissions!AY44:AY45)</f>
        <v>0.13968916631882619</v>
      </c>
      <c r="AX22" s="28">
        <f>SUM(Emissions!AZ44:AZ45)</f>
        <v>0.14003147672496677</v>
      </c>
      <c r="AY22" s="28">
        <f>SUM(Emissions!BA44:BA45)</f>
        <v>0.14039538782070132</v>
      </c>
      <c r="AZ22" s="28">
        <f>SUM(Emissions!BB44:BB45)</f>
        <v>0.14061167411770237</v>
      </c>
      <c r="BA22" s="28">
        <f>SUM(Emissions!BC44:BC45)</f>
        <v>0.14084573415419405</v>
      </c>
      <c r="BB22" s="28">
        <f>SUM(Emissions!BD44:BD45)</f>
        <v>0.1410949485927451</v>
      </c>
      <c r="BC22" s="28">
        <f>SUM(Emissions!BE44:BE45)</f>
        <v>0.14136057043642206</v>
      </c>
      <c r="BD22" s="28">
        <f>SUM(Emissions!BF44:BF45)</f>
        <v>0.14164298143297527</v>
      </c>
      <c r="BE22" s="28">
        <f>SUM(Emissions!BG44:BG45)</f>
        <v>0.14178538142721928</v>
      </c>
      <c r="BF22" s="28">
        <f>SUM(Emissions!BH44:BH45)</f>
        <v>0.14194188351138931</v>
      </c>
      <c r="BG22" s="28">
        <f>SUM(Emissions!BI44:BI45)</f>
        <v>0.14211217043338975</v>
      </c>
      <c r="BH22" s="28">
        <f>SUM(Emissions!BJ44:BJ45)</f>
        <v>0.14229588384657232</v>
      </c>
      <c r="BI22" s="28">
        <f>SUM(Emissions!BK44:BK45)</f>
        <v>0.14249330924673398</v>
      </c>
      <c r="BJ22" s="28">
        <f>SUM(Emissions!BL44:BL45)</f>
        <v>0.14254473051605793</v>
      </c>
      <c r="BK22" s="28">
        <f>SUM(Emissions!BM44:BM45)</f>
        <v>0.14260806087758018</v>
      </c>
      <c r="BL22" s="28">
        <f>SUM(Emissions!BN44:BN45)</f>
        <v>0.14268318447090664</v>
      </c>
      <c r="BM22" s="28">
        <f>SUM(Emissions!BO44:BO45)</f>
        <v>0.14276987438303093</v>
      </c>
      <c r="BN22" s="28">
        <f>SUM(Emissions!BP44:BP45)</f>
        <v>0.14286864157103202</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0.13568770668875618</v>
      </c>
      <c r="AC25" s="28">
        <f>SUM(Emissions!AE48:AE49)</f>
        <v>0.13567478227858817</v>
      </c>
      <c r="AD25" s="28">
        <f>SUM(Emissions!AF48:AF49)</f>
        <v>0.13472847248252506</v>
      </c>
      <c r="AE25" s="28">
        <f>SUM(Emissions!AG48:AG49)</f>
        <v>0.13312735362651298</v>
      </c>
      <c r="AF25" s="28">
        <f>SUM(Emissions!AH48:AH49)</f>
        <v>0.1308449532893991</v>
      </c>
      <c r="AG25" s="28">
        <f>SUM(Emissions!AI48:AI49)</f>
        <v>0.12934707927243258</v>
      </c>
      <c r="AH25" s="28">
        <f>SUM(Emissions!AJ48:AJ49)</f>
        <v>0.12804630692735708</v>
      </c>
      <c r="AI25" s="28">
        <f>SUM(Emissions!AK48:AK49)</f>
        <v>0.12668562709340669</v>
      </c>
      <c r="AJ25" s="28">
        <f>SUM(Emissions!AL48:AL49)</f>
        <v>0.11153652295725698</v>
      </c>
      <c r="AK25" s="28">
        <f>SUM(Emissions!AM48:AM49)</f>
        <v>0.1122205069871412</v>
      </c>
      <c r="AL25" s="28">
        <f>SUM(Emissions!AN48:AN49)</f>
        <v>0.11284684207486671</v>
      </c>
      <c r="AM25" s="28">
        <f>SUM(Emissions!AO48:AO49)</f>
        <v>0.1136505228551144</v>
      </c>
      <c r="AN25" s="28">
        <f>SUM(Emissions!AP48:AP49)</f>
        <v>0.11465306853397421</v>
      </c>
      <c r="AO25" s="28">
        <f>SUM(Emissions!AQ48:AQ49)</f>
        <v>0.1154500594558034</v>
      </c>
      <c r="AP25" s="28">
        <f>SUM(Emissions!AR48:AR49)</f>
        <v>0.11666120392575682</v>
      </c>
      <c r="AQ25" s="28">
        <f>SUM(Emissions!AS48:AS49)</f>
        <v>0.11788326415640805</v>
      </c>
      <c r="AR25" s="28">
        <f>SUM(Emissions!AT48:AT49)</f>
        <v>0.11910291728447756</v>
      </c>
      <c r="AS25" s="28">
        <f>SUM(Emissions!AU48:AU49)</f>
        <v>0.12015192003096956</v>
      </c>
      <c r="AT25" s="28">
        <f>SUM(Emissions!AV48:AV49)</f>
        <v>0.12111090391818022</v>
      </c>
      <c r="AU25" s="28">
        <f>SUM(Emissions!AW48:AW49)</f>
        <v>0.12252837320375989</v>
      </c>
      <c r="AV25" s="28">
        <f>SUM(Emissions!AX48:AX49)</f>
        <v>0.12396835432831352</v>
      </c>
      <c r="AW25" s="28">
        <f>SUM(Emissions!AY48:AY49)</f>
        <v>0.12538684081147242</v>
      </c>
      <c r="AX25" s="28">
        <f>SUM(Emissions!AZ48:AZ49)</f>
        <v>0.12674407783223687</v>
      </c>
      <c r="AY25" s="28">
        <f>SUM(Emissions!BA48:BA49)</f>
        <v>0.12838588155109282</v>
      </c>
      <c r="AZ25" s="28">
        <f>SUM(Emissions!BB48:BB49)</f>
        <v>0.1302429142118833</v>
      </c>
      <c r="BA25" s="28">
        <f>SUM(Emissions!BC48:BC49)</f>
        <v>0.13216734316607567</v>
      </c>
      <c r="BB25" s="28">
        <f>SUM(Emissions!BD48:BD49)</f>
        <v>0.13394149986934509</v>
      </c>
      <c r="BC25" s="28">
        <f>SUM(Emissions!BE48:BE49)</f>
        <v>0.13577150598079163</v>
      </c>
      <c r="BD25" s="28">
        <f>SUM(Emissions!BF48:BF49)</f>
        <v>0.13775488438103567</v>
      </c>
      <c r="BE25" s="28">
        <f>SUM(Emissions!BG48:BG49)</f>
        <v>0.13975228489153432</v>
      </c>
      <c r="BF25" s="28">
        <f>SUM(Emissions!BH48:BH49)</f>
        <v>0.14176267386969971</v>
      </c>
      <c r="BG25" s="28">
        <f>SUM(Emissions!BI48:BI49)</f>
        <v>0.14380186932768807</v>
      </c>
      <c r="BH25" s="28">
        <f>SUM(Emissions!BJ48:BJ49)</f>
        <v>0.14587714576652544</v>
      </c>
      <c r="BI25" s="28">
        <f>SUM(Emissions!BK48:BK49)</f>
        <v>0.14805634922057379</v>
      </c>
      <c r="BJ25" s="28">
        <f>SUM(Emissions!BL48:BL49)</f>
        <v>0.1499317274090109</v>
      </c>
      <c r="BK25" s="28">
        <f>SUM(Emissions!BM48:BM49)</f>
        <v>0.15183110581201764</v>
      </c>
      <c r="BL25" s="28">
        <f>SUM(Emissions!BN48:BN49)</f>
        <v>0.15377720709182446</v>
      </c>
      <c r="BM25" s="28">
        <f>SUM(Emissions!BO48:BO49)</f>
        <v>0.1557786633445209</v>
      </c>
      <c r="BN25" s="28">
        <f>SUM(Emissions!BP48:BP49)</f>
        <v>0.15791021472035593</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2.1162090117175105</v>
      </c>
      <c r="AC26" s="28">
        <f>SUM(Emissions!AE50:AE53)</f>
        <v>2.1614790493620726</v>
      </c>
      <c r="AD26" s="28">
        <f>SUM(Emissions!AF50:AF53)</f>
        <v>2.1861209105982411</v>
      </c>
      <c r="AE26" s="28">
        <f>SUM(Emissions!AG50:AG53)</f>
        <v>2.1952989892496753</v>
      </c>
      <c r="AF26" s="28">
        <f>SUM(Emissions!AH50:AH53)</f>
        <v>2.1879110573209619</v>
      </c>
      <c r="AG26" s="28">
        <f>SUM(Emissions!AI50:AI53)</f>
        <v>2.1956622134602757</v>
      </c>
      <c r="AH26" s="28">
        <f>SUM(Emissions!AJ50:AJ53)</f>
        <v>2.2065419632681569</v>
      </c>
      <c r="AI26" s="28">
        <f>SUM(Emissions!AK50:AK53)</f>
        <v>2.2149593800597445</v>
      </c>
      <c r="AJ26" s="28">
        <f>SUM(Emissions!AL50:AL53)</f>
        <v>1.9051433515982026</v>
      </c>
      <c r="AK26" s="28">
        <f>SUM(Emissions!AM50:AM53)</f>
        <v>1.9578325148527611</v>
      </c>
      <c r="AL26" s="28">
        <f>SUM(Emissions!AN50:AN53)</f>
        <v>2.0095279336976972</v>
      </c>
      <c r="AM26" s="28">
        <f>SUM(Emissions!AO50:AO53)</f>
        <v>2.0658620884763601</v>
      </c>
      <c r="AN26" s="28">
        <f>SUM(Emissions!AP50:AP53)</f>
        <v>2.1275844296433459</v>
      </c>
      <c r="AO26" s="28">
        <f>SUM(Emissions!AQ50:AQ53)</f>
        <v>2.1849680775769302</v>
      </c>
      <c r="AP26" s="28">
        <f>SUM(Emissions!AR50:AR53)</f>
        <v>2.2544949823913862</v>
      </c>
      <c r="AQ26" s="28">
        <f>SUM(Emissions!AS50:AS53)</f>
        <v>2.3252631473637932</v>
      </c>
      <c r="AR26" s="28">
        <f>SUM(Emissions!AT50:AT53)</f>
        <v>2.3969882389517614</v>
      </c>
      <c r="AS26" s="28">
        <f>SUM(Emissions!AU50:AU53)</f>
        <v>2.4653339590322063</v>
      </c>
      <c r="AT26" s="28">
        <f>SUM(Emissions!AV50:AV53)</f>
        <v>2.5322941429833565</v>
      </c>
      <c r="AU26" s="28">
        <f>SUM(Emissions!AW50:AW53)</f>
        <v>2.6133871037536558</v>
      </c>
      <c r="AV26" s="28">
        <f>SUM(Emissions!AX50:AX53)</f>
        <v>2.6964297851455385</v>
      </c>
      <c r="AW26" s="28">
        <f>SUM(Emissions!AY50:AY53)</f>
        <v>2.7802870527040007</v>
      </c>
      <c r="AX26" s="28">
        <f>SUM(Emissions!AZ50:AZ53)</f>
        <v>2.8638788515136322</v>
      </c>
      <c r="AY26" s="28">
        <f>SUM(Emissions!BA50:BA53)</f>
        <v>2.9569360591437879</v>
      </c>
      <c r="AZ26" s="28">
        <f>SUM(Emissions!BB50:BB53)</f>
        <v>3.0586816690790295</v>
      </c>
      <c r="BA26" s="28">
        <f>SUM(Emissions!BC50:BC53)</f>
        <v>3.1643013357053116</v>
      </c>
      <c r="BB26" s="28">
        <f>SUM(Emissions!BD50:BD53)</f>
        <v>3.2675487967438133</v>
      </c>
      <c r="BC26" s="28">
        <f>SUM(Emissions!BE50:BE53)</f>
        <v>3.3744365415855375</v>
      </c>
      <c r="BD26" s="28">
        <f>SUM(Emissions!BF50:BF53)</f>
        <v>3.4880292307290524</v>
      </c>
      <c r="BE26" s="28">
        <f>SUM(Emissions!BG50:BG53)</f>
        <v>3.6050835526405445</v>
      </c>
      <c r="BF26" s="28">
        <f>SUM(Emissions!BH50:BH53)</f>
        <v>3.7248926787208068</v>
      </c>
      <c r="BG26" s="28">
        <f>SUM(Emissions!BI50:BI53)</f>
        <v>3.8480405412464109</v>
      </c>
      <c r="BH26" s="28">
        <f>SUM(Emissions!BJ50:BJ53)</f>
        <v>3.9748692632889853</v>
      </c>
      <c r="BI26" s="28">
        <f>SUM(Emissions!BK50:BK53)</f>
        <v>4.1076859307047311</v>
      </c>
      <c r="BJ26" s="28">
        <f>SUM(Emissions!BL50:BL53)</f>
        <v>4.2341630941526729</v>
      </c>
      <c r="BK26" s="28">
        <f>SUM(Emissions!BM50:BM53)</f>
        <v>4.3640667260811155</v>
      </c>
      <c r="BL26" s="28">
        <f>SUM(Emissions!BN50:BN53)</f>
        <v>4.4982738203334662</v>
      </c>
      <c r="BM26" s="28">
        <f>SUM(Emissions!BO50:BO53)</f>
        <v>4.6372286033823098</v>
      </c>
      <c r="BN26" s="28">
        <f>SUM(Emissions!BP50:BP53)</f>
        <v>4.7836714666259637</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43.885667397648966</v>
      </c>
      <c r="AC27" s="49">
        <f t="shared" si="17"/>
        <v>45.729012597149833</v>
      </c>
      <c r="AD27" s="49">
        <f t="shared" si="17"/>
        <v>44.965256516650712</v>
      </c>
      <c r="AE27" s="49">
        <f t="shared" si="17"/>
        <v>44.246823476151562</v>
      </c>
      <c r="AF27" s="49">
        <f t="shared" si="17"/>
        <v>44.599719715652434</v>
      </c>
      <c r="AG27" s="49">
        <f t="shared" si="17"/>
        <v>44.899396915153304</v>
      </c>
      <c r="AH27" s="49">
        <f t="shared" si="17"/>
        <v>44.895393954654168</v>
      </c>
      <c r="AI27" s="49">
        <f t="shared" si="17"/>
        <v>44.901470134572719</v>
      </c>
      <c r="AJ27" s="49">
        <f t="shared" si="17"/>
        <v>44.90754631449127</v>
      </c>
      <c r="AK27" s="49">
        <f t="shared" si="17"/>
        <v>44.913622494409829</v>
      </c>
      <c r="AL27" s="49">
        <f t="shared" si="17"/>
        <v>44.919698674328366</v>
      </c>
      <c r="AM27" s="49">
        <f t="shared" si="17"/>
        <v>44.92577485424691</v>
      </c>
      <c r="AN27" s="49">
        <f t="shared" si="17"/>
        <v>44.931851034165469</v>
      </c>
      <c r="AO27" s="49">
        <f t="shared" si="17"/>
        <v>44.937927214084013</v>
      </c>
      <c r="AP27" s="49">
        <f t="shared" si="17"/>
        <v>44.944003394002571</v>
      </c>
      <c r="AQ27" s="49">
        <f t="shared" si="17"/>
        <v>44.950079573921109</v>
      </c>
      <c r="AR27" s="49">
        <f t="shared" si="17"/>
        <v>44.95615575383966</v>
      </c>
      <c r="AS27" s="49">
        <f t="shared" si="17"/>
        <v>44.962231933758211</v>
      </c>
      <c r="AT27" s="49">
        <f t="shared" si="17"/>
        <v>44.968308113676756</v>
      </c>
      <c r="AU27" s="49">
        <f t="shared" si="17"/>
        <v>44.964305153177627</v>
      </c>
      <c r="AV27" s="49">
        <f t="shared" si="17"/>
        <v>44.96030219267849</v>
      </c>
      <c r="AW27" s="49">
        <f t="shared" si="17"/>
        <v>44.956299232179362</v>
      </c>
      <c r="AX27" s="49">
        <f t="shared" si="17"/>
        <v>44.952296271680225</v>
      </c>
      <c r="AY27" s="49">
        <f t="shared" si="17"/>
        <v>44.948293311181096</v>
      </c>
      <c r="AZ27" s="49">
        <f t="shared" si="17"/>
        <v>44.94429035068196</v>
      </c>
      <c r="BA27" s="49">
        <f t="shared" si="17"/>
        <v>44.940287390182831</v>
      </c>
      <c r="BB27" s="49">
        <f t="shared" si="17"/>
        <v>44.936284429683703</v>
      </c>
      <c r="BC27" s="49">
        <f t="shared" si="17"/>
        <v>44.918684829826859</v>
      </c>
      <c r="BD27" s="49">
        <f t="shared" si="17"/>
        <v>44.901085229970022</v>
      </c>
      <c r="BE27" s="49">
        <f t="shared" si="17"/>
        <v>44.883485630113185</v>
      </c>
      <c r="BF27" s="49">
        <f t="shared" si="17"/>
        <v>44.865886030256334</v>
      </c>
      <c r="BG27" s="49">
        <f t="shared" si="17"/>
        <v>44.848286430399504</v>
      </c>
      <c r="BH27" s="49">
        <f t="shared" si="17"/>
        <v>44.830686830542668</v>
      </c>
      <c r="BI27" s="49">
        <f t="shared" si="17"/>
        <v>44.813087230685831</v>
      </c>
      <c r="BJ27" s="49">
        <f t="shared" si="17"/>
        <v>44.79548763082898</v>
      </c>
      <c r="BK27" s="49">
        <f t="shared" si="17"/>
        <v>44.77788803097215</v>
      </c>
      <c r="BL27" s="49">
        <f t="shared" si="17"/>
        <v>44.760288431115306</v>
      </c>
      <c r="BM27" s="49">
        <f t="shared" si="17"/>
        <v>44.742688831258477</v>
      </c>
      <c r="BN27" s="49">
        <f t="shared" si="17"/>
        <v>44.725089231401626</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11.205825935791335</v>
      </c>
      <c r="AC28" s="22">
        <f>SUMIF(Emissions!$C$54:$C$69,'Emissions summary'!$C28,Emissions!AE$54:AE$69)</f>
        <v>13.057530568067531</v>
      </c>
      <c r="AD28" s="22">
        <f>SUMIF(Emissions!$C$54:$C$69,'Emissions summary'!$C28,Emissions!AF$54:AF$69)</f>
        <v>12.302133920343728</v>
      </c>
      <c r="AE28" s="22">
        <f>SUMIF(Emissions!$C$54:$C$69,'Emissions summary'!$C28,Emissions!AG$54:AG$69)</f>
        <v>11.592060312619925</v>
      </c>
      <c r="AF28" s="22">
        <f>SUMIF(Emissions!$C$54:$C$69,'Emissions summary'!$C28,Emissions!AH$54:AH$69)</f>
        <v>11.953315984896124</v>
      </c>
      <c r="AG28" s="22">
        <f>SUMIF(Emissions!$C$54:$C$69,'Emissions summary'!$C28,Emissions!AI$54:AI$69)</f>
        <v>12.261352617172319</v>
      </c>
      <c r="AH28" s="22">
        <f>SUMIF(Emissions!$C$54:$C$69,'Emissions summary'!$C28,Emissions!AJ$54:AJ$69)</f>
        <v>12.265709089448515</v>
      </c>
      <c r="AI28" s="22">
        <f>SUMIF(Emissions!$C$54:$C$69,'Emissions summary'!$C28,Emissions!AK$54:AK$69)</f>
        <v>12.28366220108242</v>
      </c>
      <c r="AJ28" s="22">
        <f>SUMIF(Emissions!$C$54:$C$69,'Emissions summary'!$C28,Emissions!AL$54:AL$69)</f>
        <v>12.301615312716322</v>
      </c>
      <c r="AK28" s="22">
        <f>SUMIF(Emissions!$C$54:$C$69,'Emissions summary'!$C28,Emissions!AM$54:AM$69)</f>
        <v>12.31956842435023</v>
      </c>
      <c r="AL28" s="22">
        <f>SUMIF(Emissions!$C$54:$C$69,'Emissions summary'!$C28,Emissions!AN$54:AN$69)</f>
        <v>12.337521535984129</v>
      </c>
      <c r="AM28" s="22">
        <f>SUMIF(Emissions!$C$54:$C$69,'Emissions summary'!$C28,Emissions!AO$54:AO$69)</f>
        <v>12.355474647618033</v>
      </c>
      <c r="AN28" s="22">
        <f>SUMIF(Emissions!$C$54:$C$69,'Emissions summary'!$C28,Emissions!AP$54:AP$69)</f>
        <v>12.373427759251939</v>
      </c>
      <c r="AO28" s="22">
        <f>SUMIF(Emissions!$C$54:$C$69,'Emissions summary'!$C28,Emissions!AQ$54:AQ$69)</f>
        <v>12.39138087088584</v>
      </c>
      <c r="AP28" s="22">
        <f>SUMIF(Emissions!$C$54:$C$69,'Emissions summary'!$C28,Emissions!AR$54:AR$69)</f>
        <v>12.409333982519744</v>
      </c>
      <c r="AQ28" s="22">
        <f>SUMIF(Emissions!$C$54:$C$69,'Emissions summary'!$C28,Emissions!AS$54:AS$69)</f>
        <v>12.427287094153648</v>
      </c>
      <c r="AR28" s="22">
        <f>SUMIF(Emissions!$C$54:$C$69,'Emissions summary'!$C28,Emissions!AT$54:AT$69)</f>
        <v>12.445240205787551</v>
      </c>
      <c r="AS28" s="22">
        <f>SUMIF(Emissions!$C$54:$C$69,'Emissions summary'!$C28,Emissions!AU$54:AU$69)</f>
        <v>12.463193317421455</v>
      </c>
      <c r="AT28" s="22">
        <f>SUMIF(Emissions!$C$54:$C$69,'Emissions summary'!$C28,Emissions!AV$54:AV$69)</f>
        <v>12.481146429055357</v>
      </c>
      <c r="AU28" s="22">
        <f>SUMIF(Emissions!$C$54:$C$69,'Emissions summary'!$C28,Emissions!AW$54:AW$69)</f>
        <v>12.485502901331557</v>
      </c>
      <c r="AV28" s="22">
        <f>SUMIF(Emissions!$C$54:$C$69,'Emissions summary'!$C28,Emissions!AX$54:AX$69)</f>
        <v>12.489859373607752</v>
      </c>
      <c r="AW28" s="22">
        <f>SUMIF(Emissions!$C$54:$C$69,'Emissions summary'!$C28,Emissions!AY$54:AY$69)</f>
        <v>12.494215845883948</v>
      </c>
      <c r="AX28" s="22">
        <f>SUMIF(Emissions!$C$54:$C$69,'Emissions summary'!$C28,Emissions!AZ$54:AZ$69)</f>
        <v>12.498572318160145</v>
      </c>
      <c r="AY28" s="22">
        <f>SUMIF(Emissions!$C$54:$C$69,'Emissions summary'!$C28,Emissions!BA$54:BA$69)</f>
        <v>12.502928790436343</v>
      </c>
      <c r="AZ28" s="22">
        <f>SUMIF(Emissions!$C$54:$C$69,'Emissions summary'!$C28,Emissions!BB$54:BB$69)</f>
        <v>12.507285262712539</v>
      </c>
      <c r="BA28" s="22">
        <f>SUMIF(Emissions!$C$54:$C$69,'Emissions summary'!$C28,Emissions!BC$54:BC$69)</f>
        <v>12.511641734988736</v>
      </c>
      <c r="BB28" s="22">
        <f>SUMIF(Emissions!$C$54:$C$69,'Emissions summary'!$C28,Emissions!BD$54:BD$69)</f>
        <v>12.515998207264932</v>
      </c>
      <c r="BC28" s="22">
        <f>SUMIF(Emissions!$C$54:$C$69,'Emissions summary'!$C28,Emissions!BE$54:BE$69)</f>
        <v>12.506758040183422</v>
      </c>
      <c r="BD28" s="22">
        <f>SUMIF(Emissions!$C$54:$C$69,'Emissions summary'!$C28,Emissions!BF$54:BF$69)</f>
        <v>12.497517873101913</v>
      </c>
      <c r="BE28" s="22">
        <f>SUMIF(Emissions!$C$54:$C$69,'Emissions summary'!$C28,Emissions!BG$54:BG$69)</f>
        <v>12.488277706020401</v>
      </c>
      <c r="BF28" s="22">
        <f>SUMIF(Emissions!$C$54:$C$69,'Emissions summary'!$C28,Emissions!BH$54:BH$69)</f>
        <v>12.479037538938893</v>
      </c>
      <c r="BG28" s="22">
        <f>SUMIF(Emissions!$C$54:$C$69,'Emissions summary'!$C28,Emissions!BI$54:BI$69)</f>
        <v>12.469797371857384</v>
      </c>
      <c r="BH28" s="22">
        <f>SUMIF(Emissions!$C$54:$C$69,'Emissions summary'!$C28,Emissions!BJ$54:BJ$69)</f>
        <v>12.460557204775874</v>
      </c>
      <c r="BI28" s="22">
        <f>SUMIF(Emissions!$C$54:$C$69,'Emissions summary'!$C28,Emissions!BK$54:BK$69)</f>
        <v>12.451317037694363</v>
      </c>
      <c r="BJ28" s="22">
        <f>SUMIF(Emissions!$C$54:$C$69,'Emissions summary'!$C28,Emissions!BL$54:BL$69)</f>
        <v>12.442076870612853</v>
      </c>
      <c r="BK28" s="22">
        <f>SUMIF(Emissions!$C$54:$C$69,'Emissions summary'!$C28,Emissions!BM$54:BM$69)</f>
        <v>12.432836703531343</v>
      </c>
      <c r="BL28" s="22">
        <f>SUMIF(Emissions!$C$54:$C$69,'Emissions summary'!$C28,Emissions!BN$54:BN$69)</f>
        <v>12.423596536449834</v>
      </c>
      <c r="BM28" s="22">
        <f>SUMIF(Emissions!$C$54:$C$69,'Emissions summary'!$C28,Emissions!BO$54:BO$69)</f>
        <v>12.414356369368326</v>
      </c>
      <c r="BN28" s="22">
        <f>SUMIF(Emissions!$C$54:$C$69,'Emissions summary'!$C28,Emissions!BP$54:BP$69)</f>
        <v>12.405116202286813</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22.45753513468696</v>
      </c>
      <c r="AC30" s="22">
        <f>SUMIF(Emissions!$C$54:$C$69,'Emissions summary'!$C30,Emissions!AE$54:AE$69)</f>
        <v>22.448725519032621</v>
      </c>
      <c r="AD30" s="22">
        <f>SUMIF(Emissions!$C$54:$C$69,'Emissions summary'!$C30,Emissions!AF$54:AF$69)</f>
        <v>22.439915903378289</v>
      </c>
      <c r="AE30" s="22">
        <f>SUMIF(Emissions!$C$54:$C$69,'Emissions summary'!$C30,Emissions!AG$54:AG$69)</f>
        <v>22.431106287723953</v>
      </c>
      <c r="AF30" s="22">
        <f>SUMIF(Emissions!$C$54:$C$69,'Emissions summary'!$C30,Emissions!AH$54:AH$69)</f>
        <v>22.422296672069617</v>
      </c>
      <c r="AG30" s="22">
        <f>SUMIF(Emissions!$C$54:$C$69,'Emissions summary'!$C30,Emissions!AI$54:AI$69)</f>
        <v>22.413487056415281</v>
      </c>
      <c r="AH30" s="22">
        <f>SUMIF(Emissions!$C$54:$C$69,'Emissions summary'!$C30,Emissions!AJ$54:AJ$69)</f>
        <v>22.404677440760942</v>
      </c>
      <c r="AI30" s="22">
        <f>SUMIF(Emissions!$C$54:$C$69,'Emissions summary'!$C30,Emissions!AK$54:AK$69)</f>
        <v>22.392350326166586</v>
      </c>
      <c r="AJ30" s="22">
        <f>SUMIF(Emissions!$C$54:$C$69,'Emissions summary'!$C30,Emissions!AL$54:AL$69)</f>
        <v>22.380023211572226</v>
      </c>
      <c r="AK30" s="22">
        <f>SUMIF(Emissions!$C$54:$C$69,'Emissions summary'!$C30,Emissions!AM$54:AM$69)</f>
        <v>22.367696096977866</v>
      </c>
      <c r="AL30" s="22">
        <f>SUMIF(Emissions!$C$54:$C$69,'Emissions summary'!$C30,Emissions!AN$54:AN$69)</f>
        <v>22.355368982383503</v>
      </c>
      <c r="AM30" s="22">
        <f>SUMIF(Emissions!$C$54:$C$69,'Emissions summary'!$C30,Emissions!AO$54:AO$69)</f>
        <v>22.343041867789143</v>
      </c>
      <c r="AN30" s="22">
        <f>SUMIF(Emissions!$C$54:$C$69,'Emissions summary'!$C30,Emissions!AP$54:AP$69)</f>
        <v>22.330714753194783</v>
      </c>
      <c r="AO30" s="22">
        <f>SUMIF(Emissions!$C$54:$C$69,'Emissions summary'!$C30,Emissions!AQ$54:AQ$69)</f>
        <v>22.318387638600424</v>
      </c>
      <c r="AP30" s="22">
        <f>SUMIF(Emissions!$C$54:$C$69,'Emissions summary'!$C30,Emissions!AR$54:AR$69)</f>
        <v>22.30606052400606</v>
      </c>
      <c r="AQ30" s="22">
        <f>SUMIF(Emissions!$C$54:$C$69,'Emissions summary'!$C30,Emissions!AS$54:AS$69)</f>
        <v>22.293733409411697</v>
      </c>
      <c r="AR30" s="22">
        <f>SUMIF(Emissions!$C$54:$C$69,'Emissions summary'!$C30,Emissions!AT$54:AT$69)</f>
        <v>22.281406294817337</v>
      </c>
      <c r="AS30" s="22">
        <f>SUMIF(Emissions!$C$54:$C$69,'Emissions summary'!$C30,Emissions!AU$54:AU$69)</f>
        <v>22.269079180222977</v>
      </c>
      <c r="AT30" s="22">
        <f>SUMIF(Emissions!$C$54:$C$69,'Emissions summary'!$C30,Emissions!AV$54:AV$69)</f>
        <v>22.256752065628614</v>
      </c>
      <c r="AU30" s="22">
        <f>SUMIF(Emissions!$C$54:$C$69,'Emissions summary'!$C30,Emissions!AW$54:AW$69)</f>
        <v>22.247942449974282</v>
      </c>
      <c r="AV30" s="22">
        <f>SUMIF(Emissions!$C$54:$C$69,'Emissions summary'!$C30,Emissions!AX$54:AX$69)</f>
        <v>22.239132834319946</v>
      </c>
      <c r="AW30" s="22">
        <f>SUMIF(Emissions!$C$54:$C$69,'Emissions summary'!$C30,Emissions!AY$54:AY$69)</f>
        <v>22.230323218665607</v>
      </c>
      <c r="AX30" s="22">
        <f>SUMIF(Emissions!$C$54:$C$69,'Emissions summary'!$C30,Emissions!AZ$54:AZ$69)</f>
        <v>22.221513603011275</v>
      </c>
      <c r="AY30" s="22">
        <f>SUMIF(Emissions!$C$54:$C$69,'Emissions summary'!$C30,Emissions!BA$54:BA$69)</f>
        <v>22.212703987356935</v>
      </c>
      <c r="AZ30" s="22">
        <f>SUMIF(Emissions!$C$54:$C$69,'Emissions summary'!$C30,Emissions!BB$54:BB$69)</f>
        <v>22.203894371702603</v>
      </c>
      <c r="BA30" s="22">
        <f>SUMIF(Emissions!$C$54:$C$69,'Emissions summary'!$C30,Emissions!BC$54:BC$69)</f>
        <v>22.195084756048267</v>
      </c>
      <c r="BB30" s="22">
        <f>SUMIF(Emissions!$C$54:$C$69,'Emissions summary'!$C30,Emissions!BD$54:BD$69)</f>
        <v>22.186275140393935</v>
      </c>
      <c r="BC30" s="22">
        <f>SUMIF(Emissions!$C$54:$C$69,'Emissions summary'!$C30,Emissions!BE$54:BE$69)</f>
        <v>22.177465524739599</v>
      </c>
      <c r="BD30" s="22">
        <f>SUMIF(Emissions!$C$54:$C$69,'Emissions summary'!$C30,Emissions!BF$54:BF$69)</f>
        <v>22.168655909085267</v>
      </c>
      <c r="BE30" s="22">
        <f>SUMIF(Emissions!$C$54:$C$69,'Emissions summary'!$C30,Emissions!BG$54:BG$69)</f>
        <v>22.159846293430927</v>
      </c>
      <c r="BF30" s="22">
        <f>SUMIF(Emissions!$C$54:$C$69,'Emissions summary'!$C30,Emissions!BH$54:BH$69)</f>
        <v>22.151036677776592</v>
      </c>
      <c r="BG30" s="22">
        <f>SUMIF(Emissions!$C$54:$C$69,'Emissions summary'!$C30,Emissions!BI$54:BI$69)</f>
        <v>22.142227062122256</v>
      </c>
      <c r="BH30" s="22">
        <f>SUMIF(Emissions!$C$54:$C$69,'Emissions summary'!$C30,Emissions!BJ$54:BJ$69)</f>
        <v>22.133417446467924</v>
      </c>
      <c r="BI30" s="22">
        <f>SUMIF(Emissions!$C$54:$C$69,'Emissions summary'!$C30,Emissions!BK$54:BK$69)</f>
        <v>22.124607830813584</v>
      </c>
      <c r="BJ30" s="22">
        <f>SUMIF(Emissions!$C$54:$C$69,'Emissions summary'!$C30,Emissions!BL$54:BL$69)</f>
        <v>22.115798215159248</v>
      </c>
      <c r="BK30" s="22">
        <f>SUMIF(Emissions!$C$54:$C$69,'Emissions summary'!$C30,Emissions!BM$54:BM$69)</f>
        <v>22.106988599504916</v>
      </c>
      <c r="BL30" s="22">
        <f>SUMIF(Emissions!$C$54:$C$69,'Emissions summary'!$C30,Emissions!BN$54:BN$69)</f>
        <v>22.098178983850577</v>
      </c>
      <c r="BM30" s="22">
        <f>SUMIF(Emissions!$C$54:$C$69,'Emissions summary'!$C30,Emissions!BO$54:BO$69)</f>
        <v>22.089369368196245</v>
      </c>
      <c r="BN30" s="22">
        <f>SUMIF(Emissions!$C$54:$C$69,'Emissions summary'!$C30,Emissions!BP$54:BP$69)</f>
        <v>22.080559752541905</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3.113422497328477</v>
      </c>
      <c r="AC34" s="49">
        <f t="shared" si="21"/>
        <v>3.215343517237891</v>
      </c>
      <c r="AD34" s="49">
        <f t="shared" si="21"/>
        <v>3.1730419131473049</v>
      </c>
      <c r="AE34" s="49">
        <f t="shared" si="21"/>
        <v>3.1332475410567193</v>
      </c>
      <c r="AF34" s="49">
        <f t="shared" si="21"/>
        <v>3.1527181929661339</v>
      </c>
      <c r="AG34" s="49">
        <f t="shared" si="21"/>
        <v>3.1692448128755477</v>
      </c>
      <c r="AH34" s="49">
        <f t="shared" si="21"/>
        <v>3.1689721047849617</v>
      </c>
      <c r="AI34" s="49">
        <f t="shared" si="21"/>
        <v>3.1691303882653385</v>
      </c>
      <c r="AJ34" s="49">
        <f t="shared" si="21"/>
        <v>3.1692886717457149</v>
      </c>
      <c r="AK34" s="49">
        <f t="shared" si="21"/>
        <v>3.1694469552260922</v>
      </c>
      <c r="AL34" s="49">
        <f t="shared" si="21"/>
        <v>3.1696052387064686</v>
      </c>
      <c r="AM34" s="49">
        <f t="shared" si="21"/>
        <v>3.169763522186845</v>
      </c>
      <c r="AN34" s="49">
        <f t="shared" si="21"/>
        <v>3.1699218056672218</v>
      </c>
      <c r="AO34" s="49">
        <f t="shared" si="21"/>
        <v>3.1700800891475982</v>
      </c>
      <c r="AP34" s="49">
        <f t="shared" si="21"/>
        <v>3.1702383726279746</v>
      </c>
      <c r="AQ34" s="49">
        <f t="shared" si="21"/>
        <v>3.1703966561083514</v>
      </c>
      <c r="AR34" s="49">
        <f t="shared" si="21"/>
        <v>3.1705549395887282</v>
      </c>
      <c r="AS34" s="49">
        <f t="shared" si="21"/>
        <v>3.1707132230691055</v>
      </c>
      <c r="AT34" s="49">
        <f t="shared" si="21"/>
        <v>3.170871506549481</v>
      </c>
      <c r="AU34" s="49">
        <f t="shared" si="21"/>
        <v>3.1705987984588955</v>
      </c>
      <c r="AV34" s="49">
        <f t="shared" si="21"/>
        <v>3.1703260903683095</v>
      </c>
      <c r="AW34" s="49">
        <f t="shared" si="21"/>
        <v>3.1700533822777239</v>
      </c>
      <c r="AX34" s="49">
        <f t="shared" si="21"/>
        <v>3.1697806741871384</v>
      </c>
      <c r="AY34" s="49">
        <f t="shared" si="21"/>
        <v>3.1695079660965528</v>
      </c>
      <c r="AZ34" s="49">
        <f t="shared" si="21"/>
        <v>3.1692352580059668</v>
      </c>
      <c r="BA34" s="49">
        <f t="shared" si="21"/>
        <v>3.1689625499153804</v>
      </c>
      <c r="BB34" s="49">
        <f t="shared" si="21"/>
        <v>3.1686898418247949</v>
      </c>
      <c r="BC34" s="49">
        <f t="shared" si="21"/>
        <v>3.167664979216549</v>
      </c>
      <c r="BD34" s="49">
        <f t="shared" si="21"/>
        <v>3.1666401166083031</v>
      </c>
      <c r="BE34" s="49">
        <f t="shared" si="21"/>
        <v>3.1656152540000559</v>
      </c>
      <c r="BF34" s="49">
        <f t="shared" si="21"/>
        <v>3.1645903913918101</v>
      </c>
      <c r="BG34" s="49">
        <f t="shared" si="21"/>
        <v>3.1635655287835642</v>
      </c>
      <c r="BH34" s="49">
        <f t="shared" si="21"/>
        <v>3.1625406661753184</v>
      </c>
      <c r="BI34" s="49">
        <f t="shared" si="21"/>
        <v>3.1615158035670721</v>
      </c>
      <c r="BJ34" s="49">
        <f t="shared" si="21"/>
        <v>3.1604909409588262</v>
      </c>
      <c r="BK34" s="49">
        <f t="shared" si="21"/>
        <v>3.1594660783505795</v>
      </c>
      <c r="BL34" s="49">
        <f t="shared" si="21"/>
        <v>3.1584412157423332</v>
      </c>
      <c r="BM34" s="49">
        <f t="shared" si="21"/>
        <v>3.1574163531340877</v>
      </c>
      <c r="BN34" s="49">
        <f t="shared" si="21"/>
        <v>3.156391490525841</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0.81344754225721971</v>
      </c>
      <c r="AC35" s="22">
        <f>SUMIF(Emissions!$C$70:$C$85,'Emissions summary'!$C35,Emissions!AE$70:AE$85)</f>
        <v>0.91622127041703505</v>
      </c>
      <c r="AD35" s="22">
        <f>SUMIF(Emissions!$C$70:$C$85,'Emissions summary'!$C35,Emissions!AF$70:AF$85)</f>
        <v>0.87477237457685042</v>
      </c>
      <c r="AE35" s="22">
        <f>SUMIF(Emissions!$C$70:$C$85,'Emissions summary'!$C35,Emissions!AG$70:AG$85)</f>
        <v>0.83583071073666604</v>
      </c>
      <c r="AF35" s="22">
        <f>SUMIF(Emissions!$C$70:$C$85,'Emissions summary'!$C35,Emissions!AH$70:AH$85)</f>
        <v>0.85615407089648143</v>
      </c>
      <c r="AG35" s="22">
        <f>SUMIF(Emissions!$C$70:$C$85,'Emissions summary'!$C35,Emissions!AI$70:AI$85)</f>
        <v>0.87353339905629679</v>
      </c>
      <c r="AH35" s="22">
        <f>SUMIF(Emissions!$C$70:$C$85,'Emissions summary'!$C35,Emissions!AJ$70:AJ$85)</f>
        <v>0.8741133992161122</v>
      </c>
      <c r="AI35" s="22">
        <f>SUMIF(Emissions!$C$70:$C$85,'Emissions summary'!$C35,Emissions!AK$70:AK$85)</f>
        <v>0.87544555389358814</v>
      </c>
      <c r="AJ35" s="22">
        <f>SUMIF(Emissions!$C$70:$C$85,'Emissions summary'!$C35,Emissions!AL$70:AL$85)</f>
        <v>0.87677770857106396</v>
      </c>
      <c r="AK35" s="22">
        <f>SUMIF(Emissions!$C$70:$C$85,'Emissions summary'!$C35,Emissions!AM$70:AM$85)</f>
        <v>0.87810986324853979</v>
      </c>
      <c r="AL35" s="22">
        <f>SUMIF(Emissions!$C$70:$C$85,'Emissions summary'!$C35,Emissions!AN$70:AN$85)</f>
        <v>0.8794420179260154</v>
      </c>
      <c r="AM35" s="22">
        <f>SUMIF(Emissions!$C$70:$C$85,'Emissions summary'!$C35,Emissions!AO$70:AO$85)</f>
        <v>0.88077417260349122</v>
      </c>
      <c r="AN35" s="22">
        <f>SUMIF(Emissions!$C$70:$C$85,'Emissions summary'!$C35,Emissions!AP$70:AP$85)</f>
        <v>0.88210632728096705</v>
      </c>
      <c r="AO35" s="22">
        <f>SUMIF(Emissions!$C$70:$C$85,'Emissions summary'!$C35,Emissions!AQ$70:AQ$85)</f>
        <v>0.88343848195844277</v>
      </c>
      <c r="AP35" s="22">
        <f>SUMIF(Emissions!$C$70:$C$85,'Emissions summary'!$C35,Emissions!AR$70:AR$85)</f>
        <v>0.88477063663591882</v>
      </c>
      <c r="AQ35" s="22">
        <f>SUMIF(Emissions!$C$70:$C$85,'Emissions summary'!$C35,Emissions!AS$70:AS$85)</f>
        <v>0.88610279131339453</v>
      </c>
      <c r="AR35" s="22">
        <f>SUMIF(Emissions!$C$70:$C$85,'Emissions summary'!$C35,Emissions!AT$70:AT$85)</f>
        <v>0.88743494599087036</v>
      </c>
      <c r="AS35" s="22">
        <f>SUMIF(Emissions!$C$70:$C$85,'Emissions summary'!$C35,Emissions!AU$70:AU$85)</f>
        <v>0.88876710066834619</v>
      </c>
      <c r="AT35" s="22">
        <f>SUMIF(Emissions!$C$70:$C$85,'Emissions summary'!$C35,Emissions!AV$70:AV$85)</f>
        <v>0.89009925534582202</v>
      </c>
      <c r="AU35" s="22">
        <f>SUMIF(Emissions!$C$70:$C$85,'Emissions summary'!$C35,Emissions!AW$70:AW$85)</f>
        <v>0.89067925550563742</v>
      </c>
      <c r="AV35" s="22">
        <f>SUMIF(Emissions!$C$70:$C$85,'Emissions summary'!$C35,Emissions!AX$70:AX$85)</f>
        <v>0.89125925566545283</v>
      </c>
      <c r="AW35" s="22">
        <f>SUMIF(Emissions!$C$70:$C$85,'Emissions summary'!$C35,Emissions!AY$70:AY$85)</f>
        <v>0.89183925582526824</v>
      </c>
      <c r="AX35" s="22">
        <f>SUMIF(Emissions!$C$70:$C$85,'Emissions summary'!$C35,Emissions!AZ$70:AZ$85)</f>
        <v>0.89241925598508365</v>
      </c>
      <c r="AY35" s="22">
        <f>SUMIF(Emissions!$C$70:$C$85,'Emissions summary'!$C35,Emissions!BA$70:BA$85)</f>
        <v>0.89299925614489917</v>
      </c>
      <c r="AZ35" s="22">
        <f>SUMIF(Emissions!$C$70:$C$85,'Emissions summary'!$C35,Emissions!BB$70:BB$85)</f>
        <v>0.89357925630471469</v>
      </c>
      <c r="BA35" s="22">
        <f>SUMIF(Emissions!$C$70:$C$85,'Emissions summary'!$C35,Emissions!BC$70:BC$85)</f>
        <v>0.89415925646452998</v>
      </c>
      <c r="BB35" s="22">
        <f>SUMIF(Emissions!$C$70:$C$85,'Emissions summary'!$C35,Emissions!BD$70:BD$85)</f>
        <v>0.8947392566243455</v>
      </c>
      <c r="BC35" s="22">
        <f>SUMIF(Emissions!$C$70:$C$85,'Emissions summary'!$C35,Emissions!BE$70:BE$85)</f>
        <v>0.89456710226650049</v>
      </c>
      <c r="BD35" s="22">
        <f>SUMIF(Emissions!$C$70:$C$85,'Emissions summary'!$C35,Emissions!BF$70:BF$85)</f>
        <v>0.89439494790865548</v>
      </c>
      <c r="BE35" s="22">
        <f>SUMIF(Emissions!$C$70:$C$85,'Emissions summary'!$C35,Emissions!BG$70:BG$85)</f>
        <v>0.89422279355081058</v>
      </c>
      <c r="BF35" s="22">
        <f>SUMIF(Emissions!$C$70:$C$85,'Emissions summary'!$C35,Emissions!BH$70:BH$85)</f>
        <v>0.89405063919296579</v>
      </c>
      <c r="BG35" s="22">
        <f>SUMIF(Emissions!$C$70:$C$85,'Emissions summary'!$C35,Emissions!BI$70:BI$85)</f>
        <v>0.89387848483512078</v>
      </c>
      <c r="BH35" s="22">
        <f>SUMIF(Emissions!$C$70:$C$85,'Emissions summary'!$C35,Emissions!BJ$70:BJ$85)</f>
        <v>0.89370633047727588</v>
      </c>
      <c r="BI35" s="22">
        <f>SUMIF(Emissions!$C$70:$C$85,'Emissions summary'!$C35,Emissions!BK$70:BK$85)</f>
        <v>0.89353417611943098</v>
      </c>
      <c r="BJ35" s="22">
        <f>SUMIF(Emissions!$C$70:$C$85,'Emissions summary'!$C35,Emissions!BL$70:BL$85)</f>
        <v>0.89336202176158597</v>
      </c>
      <c r="BK35" s="22">
        <f>SUMIF(Emissions!$C$70:$C$85,'Emissions summary'!$C35,Emissions!BM$70:BM$85)</f>
        <v>0.89318986740374107</v>
      </c>
      <c r="BL35" s="22">
        <f>SUMIF(Emissions!$C$70:$C$85,'Emissions summary'!$C35,Emissions!BN$70:BN$85)</f>
        <v>0.89301771304589606</v>
      </c>
      <c r="BM35" s="22">
        <f>SUMIF(Emissions!$C$70:$C$85,'Emissions summary'!$C35,Emissions!BO$70:BO$85)</f>
        <v>0.89284555868805127</v>
      </c>
      <c r="BN35" s="22">
        <f>SUMIF(Emissions!$C$70:$C$85,'Emissions summary'!$C35,Emissions!BP$70:BP$85)</f>
        <v>0.89267340433020614</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1.9504233036113983</v>
      </c>
      <c r="AC37" s="22">
        <f>SUMIF(Emissions!$C$70:$C$85,'Emissions summary'!$C37,Emissions!AE$70:AE$85)</f>
        <v>1.9494995482191042</v>
      </c>
      <c r="AD37" s="22">
        <f>SUMIF(Emissions!$C$70:$C$85,'Emissions summary'!$C37,Emissions!AF$70:AF$85)</f>
        <v>1.9485757928268101</v>
      </c>
      <c r="AE37" s="22">
        <f>SUMIF(Emissions!$C$70:$C$85,'Emissions summary'!$C37,Emissions!AG$70:AG$85)</f>
        <v>1.9476520374345163</v>
      </c>
      <c r="AF37" s="22">
        <f>SUMIF(Emissions!$C$70:$C$85,'Emissions summary'!$C37,Emissions!AH$70:AH$85)</f>
        <v>1.9467282820422223</v>
      </c>
      <c r="AG37" s="22">
        <f>SUMIF(Emissions!$C$70:$C$85,'Emissions summary'!$C37,Emissions!AI$70:AI$85)</f>
        <v>1.945804526649928</v>
      </c>
      <c r="AH37" s="22">
        <f>SUMIF(Emissions!$C$70:$C$85,'Emissions summary'!$C37,Emissions!AJ$70:AJ$85)</f>
        <v>1.9448807712576339</v>
      </c>
      <c r="AI37" s="22">
        <f>SUMIF(Emissions!$C$70:$C$85,'Emissions summary'!$C37,Emissions!AK$70:AK$85)</f>
        <v>1.9436358529186422</v>
      </c>
      <c r="AJ37" s="22">
        <f>SUMIF(Emissions!$C$70:$C$85,'Emissions summary'!$C37,Emissions!AL$70:AL$85)</f>
        <v>1.94239093457965</v>
      </c>
      <c r="AK37" s="22">
        <f>SUMIF(Emissions!$C$70:$C$85,'Emissions summary'!$C37,Emissions!AM$70:AM$85)</f>
        <v>1.9411460162406582</v>
      </c>
      <c r="AL37" s="22">
        <f>SUMIF(Emissions!$C$70:$C$85,'Emissions summary'!$C37,Emissions!AN$70:AN$85)</f>
        <v>1.939901097901666</v>
      </c>
      <c r="AM37" s="22">
        <f>SUMIF(Emissions!$C$70:$C$85,'Emissions summary'!$C37,Emissions!AO$70:AO$85)</f>
        <v>1.938656179562674</v>
      </c>
      <c r="AN37" s="22">
        <f>SUMIF(Emissions!$C$70:$C$85,'Emissions summary'!$C37,Emissions!AP$70:AP$85)</f>
        <v>1.937411261223682</v>
      </c>
      <c r="AO37" s="22">
        <f>SUMIF(Emissions!$C$70:$C$85,'Emissions summary'!$C37,Emissions!AQ$70:AQ$85)</f>
        <v>1.9361663428846903</v>
      </c>
      <c r="AP37" s="22">
        <f>SUMIF(Emissions!$C$70:$C$85,'Emissions summary'!$C37,Emissions!AR$70:AR$85)</f>
        <v>1.934921424545698</v>
      </c>
      <c r="AQ37" s="22">
        <f>SUMIF(Emissions!$C$70:$C$85,'Emissions summary'!$C37,Emissions!AS$70:AS$85)</f>
        <v>1.9336765062067061</v>
      </c>
      <c r="AR37" s="22">
        <f>SUMIF(Emissions!$C$70:$C$85,'Emissions summary'!$C37,Emissions!AT$70:AT$85)</f>
        <v>1.9324315878677143</v>
      </c>
      <c r="AS37" s="22">
        <f>SUMIF(Emissions!$C$70:$C$85,'Emissions summary'!$C37,Emissions!AU$70:AU$85)</f>
        <v>1.9311866695287223</v>
      </c>
      <c r="AT37" s="22">
        <f>SUMIF(Emissions!$C$70:$C$85,'Emissions summary'!$C37,Emissions!AV$70:AV$85)</f>
        <v>1.9299417511897299</v>
      </c>
      <c r="AU37" s="22">
        <f>SUMIF(Emissions!$C$70:$C$85,'Emissions summary'!$C37,Emissions!AW$70:AW$85)</f>
        <v>1.929017995797436</v>
      </c>
      <c r="AV37" s="22">
        <f>SUMIF(Emissions!$C$70:$C$85,'Emissions summary'!$C37,Emissions!AX$70:AX$85)</f>
        <v>1.928094240405142</v>
      </c>
      <c r="AW37" s="22">
        <f>SUMIF(Emissions!$C$70:$C$85,'Emissions summary'!$C37,Emissions!AY$70:AY$85)</f>
        <v>1.9271704850128479</v>
      </c>
      <c r="AX37" s="22">
        <f>SUMIF(Emissions!$C$70:$C$85,'Emissions summary'!$C37,Emissions!AZ$70:AZ$85)</f>
        <v>1.9262467296205541</v>
      </c>
      <c r="AY37" s="22">
        <f>SUMIF(Emissions!$C$70:$C$85,'Emissions summary'!$C37,Emissions!BA$70:BA$85)</f>
        <v>1.92532297422826</v>
      </c>
      <c r="AZ37" s="22">
        <f>SUMIF(Emissions!$C$70:$C$85,'Emissions summary'!$C37,Emissions!BB$70:BB$85)</f>
        <v>1.9243992188359662</v>
      </c>
      <c r="BA37" s="22">
        <f>SUMIF(Emissions!$C$70:$C$85,'Emissions summary'!$C37,Emissions!BC$70:BC$85)</f>
        <v>1.9234754634436719</v>
      </c>
      <c r="BB37" s="22">
        <f>SUMIF(Emissions!$C$70:$C$85,'Emissions summary'!$C37,Emissions!BD$70:BD$85)</f>
        <v>1.9225517080513779</v>
      </c>
      <c r="BC37" s="22">
        <f>SUMIF(Emissions!$C$70:$C$85,'Emissions summary'!$C37,Emissions!BE$70:BE$85)</f>
        <v>1.9216279526590838</v>
      </c>
      <c r="BD37" s="22">
        <f>SUMIF(Emissions!$C$70:$C$85,'Emissions summary'!$C37,Emissions!BF$70:BF$85)</f>
        <v>1.92070419726679</v>
      </c>
      <c r="BE37" s="22">
        <f>SUMIF(Emissions!$C$70:$C$85,'Emissions summary'!$C37,Emissions!BG$70:BG$85)</f>
        <v>1.9197804418744957</v>
      </c>
      <c r="BF37" s="22">
        <f>SUMIF(Emissions!$C$70:$C$85,'Emissions summary'!$C37,Emissions!BH$70:BH$85)</f>
        <v>1.9188566864822016</v>
      </c>
      <c r="BG37" s="22">
        <f>SUMIF(Emissions!$C$70:$C$85,'Emissions summary'!$C37,Emissions!BI$70:BI$85)</f>
        <v>1.917932931089908</v>
      </c>
      <c r="BH37" s="22">
        <f>SUMIF(Emissions!$C$70:$C$85,'Emissions summary'!$C37,Emissions!BJ$70:BJ$85)</f>
        <v>1.9170091756976142</v>
      </c>
      <c r="BI37" s="22">
        <f>SUMIF(Emissions!$C$70:$C$85,'Emissions summary'!$C37,Emissions!BK$70:BK$85)</f>
        <v>1.9160854203053197</v>
      </c>
      <c r="BJ37" s="22">
        <f>SUMIF(Emissions!$C$70:$C$85,'Emissions summary'!$C37,Emissions!BL$70:BL$85)</f>
        <v>1.9151616649130259</v>
      </c>
      <c r="BK37" s="22">
        <f>SUMIF(Emissions!$C$70:$C$85,'Emissions summary'!$C37,Emissions!BM$70:BM$85)</f>
        <v>1.9142379095207318</v>
      </c>
      <c r="BL37" s="22">
        <f>SUMIF(Emissions!$C$70:$C$85,'Emissions summary'!$C37,Emissions!BN$70:BN$85)</f>
        <v>1.9133141541284375</v>
      </c>
      <c r="BM37" s="22">
        <f>SUMIF(Emissions!$C$70:$C$85,'Emissions summary'!$C37,Emissions!BO$70:BO$85)</f>
        <v>1.9123903987361437</v>
      </c>
      <c r="BN37" s="22">
        <f>SUMIF(Emissions!$C$70:$C$85,'Emissions summary'!$C37,Emissions!BP$70:BP$85)</f>
        <v>1.9114666433438496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888.16909567239395</v>
      </c>
      <c r="AD41" s="49">
        <f>Emissions!AF86</f>
        <v>891.80275972281186</v>
      </c>
      <c r="AE41" s="49">
        <f>Emissions!AG86</f>
        <v>894.57781251192478</v>
      </c>
      <c r="AF41" s="49">
        <f>Emissions!AH86</f>
        <v>896.71202344811752</v>
      </c>
      <c r="AG41" s="49">
        <f>Emissions!AI86</f>
        <v>898.16469762619909</v>
      </c>
      <c r="AH41" s="49">
        <f>Emissions!AJ86</f>
        <v>900.21544913914329</v>
      </c>
      <c r="AI41" s="49">
        <f>Emissions!AK86</f>
        <v>902.36236866794536</v>
      </c>
      <c r="AJ41" s="49">
        <f>Emissions!AL86</f>
        <v>904.38538270900301</v>
      </c>
      <c r="AK41" s="49">
        <f>Emissions!AM86</f>
        <v>893.16575946490161</v>
      </c>
      <c r="AL41" s="49">
        <f>Emissions!AN86</f>
        <v>896.76979194556964</v>
      </c>
      <c r="AM41" s="49">
        <f>Emissions!AO86</f>
        <v>900.29537117711072</v>
      </c>
      <c r="AN41" s="49">
        <f>Emissions!AP86</f>
        <v>903.97945840980913</v>
      </c>
      <c r="AO41" s="49">
        <f>Emissions!AQ86</f>
        <v>907.84739248649043</v>
      </c>
      <c r="AP41" s="49">
        <f>Emissions!AR86</f>
        <v>911.49568080471181</v>
      </c>
      <c r="AQ41" s="49">
        <f>Emissions!AS86</f>
        <v>915.49757689516764</v>
      </c>
      <c r="AR41" s="49">
        <f>Emissions!AT86</f>
        <v>919.50172342928965</v>
      </c>
      <c r="AS41" s="49">
        <f>Emissions!AU86</f>
        <v>923.49582923369803</v>
      </c>
      <c r="AT41" s="49">
        <f>Emissions!AV86</f>
        <v>927.31143431248802</v>
      </c>
      <c r="AU41" s="49">
        <f>Emissions!AW86</f>
        <v>931.03054485677387</v>
      </c>
      <c r="AV41" s="49">
        <f>Emissions!AX86</f>
        <v>935.16906345395239</v>
      </c>
      <c r="AW41" s="49">
        <f>Emissions!AY86</f>
        <v>939.32694658328512</v>
      </c>
      <c r="AX41" s="49">
        <f>Emissions!AZ86</f>
        <v>943.46057100367591</v>
      </c>
      <c r="AY41" s="49">
        <f>Emissions!BA86</f>
        <v>947.53082898623381</v>
      </c>
      <c r="AZ41" s="49">
        <f>Emissions!BB86</f>
        <v>951.88482784500752</v>
      </c>
      <c r="BA41" s="49">
        <f>Emissions!BC86</f>
        <v>956.4183819740324</v>
      </c>
      <c r="BB41" s="49">
        <f>Emissions!BD86</f>
        <v>961.01687732867777</v>
      </c>
      <c r="BC41" s="49">
        <f>Emissions!BE86</f>
        <v>965.46494617499707</v>
      </c>
      <c r="BD41" s="49">
        <f>Emissions!BF86</f>
        <v>969.96761757052764</v>
      </c>
      <c r="BE41" s="49">
        <f>Emissions!BG86</f>
        <v>974.62009258596538</v>
      </c>
      <c r="BF41" s="49">
        <f>Emissions!BH86</f>
        <v>979.25696033731731</v>
      </c>
      <c r="BG41" s="49">
        <f>Emissions!BI86</f>
        <v>983.90634251753329</v>
      </c>
      <c r="BH41" s="49">
        <f>Emissions!BJ86</f>
        <v>988.5837021819043</v>
      </c>
      <c r="BI41" s="49">
        <f>Emissions!BK86</f>
        <v>993.29598615637246</v>
      </c>
      <c r="BJ41" s="49">
        <f>Emissions!BL86</f>
        <v>998.10762074278773</v>
      </c>
      <c r="BK41" s="49">
        <f>Emissions!BM86</f>
        <v>1002.6059831939041</v>
      </c>
      <c r="BL41" s="49">
        <f>Emissions!BN86</f>
        <v>1007.1312624010371</v>
      </c>
      <c r="BM41" s="49">
        <f>Emissions!BO86</f>
        <v>1011.7049134853162</v>
      </c>
      <c r="BN41" s="49">
        <f>Emissions!BP86</f>
        <v>1016.3347964816062</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470.05262143131807</v>
      </c>
      <c r="AD42" s="49">
        <f>Emissions!AF87</f>
        <v>469.96106823668589</v>
      </c>
      <c r="AE42" s="49">
        <f>Emissions!AG87</f>
        <v>469.89114846848742</v>
      </c>
      <c r="AF42" s="49">
        <f>Emissions!AH87</f>
        <v>469.83737524495444</v>
      </c>
      <c r="AG42" s="49">
        <f>Emissions!AI87</f>
        <v>469.80077390814461</v>
      </c>
      <c r="AH42" s="49">
        <f>Emissions!AJ87</f>
        <v>469.74910351434886</v>
      </c>
      <c r="AI42" s="49">
        <f>Emissions!AK87</f>
        <v>469.69501008723165</v>
      </c>
      <c r="AJ42" s="49">
        <f>Emissions!AL87</f>
        <v>469.64403856216092</v>
      </c>
      <c r="AK42" s="49">
        <f>Emissions!AM87</f>
        <v>469.92672632204011</v>
      </c>
      <c r="AL42" s="49">
        <f>Emissions!AN87</f>
        <v>469.8359197195075</v>
      </c>
      <c r="AM42" s="49">
        <f>Emissions!AO87</f>
        <v>469.74708981198239</v>
      </c>
      <c r="AN42" s="49">
        <f>Emissions!AP87</f>
        <v>469.65426616324186</v>
      </c>
      <c r="AO42" s="49">
        <f>Emissions!AQ87</f>
        <v>469.55681034001969</v>
      </c>
      <c r="AP42" s="49">
        <f>Emissions!AR87</f>
        <v>469.46488867477007</v>
      </c>
      <c r="AQ42" s="49">
        <f>Emissions!AS87</f>
        <v>469.36405756694523</v>
      </c>
      <c r="AR42" s="49">
        <f>Emissions!AT87</f>
        <v>469.26316975731629</v>
      </c>
      <c r="AS42" s="49">
        <f>Emissions!AU87</f>
        <v>469.16253493224212</v>
      </c>
      <c r="AT42" s="49">
        <f>Emissions!AV87</f>
        <v>469.06639758174117</v>
      </c>
      <c r="AU42" s="49">
        <f>Emissions!AW87</f>
        <v>468.97269149147121</v>
      </c>
      <c r="AV42" s="49">
        <f>Emissions!AX87</f>
        <v>468.86841806570624</v>
      </c>
      <c r="AW42" s="49">
        <f>Emissions!AY87</f>
        <v>468.76365673441205</v>
      </c>
      <c r="AX42" s="49">
        <f>Emissions!AZ87</f>
        <v>468.6595066215109</v>
      </c>
      <c r="AY42" s="49">
        <f>Emissions!BA87</f>
        <v>468.55695307883076</v>
      </c>
      <c r="AZ42" s="49">
        <f>Emissions!BB87</f>
        <v>468.44725044825884</v>
      </c>
      <c r="BA42" s="49">
        <f>Emissions!BC87</f>
        <v>468.33302377298276</v>
      </c>
      <c r="BB42" s="49">
        <f>Emissions!BD87</f>
        <v>468.21716084939459</v>
      </c>
      <c r="BC42" s="49">
        <f>Emissions!BE87</f>
        <v>468.10508804707342</v>
      </c>
      <c r="BD42" s="49">
        <f>Emissions!BF87</f>
        <v>467.99163948801026</v>
      </c>
      <c r="BE42" s="49">
        <f>Emissions!BG87</f>
        <v>467.8744165018731</v>
      </c>
      <c r="BF42" s="49">
        <f>Emissions!BH87</f>
        <v>467.75758675376414</v>
      </c>
      <c r="BG42" s="49">
        <f>Emissions!BI87</f>
        <v>467.64044169418838</v>
      </c>
      <c r="BH42" s="49">
        <f>Emissions!BJ87</f>
        <v>467.5225917185785</v>
      </c>
      <c r="BI42" s="49">
        <f>Emissions!BK87</f>
        <v>467.40386179586409</v>
      </c>
      <c r="BJ42" s="49">
        <f>Emissions!BL87</f>
        <v>467.28262865166681</v>
      </c>
      <c r="BK42" s="49">
        <f>Emissions!BM87</f>
        <v>467.16928866005003</v>
      </c>
      <c r="BL42" s="49">
        <f>Emissions!BN87</f>
        <v>467.05527047832845</v>
      </c>
      <c r="BM42" s="49">
        <f>Emissions!BO87</f>
        <v>466.94003352684143</v>
      </c>
      <c r="BN42" s="49">
        <f>Emissions!BP87</f>
        <v>466.82337976545858</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59.469462131626877</v>
      </c>
      <c r="H43" s="49">
        <f t="shared" si="24"/>
        <v>58.893211725314437</v>
      </c>
      <c r="I43" s="49">
        <f t="shared" si="24"/>
        <v>58.388719399851681</v>
      </c>
      <c r="J43" s="49">
        <f t="shared" si="24"/>
        <v>57.083372445423514</v>
      </c>
      <c r="K43" s="49">
        <f t="shared" si="24"/>
        <v>56.098775217414534</v>
      </c>
      <c r="L43" s="49">
        <f t="shared" si="24"/>
        <v>58.335565745931518</v>
      </c>
      <c r="M43" s="49">
        <f t="shared" si="24"/>
        <v>59.275249334303126</v>
      </c>
      <c r="N43" s="49">
        <f t="shared" si="24"/>
        <v>59.635576105692273</v>
      </c>
      <c r="O43" s="49">
        <f t="shared" si="24"/>
        <v>59.52401567091065</v>
      </c>
      <c r="P43" s="49">
        <f t="shared" si="24"/>
        <v>59.092123819210094</v>
      </c>
      <c r="Q43" s="49">
        <f t="shared" si="24"/>
        <v>57.598808111328694</v>
      </c>
      <c r="R43" s="49">
        <f t="shared" si="24"/>
        <v>58.886181731242175</v>
      </c>
      <c r="S43" s="49">
        <f t="shared" si="24"/>
        <v>58.279596809216031</v>
      </c>
      <c r="T43" s="49">
        <f t="shared" si="24"/>
        <v>57.682019123004011</v>
      </c>
      <c r="U43" s="49">
        <f t="shared" si="24"/>
        <v>56.446309854986318</v>
      </c>
      <c r="V43" s="49">
        <f t="shared" si="24"/>
        <v>56.536481696158276</v>
      </c>
      <c r="W43" s="49">
        <f t="shared" si="24"/>
        <v>58.528720002725755</v>
      </c>
      <c r="X43" s="49">
        <f t="shared" si="24"/>
        <v>58.679990559216726</v>
      </c>
      <c r="Y43" s="49">
        <f t="shared" si="24"/>
        <v>58.309748513870304</v>
      </c>
      <c r="Z43" s="49">
        <f t="shared" si="24"/>
        <v>57.298752977703323</v>
      </c>
      <c r="AA43" s="49">
        <f t="shared" si="24"/>
        <v>57.306796966042953</v>
      </c>
      <c r="AB43" s="49">
        <f t="shared" si="24"/>
        <v>53.491772814942706</v>
      </c>
      <c r="AC43" s="49">
        <f t="shared" si="24"/>
        <v>53.571318930391101</v>
      </c>
      <c r="AD43" s="49">
        <f t="shared" si="24"/>
        <v>53.438899126817681</v>
      </c>
      <c r="AE43" s="49">
        <f t="shared" si="24"/>
        <v>53.155017896538631</v>
      </c>
      <c r="AF43" s="49">
        <f t="shared" si="24"/>
        <v>52.71510270657587</v>
      </c>
      <c r="AG43" s="49">
        <f t="shared" si="24"/>
        <v>52.450402514184418</v>
      </c>
      <c r="AH43" s="49">
        <f t="shared" si="24"/>
        <v>52.225365375972565</v>
      </c>
      <c r="AI43" s="49">
        <f t="shared" si="24"/>
        <v>51.982529897805676</v>
      </c>
      <c r="AJ43" s="49">
        <f t="shared" si="24"/>
        <v>48.65031692143711</v>
      </c>
      <c r="AK43" s="49">
        <f t="shared" si="24"/>
        <v>48.853399171289354</v>
      </c>
      <c r="AL43" s="49">
        <f t="shared" si="24"/>
        <v>49.059198731342484</v>
      </c>
      <c r="AM43" s="49">
        <f t="shared" si="24"/>
        <v>49.301901425721638</v>
      </c>
      <c r="AN43" s="49">
        <f t="shared" si="24"/>
        <v>49.586587229707149</v>
      </c>
      <c r="AO43" s="49">
        <f t="shared" si="24"/>
        <v>49.822823994214794</v>
      </c>
      <c r="AP43" s="49">
        <f t="shared" si="24"/>
        <v>50.127607640542124</v>
      </c>
      <c r="AQ43" s="49">
        <f t="shared" si="24"/>
        <v>50.432508577456282</v>
      </c>
      <c r="AR43" s="49">
        <f t="shared" si="24"/>
        <v>50.734061871528695</v>
      </c>
      <c r="AS43" s="49">
        <f t="shared" si="24"/>
        <v>50.994711352696143</v>
      </c>
      <c r="AT43" s="49">
        <f t="shared" si="24"/>
        <v>51.232264977838</v>
      </c>
      <c r="AU43" s="49">
        <f t="shared" si="24"/>
        <v>51.448643297443432</v>
      </c>
      <c r="AV43" s="49">
        <f t="shared" si="24"/>
        <v>51.663071293746235</v>
      </c>
      <c r="AW43" s="49">
        <f t="shared" si="24"/>
        <v>51.865158916885036</v>
      </c>
      <c r="AX43" s="49">
        <f t="shared" si="24"/>
        <v>52.046083512994741</v>
      </c>
      <c r="AY43" s="49">
        <f t="shared" si="24"/>
        <v>52.280832463183309</v>
      </c>
      <c r="AZ43" s="49">
        <f t="shared" si="24"/>
        <v>52.538878370682319</v>
      </c>
      <c r="BA43" s="49">
        <f t="shared" si="24"/>
        <v>52.802254061876717</v>
      </c>
      <c r="BB43" s="49">
        <f t="shared" si="24"/>
        <v>53.023947189675845</v>
      </c>
      <c r="BC43" s="49">
        <f t="shared" si="24"/>
        <v>53.247660428615561</v>
      </c>
      <c r="BD43" s="49">
        <f t="shared" si="24"/>
        <v>53.493656497346066</v>
      </c>
      <c r="BE43" s="49">
        <f t="shared" si="24"/>
        <v>54.238020423358535</v>
      </c>
      <c r="BF43" s="49">
        <f t="shared" si="24"/>
        <v>54.998631055716288</v>
      </c>
      <c r="BG43" s="49">
        <f t="shared" si="24"/>
        <v>55.77935955048045</v>
      </c>
      <c r="BH43" s="49">
        <f t="shared" si="24"/>
        <v>56.582350150235357</v>
      </c>
      <c r="BI43" s="49">
        <f t="shared" si="24"/>
        <v>57.423212909118078</v>
      </c>
      <c r="BJ43" s="49">
        <f t="shared" si="24"/>
        <v>58.198823825920854</v>
      </c>
      <c r="BK43" s="49">
        <f t="shared" si="24"/>
        <v>58.994179210783926</v>
      </c>
      <c r="BL43" s="49">
        <f t="shared" si="24"/>
        <v>59.815443976769679</v>
      </c>
      <c r="BM43" s="49">
        <f t="shared" si="24"/>
        <v>60.665384785110007</v>
      </c>
      <c r="BN43" s="49">
        <f t="shared" si="24"/>
        <v>61.562256083104927</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6.6058052426048963</v>
      </c>
      <c r="AD44" s="22">
        <f>Emissions!AF88</f>
        <v>6.6043622524748944</v>
      </c>
      <c r="AE44" s="22">
        <f>Emissions!AG88</f>
        <v>6.6032602315589912</v>
      </c>
      <c r="AF44" s="22">
        <f>Emissions!AH88</f>
        <v>6.602412699901266</v>
      </c>
      <c r="AG44" s="22">
        <f>Emissions!AI88</f>
        <v>6.6018358181444494</v>
      </c>
      <c r="AH44" s="22">
        <f>Emissions!AJ88</f>
        <v>6.6010214296508511</v>
      </c>
      <c r="AI44" s="22">
        <f>Emissions!AK88</f>
        <v>6.6001688511936845</v>
      </c>
      <c r="AJ44" s="22">
        <f>Emissions!AL88</f>
        <v>6.5993654777244792</v>
      </c>
      <c r="AK44" s="22">
        <f>Emissions!AM88</f>
        <v>6.6038209819700429</v>
      </c>
      <c r="AL44" s="22">
        <f>Emissions!AN88</f>
        <v>6.6023897590430876</v>
      </c>
      <c r="AM44" s="22">
        <f>Emissions!AO88</f>
        <v>6.6009896912429085</v>
      </c>
      <c r="AN44" s="22">
        <f>Emissions!AP88</f>
        <v>6.5995266772049881</v>
      </c>
      <c r="AO44" s="22">
        <f>Emissions!AQ88</f>
        <v>6.5979906544415439</v>
      </c>
      <c r="AP44" s="22">
        <f>Emissions!AR88</f>
        <v>6.5965418567647216</v>
      </c>
      <c r="AQ44" s="22">
        <f>Emissions!AS88</f>
        <v>6.5949526353948587</v>
      </c>
      <c r="AR44" s="22">
        <f>Emissions!AT88</f>
        <v>6.593362520335333</v>
      </c>
      <c r="AS44" s="22">
        <f>Emissions!AU88</f>
        <v>6.5917763926212753</v>
      </c>
      <c r="AT44" s="22">
        <f>Emissions!AV88</f>
        <v>6.5902611505977182</v>
      </c>
      <c r="AU44" s="22">
        <f>Emissions!AW88</f>
        <v>6.5887842282038669</v>
      </c>
      <c r="AV44" s="22">
        <f>Emissions!AX88</f>
        <v>6.5871407517003435</v>
      </c>
      <c r="AW44" s="22">
        <f>Emissions!AY88</f>
        <v>6.5854895852099684</v>
      </c>
      <c r="AX44" s="22">
        <f>Emissions!AZ88</f>
        <v>6.5838480522677365</v>
      </c>
      <c r="AY44" s="22">
        <f>Emissions!BA88</f>
        <v>6.5822316832215346</v>
      </c>
      <c r="AZ44" s="22">
        <f>Emissions!BB88</f>
        <v>6.5805026358214223</v>
      </c>
      <c r="BA44" s="22">
        <f>Emissions!BC88</f>
        <v>6.5787022839531035</v>
      </c>
      <c r="BB44" s="22">
        <f>Emissions!BD88</f>
        <v>6.576876142813596</v>
      </c>
      <c r="BC44" s="22">
        <f>Emissions!BE88</f>
        <v>6.5751097386128352</v>
      </c>
      <c r="BD44" s="22">
        <f>Emissions!BF88</f>
        <v>6.573321650806081</v>
      </c>
      <c r="BE44" s="22">
        <f>Emissions!BG88</f>
        <v>6.5714740734202213</v>
      </c>
      <c r="BF44" s="22">
        <f>Emissions!BH88</f>
        <v>6.5696326939458149</v>
      </c>
      <c r="BG44" s="22">
        <f>Emissions!BI88</f>
        <v>6.5677863447777103</v>
      </c>
      <c r="BH44" s="22">
        <f>Emissions!BJ88</f>
        <v>6.5659288852722337</v>
      </c>
      <c r="BI44" s="22">
        <f>Emissions!BK88</f>
        <v>6.5640575567260111</v>
      </c>
      <c r="BJ44" s="22">
        <f>Emissions!BL88</f>
        <v>6.5621467743528923</v>
      </c>
      <c r="BK44" s="22">
        <f>Emissions!BM88</f>
        <v>6.5603603977016469</v>
      </c>
      <c r="BL44" s="22">
        <f>Emissions!BN88</f>
        <v>6.5585633319463108</v>
      </c>
      <c r="BM44" s="22">
        <f>Emissions!BO88</f>
        <v>6.5567470568914041</v>
      </c>
      <c r="BN44" s="22">
        <f>Emissions!BP88</f>
        <v>6.5549084511826701</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6.0911951391382475</v>
      </c>
      <c r="AC45" s="22">
        <f>Emissions!AE89+SUM(Emissions!AE91:AE106)</f>
        <v>6.133749670478263</v>
      </c>
      <c r="AD45" s="22">
        <f>Emissions!AF89+SUM(Emissions!AF91:AF106)</f>
        <v>6.138871254282714</v>
      </c>
      <c r="AE45" s="22">
        <f>Emissions!AG89+SUM(Emissions!AG91:AG106)</f>
        <v>6.1170286480398186</v>
      </c>
      <c r="AF45" s="22">
        <f>Emissions!AH89+SUM(Emissions!AH91:AH106)</f>
        <v>6.0669150743164035</v>
      </c>
      <c r="AG45" s="22">
        <f>Emissions!AI89+SUM(Emissions!AI91:AI106)</f>
        <v>6.046333473602461</v>
      </c>
      <c r="AH45" s="22">
        <f>Emissions!AJ89+SUM(Emissions!AJ91:AJ106)</f>
        <v>6.0320464479634364</v>
      </c>
      <c r="AI45" s="22">
        <f>Emissions!AK89+SUM(Emissions!AK91:AK106)</f>
        <v>6.0140412741830582</v>
      </c>
      <c r="AJ45" s="22">
        <f>Emissions!AL89+SUM(Emissions!AL91:AL106)</f>
        <v>5.4409040054798261</v>
      </c>
      <c r="AK45" s="22">
        <f>Emissions!AM89+SUM(Emissions!AM91:AM106)</f>
        <v>5.502779083389572</v>
      </c>
      <c r="AL45" s="22">
        <f>Emissions!AN89+SUM(Emissions!AN91:AN106)</f>
        <v>5.5622172415757429</v>
      </c>
      <c r="AM45" s="22">
        <f>Emissions!AO89+SUM(Emissions!AO91:AO106)</f>
        <v>5.6288553298732076</v>
      </c>
      <c r="AN45" s="22">
        <f>Emissions!AP89+SUM(Emissions!AP91:AP106)</f>
        <v>5.703729885811426</v>
      </c>
      <c r="AO45" s="22">
        <f>Emissions!AQ89+SUM(Emissions!AQ91:AQ106)</f>
        <v>5.770289674073382</v>
      </c>
      <c r="AP45" s="22">
        <f>Emissions!AR89+SUM(Emissions!AR91:AR106)</f>
        <v>5.8522960735407681</v>
      </c>
      <c r="AQ45" s="22">
        <f>Emissions!AS89+SUM(Emissions!AS91:AS106)</f>
        <v>5.9350867193628307</v>
      </c>
      <c r="AR45" s="22">
        <f>Emissions!AT89+SUM(Emissions!AT91:AT106)</f>
        <v>6.018131335084564</v>
      </c>
      <c r="AS45" s="22">
        <f>Emissions!AU89+SUM(Emissions!AU91:AU106)</f>
        <v>6.0943466027080238</v>
      </c>
      <c r="AT45" s="22">
        <f>Emissions!AV89+SUM(Emissions!AV91:AV106)</f>
        <v>6.1670629917553823</v>
      </c>
      <c r="AU45" s="22">
        <f>Emissions!AW89+SUM(Emissions!AW91:AW106)</f>
        <v>6.247487671591121</v>
      </c>
      <c r="AV45" s="22">
        <f>Emissions!AX89+SUM(Emissions!AX91:AX106)</f>
        <v>6.3289523825241583</v>
      </c>
      <c r="AW45" s="22">
        <f>Emissions!AY89+SUM(Emissions!AY91:AY106)</f>
        <v>6.4095913147962831</v>
      </c>
      <c r="AX45" s="22">
        <f>Emissions!AZ89+SUM(Emissions!AZ91:AZ106)</f>
        <v>6.4876974579936721</v>
      </c>
      <c r="AY45" s="22">
        <f>Emissions!BA89+SUM(Emissions!BA91:BA106)</f>
        <v>6.5781551808751573</v>
      </c>
      <c r="AZ45" s="22">
        <f>Emissions!BB89+SUM(Emissions!BB91:BB106)</f>
        <v>6.6767637177750325</v>
      </c>
      <c r="BA45" s="22">
        <f>Emissions!BC89+SUM(Emissions!BC91:BC106)</f>
        <v>6.7785364120048524</v>
      </c>
      <c r="BB45" s="22">
        <f>Emissions!BD89+SUM(Emissions!BD91:BD106)</f>
        <v>6.8740466759729042</v>
      </c>
      <c r="BC45" s="22">
        <f>Emissions!BE89+SUM(Emissions!BE91:BE106)</f>
        <v>6.9722283201302009</v>
      </c>
      <c r="BD45" s="22">
        <f>Emissions!BF89+SUM(Emissions!BF91:BF106)</f>
        <v>7.0773688429704942</v>
      </c>
      <c r="BE45" s="22">
        <f>Emissions!BG89+SUM(Emissions!BG91:BG106)</f>
        <v>7.2356549584170322</v>
      </c>
      <c r="BF45" s="22">
        <f>Emissions!BH89+SUM(Emissions!BH91:BH106)</f>
        <v>7.397357035127043</v>
      </c>
      <c r="BG45" s="22">
        <f>Emissions!BI89+SUM(Emissions!BI91:BI106)</f>
        <v>7.5632826645331415</v>
      </c>
      <c r="BH45" s="22">
        <f>Emissions!BJ89+SUM(Emissions!BJ91:BJ106)</f>
        <v>7.7338847613696258</v>
      </c>
      <c r="BI45" s="22">
        <f>Emissions!BK89+SUM(Emissions!BK91:BK106)</f>
        <v>7.9124324044916987</v>
      </c>
      <c r="BJ45" s="22">
        <f>Emissions!BL89+SUM(Emissions!BL91:BL106)</f>
        <v>8.0789446430226164</v>
      </c>
      <c r="BK45" s="22">
        <f>Emissions!BM89+SUM(Emissions!BM91:BM106)</f>
        <v>8.2497007245042244</v>
      </c>
      <c r="BL45" s="22">
        <f>Emissions!BN89+SUM(Emissions!BN91:BN106)</f>
        <v>8.425910978746229</v>
      </c>
      <c r="BM45" s="22">
        <f>Emissions!BO89+SUM(Emissions!BO91:BO106)</f>
        <v>8.6081601913218773</v>
      </c>
      <c r="BN45" s="22">
        <f>Emissions!BP89+SUM(Emissions!BP91:BP106)</f>
        <v>8.8002871553216355</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1.7704779803051736</v>
      </c>
      <c r="AC46" s="22">
        <f>Emissions!AE90</f>
        <v>1.7732608768554654</v>
      </c>
      <c r="AD46" s="22">
        <f>Emissions!AF90</f>
        <v>1.77920156874615</v>
      </c>
      <c r="AE46" s="22">
        <f>Emissions!AG90</f>
        <v>1.7837385136512816</v>
      </c>
      <c r="AF46" s="22">
        <f>Emissions!AH90</f>
        <v>1.7872277436477066</v>
      </c>
      <c r="AG46" s="22">
        <f>Emissions!AI90</f>
        <v>1.789602726472149</v>
      </c>
      <c r="AH46" s="22">
        <f>Emissions!AJ90</f>
        <v>1.7929555083236672</v>
      </c>
      <c r="AI46" s="22">
        <f>Emissions!AK90</f>
        <v>1.7964655156489837</v>
      </c>
      <c r="AJ46" s="22">
        <f>Emissions!AL90</f>
        <v>1.7997729493967649</v>
      </c>
      <c r="AK46" s="22">
        <f>Emissions!AM90</f>
        <v>1.7814299424764912</v>
      </c>
      <c r="AL46" s="22">
        <f>Emissions!AN90</f>
        <v>1.7873221895952653</v>
      </c>
      <c r="AM46" s="22">
        <f>Emissions!AO90</f>
        <v>1.7930861731832288</v>
      </c>
      <c r="AN46" s="22">
        <f>Emissions!AP90</f>
        <v>1.7991093021363163</v>
      </c>
      <c r="AO46" s="22">
        <f>Emissions!AQ90</f>
        <v>1.8054330030300187</v>
      </c>
      <c r="AP46" s="22">
        <f>Emissions!AR90</f>
        <v>1.8113976041946325</v>
      </c>
      <c r="AQ46" s="22">
        <f>Emissions!AS90</f>
        <v>1.8179403201205027</v>
      </c>
      <c r="AR46" s="22">
        <f>Emissions!AT90</f>
        <v>1.8244867153057249</v>
      </c>
      <c r="AS46" s="22">
        <f>Emissions!AU90</f>
        <v>1.8310166948617754</v>
      </c>
      <c r="AT46" s="22">
        <f>Emissions!AV90</f>
        <v>1.8372548428675093</v>
      </c>
      <c r="AU46" s="22">
        <f>Emissions!AW90</f>
        <v>1.843335231572804</v>
      </c>
      <c r="AV46" s="22">
        <f>Emissions!AX90</f>
        <v>1.8501013121814058</v>
      </c>
      <c r="AW46" s="22">
        <f>Emissions!AY90</f>
        <v>1.8568990519410844</v>
      </c>
      <c r="AX46" s="22">
        <f>Emissions!AZ90</f>
        <v>1.8636571310404795</v>
      </c>
      <c r="AY46" s="22">
        <f>Emissions!BA90</f>
        <v>1.8703116120971952</v>
      </c>
      <c r="AZ46" s="22">
        <f>Emissions!BB90</f>
        <v>1.8774299822474001</v>
      </c>
      <c r="BA46" s="22">
        <f>Emissions!BC90</f>
        <v>1.8848419080271592</v>
      </c>
      <c r="BB46" s="22">
        <f>Emissions!BD90</f>
        <v>1.8923600064764505</v>
      </c>
      <c r="BC46" s="22">
        <f>Emissions!BE90</f>
        <v>1.8996321720255729</v>
      </c>
      <c r="BD46" s="22">
        <f>Emissions!BF90</f>
        <v>1.906993607500812</v>
      </c>
      <c r="BE46" s="22">
        <f>Emissions!BG90</f>
        <v>1.9145999575134502</v>
      </c>
      <c r="BF46" s="22">
        <f>Emissions!BH90</f>
        <v>1.9221807911476065</v>
      </c>
      <c r="BG46" s="22">
        <f>Emissions!BI90</f>
        <v>1.9297820846715705</v>
      </c>
      <c r="BH46" s="22">
        <f>Emissions!BJ90</f>
        <v>1.93742911869629</v>
      </c>
      <c r="BI46" s="22">
        <f>Emissions!BK90</f>
        <v>1.9451332506152839</v>
      </c>
      <c r="BJ46" s="22">
        <f>Emissions!BL90</f>
        <v>1.9529998112471525</v>
      </c>
      <c r="BK46" s="22">
        <f>Emissions!BM90</f>
        <v>1.9603542020119318</v>
      </c>
      <c r="BL46" s="22">
        <f>Emissions!BN90</f>
        <v>1.9677525990887912</v>
      </c>
      <c r="BM46" s="22">
        <f>Emissions!BO90</f>
        <v>1.9752300795410831</v>
      </c>
      <c r="BN46" s="22">
        <f>Emissions!BP90</f>
        <v>1.9827994937712494</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35.272632661625153</v>
      </c>
      <c r="AC47" s="22">
        <f>SUM(Emissions!AE107:AE122)</f>
        <v>35.306385457205458</v>
      </c>
      <c r="AD47" s="22">
        <f>SUM(Emissions!AF107:AF122)</f>
        <v>35.163214512358159</v>
      </c>
      <c r="AE47" s="22">
        <f>SUM(Emissions!AG107:AG122)</f>
        <v>34.896609108624041</v>
      </c>
      <c r="AF47" s="22">
        <f>SUM(Emissions!AH107:AH122)</f>
        <v>34.503033938337254</v>
      </c>
      <c r="AG47" s="22">
        <f>SUM(Emissions!AI107:AI122)</f>
        <v>34.255985389883378</v>
      </c>
      <c r="AH47" s="22">
        <f>SUM(Emissions!AJ107:AJ122)</f>
        <v>34.041565028243888</v>
      </c>
      <c r="AI47" s="22">
        <f>SUM(Emissions!AK107:AK122)</f>
        <v>33.812945439280483</v>
      </c>
      <c r="AJ47" s="22">
        <f>SUM(Emissions!AL107:AL122)</f>
        <v>31.050233815627838</v>
      </c>
      <c r="AK47" s="22">
        <f>SUM(Emissions!AM107:AM122)</f>
        <v>31.204196634536306</v>
      </c>
      <c r="AL47" s="22">
        <f>SUM(Emissions!AN107:AN122)</f>
        <v>31.344965156502703</v>
      </c>
      <c r="AM47" s="22">
        <f>SUM(Emissions!AO107:AO122)</f>
        <v>31.515533991087867</v>
      </c>
      <c r="AN47" s="22">
        <f>SUM(Emissions!AP107:AP122)</f>
        <v>31.719653268511259</v>
      </c>
      <c r="AO47" s="22">
        <f>SUM(Emissions!AQ107:AQ122)</f>
        <v>31.883410710917943</v>
      </c>
      <c r="AP47" s="22">
        <f>SUM(Emissions!AR107:AR122)</f>
        <v>32.10054029858135</v>
      </c>
      <c r="AQ47" s="22">
        <f>SUM(Emissions!AS107:AS122)</f>
        <v>32.316565239408703</v>
      </c>
      <c r="AR47" s="22">
        <f>SUM(Emissions!AT107:AT122)</f>
        <v>32.528985781924938</v>
      </c>
      <c r="AS47" s="22">
        <f>SUM(Emissions!AU107:AU122)</f>
        <v>32.707344287918204</v>
      </c>
      <c r="AT47" s="22">
        <f>SUM(Emissions!AV107:AV122)</f>
        <v>32.866326762321783</v>
      </c>
      <c r="AU47" s="22">
        <f>SUM(Emissions!AW107:AW122)</f>
        <v>32.996545080071293</v>
      </c>
      <c r="AV47" s="22">
        <f>SUM(Emissions!AX107:AX122)</f>
        <v>33.12325390562723</v>
      </c>
      <c r="AW47" s="22">
        <f>SUM(Emissions!AY107:AY122)</f>
        <v>33.238424167515866</v>
      </c>
      <c r="AX47" s="22">
        <f>SUM(Emissions!AZ107:AZ122)</f>
        <v>33.334994218562287</v>
      </c>
      <c r="AY47" s="22">
        <f>SUM(Emissions!BA107:BA122)</f>
        <v>33.473115478150113</v>
      </c>
      <c r="AZ47" s="22">
        <f>SUM(Emissions!BB107:BB122)</f>
        <v>33.626031670290409</v>
      </c>
      <c r="BA47" s="22">
        <f>SUM(Emissions!BC107:BC122)</f>
        <v>33.780891237634805</v>
      </c>
      <c r="BB47" s="22">
        <f>SUM(Emissions!BD107:BD122)</f>
        <v>33.90025028844736</v>
      </c>
      <c r="BC47" s="22">
        <f>SUM(Emissions!BE107:BE122)</f>
        <v>34.019144266172681</v>
      </c>
      <c r="BD47" s="22">
        <f>SUM(Emissions!BF107:BF122)</f>
        <v>34.153294608685663</v>
      </c>
      <c r="BE47" s="22">
        <f>SUM(Emissions!BG107:BG122)</f>
        <v>34.732481790916076</v>
      </c>
      <c r="BF47" s="22">
        <f>SUM(Emissions!BH107:BH122)</f>
        <v>35.324519036695335</v>
      </c>
      <c r="BG47" s="22">
        <f>SUM(Emissions!BI107:BI122)</f>
        <v>35.932435101988794</v>
      </c>
      <c r="BH47" s="22">
        <f>SUM(Emissions!BJ107:BJ122)</f>
        <v>36.557902174679235</v>
      </c>
      <c r="BI47" s="22">
        <f>SUM(Emissions!BK107:BK122)</f>
        <v>37.213252631358365</v>
      </c>
      <c r="BJ47" s="22">
        <f>SUM(Emissions!BL107:BL122)</f>
        <v>37.815263675662734</v>
      </c>
      <c r="BK47" s="22">
        <f>SUM(Emissions!BM107:BM122)</f>
        <v>38.433163109221923</v>
      </c>
      <c r="BL47" s="22">
        <f>SUM(Emissions!BN107:BN122)</f>
        <v>39.07148443393541</v>
      </c>
      <c r="BM47" s="22">
        <f>SUM(Emissions!BO107:BO122)</f>
        <v>39.73238296859396</v>
      </c>
      <c r="BN47" s="22">
        <f>SUM(Emissions!BP107:BP122)</f>
        <v>40.430264638358949</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4.5704930439192184</v>
      </c>
      <c r="H48" s="22">
        <f>SUM(Emissions!J123:J134)</f>
        <v>4.5704930439192184</v>
      </c>
      <c r="I48" s="22">
        <f>SUM(Emissions!K123:K134)</f>
        <v>4.5704930439192184</v>
      </c>
      <c r="J48" s="22">
        <f>SUM(Emissions!L123:L134)</f>
        <v>4.5704930439192184</v>
      </c>
      <c r="K48" s="22">
        <f>SUM(Emissions!M123:M134)</f>
        <v>4.5704930439192184</v>
      </c>
      <c r="L48" s="22">
        <f>SUM(Emissions!N123:N134)</f>
        <v>4.5704930439192184</v>
      </c>
      <c r="M48" s="22">
        <f>SUM(Emissions!O123:O134)</f>
        <v>4.5704930439192184</v>
      </c>
      <c r="N48" s="22">
        <f>SUM(Emissions!P123:P134)</f>
        <v>4.5704930439192184</v>
      </c>
      <c r="O48" s="22">
        <f>SUM(Emissions!Q123:Q134)</f>
        <v>4.5704930439192184</v>
      </c>
      <c r="P48" s="22">
        <f>SUM(Emissions!R123:R134)</f>
        <v>4.5704930439192184</v>
      </c>
      <c r="Q48" s="22">
        <f>SUM(Emissions!S123:S134)</f>
        <v>4.5704930439192184</v>
      </c>
      <c r="R48" s="22">
        <f>SUM(Emissions!T123:T134)</f>
        <v>4.5704930439192184</v>
      </c>
      <c r="S48" s="22">
        <f>SUM(Emissions!U123:U134)</f>
        <v>4.5704930439192184</v>
      </c>
      <c r="T48" s="22">
        <f>SUM(Emissions!V123:V134)</f>
        <v>4.5704930439192184</v>
      </c>
      <c r="U48" s="22">
        <f>SUM(Emissions!W123:W134)</f>
        <v>4.5704930439192184</v>
      </c>
      <c r="V48" s="22">
        <f>SUM(Emissions!X123:X134)</f>
        <v>4.5704930439192184</v>
      </c>
      <c r="W48" s="22">
        <f>SUM(Emissions!Y123:Y134)</f>
        <v>4.5704930439192184</v>
      </c>
      <c r="X48" s="22">
        <f>SUM(Emissions!Z123:Z134)</f>
        <v>4.5704930439192184</v>
      </c>
      <c r="Y48" s="22">
        <f>SUM(Emissions!AA123:AA134)</f>
        <v>4.5704930439192184</v>
      </c>
      <c r="Z48" s="22">
        <f>SUM(Emissions!AB123:AB134)</f>
        <v>4.5704930439192184</v>
      </c>
      <c r="AA48" s="22">
        <f>SUM(Emissions!AC123:AC134)</f>
        <v>4.5704930439192184</v>
      </c>
      <c r="AB48" s="22">
        <f>SUM(Emissions!AD123:AD134)</f>
        <v>3.7509858275382801</v>
      </c>
      <c r="AC48" s="22">
        <f>SUM(Emissions!AE123:AE134)</f>
        <v>3.7521176832470209</v>
      </c>
      <c r="AD48" s="22">
        <f>SUM(Emissions!AF123:AF134)</f>
        <v>3.7532495389557612</v>
      </c>
      <c r="AE48" s="22">
        <f>SUM(Emissions!AG123:AG134)</f>
        <v>3.7543813946645019</v>
      </c>
      <c r="AF48" s="22">
        <f>SUM(Emissions!AH123:AH134)</f>
        <v>3.7555132503732422</v>
      </c>
      <c r="AG48" s="22">
        <f>SUM(Emissions!AI123:AI134)</f>
        <v>3.756645106081983</v>
      </c>
      <c r="AH48" s="22">
        <f>SUM(Emissions!AJ123:AJ134)</f>
        <v>3.7577769617907233</v>
      </c>
      <c r="AI48" s="22">
        <f>SUM(Emissions!AK123:AK134)</f>
        <v>3.758908817499464</v>
      </c>
      <c r="AJ48" s="22">
        <f>SUM(Emissions!AL123:AL134)</f>
        <v>3.7600406732082043</v>
      </c>
      <c r="AK48" s="22">
        <f>SUM(Emissions!AM123:AM134)</f>
        <v>3.7611725289169451</v>
      </c>
      <c r="AL48" s="22">
        <f>SUM(Emissions!AN123:AN134)</f>
        <v>3.7623043846256854</v>
      </c>
      <c r="AM48" s="22">
        <f>SUM(Emissions!AO123:AO134)</f>
        <v>3.7634362403344257</v>
      </c>
      <c r="AN48" s="22">
        <f>SUM(Emissions!AP123:AP134)</f>
        <v>3.7645680960431664</v>
      </c>
      <c r="AO48" s="22">
        <f>SUM(Emissions!AQ123:AQ134)</f>
        <v>3.7656999517519072</v>
      </c>
      <c r="AP48" s="22">
        <f>SUM(Emissions!AR123:AR134)</f>
        <v>3.7668318074606475</v>
      </c>
      <c r="AQ48" s="22">
        <f>SUM(Emissions!AS123:AS134)</f>
        <v>3.7679636631693882</v>
      </c>
      <c r="AR48" s="22">
        <f>SUM(Emissions!AT123:AT134)</f>
        <v>3.7690955188781285</v>
      </c>
      <c r="AS48" s="22">
        <f>SUM(Emissions!AU123:AU134)</f>
        <v>3.7702273745868693</v>
      </c>
      <c r="AT48" s="22">
        <f>SUM(Emissions!AV123:AV134)</f>
        <v>3.7713592302956096</v>
      </c>
      <c r="AU48" s="22">
        <f>SUM(Emissions!AW123:AW134)</f>
        <v>3.7724910860043503</v>
      </c>
      <c r="AV48" s="22">
        <f>SUM(Emissions!AX123:AX134)</f>
        <v>3.7736229417130907</v>
      </c>
      <c r="AW48" s="22">
        <f>SUM(Emissions!AY123:AY134)</f>
        <v>3.7747547974218314</v>
      </c>
      <c r="AX48" s="22">
        <f>SUM(Emissions!AZ123:AZ134)</f>
        <v>3.7758866531305717</v>
      </c>
      <c r="AY48" s="22">
        <f>SUM(Emissions!BA123:BA134)</f>
        <v>3.777018508839312</v>
      </c>
      <c r="AZ48" s="22">
        <f>SUM(Emissions!BB123:BB134)</f>
        <v>3.7781503645480528</v>
      </c>
      <c r="BA48" s="22">
        <f>SUM(Emissions!BC123:BC134)</f>
        <v>3.7792822202567935</v>
      </c>
      <c r="BB48" s="22">
        <f>SUM(Emissions!BD123:BD134)</f>
        <v>3.7804140759655338</v>
      </c>
      <c r="BC48" s="22">
        <f>SUM(Emissions!BE123:BE134)</f>
        <v>3.7815459316742741</v>
      </c>
      <c r="BD48" s="22">
        <f>SUM(Emissions!BF123:BF134)</f>
        <v>3.7826777873830149</v>
      </c>
      <c r="BE48" s="22">
        <f>SUM(Emissions!BG123:BG134)</f>
        <v>3.7838096430917556</v>
      </c>
      <c r="BF48" s="22">
        <f>SUM(Emissions!BH123:BH134)</f>
        <v>3.7849414988004959</v>
      </c>
      <c r="BG48" s="22">
        <f>SUM(Emissions!BI123:BI134)</f>
        <v>3.7860733545092362</v>
      </c>
      <c r="BH48" s="22">
        <f>SUM(Emissions!BJ123:BJ134)</f>
        <v>3.787205210217977</v>
      </c>
      <c r="BI48" s="22">
        <f>SUM(Emissions!BK123:BK134)</f>
        <v>3.7883370659267177</v>
      </c>
      <c r="BJ48" s="22">
        <f>SUM(Emissions!BL123:BL134)</f>
        <v>3.789468921635458</v>
      </c>
      <c r="BK48" s="22">
        <f>SUM(Emissions!BM123:BM134)</f>
        <v>3.7906007773441983</v>
      </c>
      <c r="BL48" s="22">
        <f>SUM(Emissions!BN123:BN134)</f>
        <v>3.7917326330529391</v>
      </c>
      <c r="BM48" s="22">
        <f>SUM(Emissions!BO123:BO134)</f>
        <v>3.7928644887616798</v>
      </c>
      <c r="BN48" s="22">
        <f>SUM(Emissions!BP123:BP134)</f>
        <v>3.7939963444704201</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7.1559325468492485</v>
      </c>
      <c r="H49" s="49">
        <f t="shared" si="33"/>
        <v>7.0192866854246949</v>
      </c>
      <c r="I49" s="49">
        <f t="shared" si="33"/>
        <v>6.8803134733245876</v>
      </c>
      <c r="J49" s="49">
        <f t="shared" si="33"/>
        <v>6.7010254060909098</v>
      </c>
      <c r="K49" s="49">
        <f t="shared" si="33"/>
        <v>6.6748808581185717</v>
      </c>
      <c r="L49" s="49">
        <f t="shared" si="33"/>
        <v>6.9018811468557049</v>
      </c>
      <c r="M49" s="49">
        <f t="shared" si="33"/>
        <v>6.9726849475336019</v>
      </c>
      <c r="N49" s="49">
        <f t="shared" si="33"/>
        <v>7.0715346682693072</v>
      </c>
      <c r="O49" s="49">
        <f t="shared" si="33"/>
        <v>7.0524809500037673</v>
      </c>
      <c r="P49" s="49">
        <f t="shared" si="33"/>
        <v>6.9754110979967043</v>
      </c>
      <c r="Q49" s="49">
        <f t="shared" si="33"/>
        <v>6.8561733386662969</v>
      </c>
      <c r="R49" s="49">
        <f t="shared" si="33"/>
        <v>6.9544988012772526</v>
      </c>
      <c r="S49" s="49">
        <f t="shared" si="33"/>
        <v>6.8840974912892934</v>
      </c>
      <c r="T49" s="49">
        <f t="shared" si="33"/>
        <v>6.829770595701123</v>
      </c>
      <c r="U49" s="49">
        <f t="shared" si="33"/>
        <v>6.7057719877804409</v>
      </c>
      <c r="V49" s="49">
        <f t="shared" si="33"/>
        <v>6.8017643081581856</v>
      </c>
      <c r="W49" s="49">
        <f t="shared" si="33"/>
        <v>6.9608447080712654</v>
      </c>
      <c r="X49" s="49">
        <f t="shared" si="33"/>
        <v>6.9764087285439089</v>
      </c>
      <c r="Y49" s="49">
        <f t="shared" si="33"/>
        <v>6.9543704716592316</v>
      </c>
      <c r="Z49" s="49">
        <f t="shared" si="33"/>
        <v>6.8130191020826674</v>
      </c>
      <c r="AA49" s="49">
        <f t="shared" si="33"/>
        <v>6.8295063338116178</v>
      </c>
      <c r="AB49" s="49">
        <f t="shared" si="33"/>
        <v>6.5529205204768344</v>
      </c>
      <c r="AC49" s="49">
        <f t="shared" si="33"/>
        <v>6.5673376741809673</v>
      </c>
      <c r="AD49" s="49">
        <f t="shared" si="33"/>
        <v>6.5558470477404205</v>
      </c>
      <c r="AE49" s="49">
        <f t="shared" si="33"/>
        <v>6.5261950545079097</v>
      </c>
      <c r="AF49" s="49">
        <f t="shared" si="33"/>
        <v>6.4776913502113533</v>
      </c>
      <c r="AG49" s="49">
        <f t="shared" si="33"/>
        <v>6.4513766861227246</v>
      </c>
      <c r="AH49" s="49">
        <f t="shared" si="33"/>
        <v>6.4301236275842761</v>
      </c>
      <c r="AI49" s="49">
        <f t="shared" si="33"/>
        <v>6.406871918255721</v>
      </c>
      <c r="AJ49" s="49">
        <f t="shared" si="33"/>
        <v>5.9987435727998824</v>
      </c>
      <c r="AK49" s="49">
        <f t="shared" si="33"/>
        <v>6.0301622026492057</v>
      </c>
      <c r="AL49" s="49">
        <f t="shared" si="33"/>
        <v>6.0601519361144867</v>
      </c>
      <c r="AM49" s="49">
        <f t="shared" si="33"/>
        <v>6.0950364714173038</v>
      </c>
      <c r="AN49" s="49">
        <f t="shared" si="33"/>
        <v>6.135429589895363</v>
      </c>
      <c r="AO49" s="49">
        <f t="shared" si="33"/>
        <v>6.1700009218993666</v>
      </c>
      <c r="AP49" s="49">
        <f t="shared" si="33"/>
        <v>6.2127043572682883</v>
      </c>
      <c r="AQ49" s="49">
        <f t="shared" si="33"/>
        <v>6.2556483588405465</v>
      </c>
      <c r="AR49" s="49">
        <f t="shared" si="33"/>
        <v>6.2984433450267998</v>
      </c>
      <c r="AS49" s="49">
        <f t="shared" si="33"/>
        <v>6.3363539930054058</v>
      </c>
      <c r="AT49" s="49">
        <f t="shared" si="33"/>
        <v>6.3716304340760868</v>
      </c>
      <c r="AU49" s="49">
        <f t="shared" si="33"/>
        <v>6.4051851592386546</v>
      </c>
      <c r="AV49" s="49">
        <f t="shared" si="33"/>
        <v>6.4387653876757671</v>
      </c>
      <c r="AW49" s="49">
        <f t="shared" si="33"/>
        <v>6.4711132960303051</v>
      </c>
      <c r="AX49" s="49">
        <f t="shared" si="33"/>
        <v>6.5011117584845746</v>
      </c>
      <c r="AY49" s="49">
        <f t="shared" si="33"/>
        <v>6.5383085273528012</v>
      </c>
      <c r="AZ49" s="49">
        <f t="shared" si="33"/>
        <v>6.5782442239648145</v>
      </c>
      <c r="BA49" s="49">
        <f t="shared" si="33"/>
        <v>6.6192275753280541</v>
      </c>
      <c r="BB49" s="49">
        <f t="shared" si="33"/>
        <v>6.6552679017976955</v>
      </c>
      <c r="BC49" s="49">
        <f t="shared" si="33"/>
        <v>6.6919858994403132</v>
      </c>
      <c r="BD49" s="49">
        <f t="shared" si="33"/>
        <v>6.7319742773480264</v>
      </c>
      <c r="BE49" s="49">
        <f t="shared" si="33"/>
        <v>6.828286931613146</v>
      </c>
      <c r="BF49" s="49">
        <f t="shared" si="33"/>
        <v>6.9267696211305427</v>
      </c>
      <c r="BG49" s="49">
        <f t="shared" si="33"/>
        <v>7.0279152479383207</v>
      </c>
      <c r="BH49" s="49">
        <f t="shared" si="33"/>
        <v>7.1319966775208012</v>
      </c>
      <c r="BI49" s="49">
        <f t="shared" si="33"/>
        <v>7.2410226793838524</v>
      </c>
      <c r="BJ49" s="49">
        <f t="shared" si="33"/>
        <v>7.3411836710510885</v>
      </c>
      <c r="BK49" s="49">
        <f t="shared" si="33"/>
        <v>7.4439974470085604</v>
      </c>
      <c r="BL49" s="49">
        <f t="shared" si="33"/>
        <v>7.5502090974056575</v>
      </c>
      <c r="BM49" s="49">
        <f t="shared" si="33"/>
        <v>7.6601718899600604</v>
      </c>
      <c r="BN49" s="49">
        <f t="shared" si="33"/>
        <v>7.7762381903000977</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6.2638265790710133</v>
      </c>
      <c r="AC50" s="22">
        <f>SUM(Emissions!AE135:AE138)</f>
        <v>6.2766404120487032</v>
      </c>
      <c r="AD50" s="22">
        <f>SUM(Emissions!AF135:AF138)</f>
        <v>6.2647288096175977</v>
      </c>
      <c r="AE50" s="22">
        <f>SUM(Emissions!AG135:AG138)</f>
        <v>6.235634600019778</v>
      </c>
      <c r="AF50" s="22">
        <f>SUM(Emissions!AH135:AH138)</f>
        <v>6.1887002230097181</v>
      </c>
      <c r="AG50" s="22">
        <f>SUM(Emissions!AI135:AI138)</f>
        <v>6.1629745268941258</v>
      </c>
      <c r="AH50" s="22">
        <f>SUM(Emissions!AJ135:AJ138)</f>
        <v>6.1420594935899739</v>
      </c>
      <c r="AI50" s="22">
        <f>SUM(Emissions!AK135:AK138)</f>
        <v>6.1192686539581409</v>
      </c>
      <c r="AJ50" s="22">
        <f>SUM(Emissions!AL135:AL138)</f>
        <v>5.7307602337574881</v>
      </c>
      <c r="AK50" s="22">
        <f>SUM(Emissions!AM135:AM138)</f>
        <v>5.7606388179246251</v>
      </c>
      <c r="AL50" s="22">
        <f>SUM(Emissions!AN135:AN138)</f>
        <v>5.7883353271985536</v>
      </c>
      <c r="AM50" s="22">
        <f>SUM(Emissions!AO135:AO138)</f>
        <v>5.8206826718250682</v>
      </c>
      <c r="AN50" s="22">
        <f>SUM(Emissions!AP135:AP138)</f>
        <v>5.8582454888312423</v>
      </c>
      <c r="AO50" s="22">
        <f>SUM(Emissions!AQ135:AQ138)</f>
        <v>5.8902629950275784</v>
      </c>
      <c r="AP50" s="22">
        <f>SUM(Emissions!AR135:AR138)</f>
        <v>5.9298921022749251</v>
      </c>
      <c r="AQ50" s="22">
        <f>SUM(Emissions!AS135:AS138)</f>
        <v>5.9697147471692249</v>
      </c>
      <c r="AR50" s="22">
        <f>SUM(Emissions!AT135:AT138)</f>
        <v>6.0093794876090758</v>
      </c>
      <c r="AS50" s="22">
        <f>SUM(Emissions!AU135:AU138)</f>
        <v>6.0443960694593244</v>
      </c>
      <c r="AT50" s="22">
        <f>SUM(Emissions!AV135:AV138)</f>
        <v>6.0769092375799838</v>
      </c>
      <c r="AU50" s="22">
        <f>SUM(Emissions!AW135:AW138)</f>
        <v>6.1074402038508229</v>
      </c>
      <c r="AV50" s="22">
        <f>SUM(Emissions!AX135:AX138)</f>
        <v>6.1379371038123569</v>
      </c>
      <c r="AW50" s="22">
        <f>SUM(Emissions!AY135:AY138)</f>
        <v>6.1672290793304505</v>
      </c>
      <c r="AX50" s="22">
        <f>SUM(Emissions!AZ135:AZ138)</f>
        <v>6.1942603603231419</v>
      </c>
      <c r="AY50" s="22">
        <f>SUM(Emissions!BA135:BA138)</f>
        <v>6.228067397219097</v>
      </c>
      <c r="AZ50" s="22">
        <f>SUM(Emissions!BB135:BB138)</f>
        <v>6.2643161328576769</v>
      </c>
      <c r="BA50" s="22">
        <f>SUM(Emissions!BC135:BC138)</f>
        <v>6.3014932183905934</v>
      </c>
      <c r="BB50" s="22">
        <f>SUM(Emissions!BD135:BD138)</f>
        <v>6.33393966494023</v>
      </c>
      <c r="BC50" s="22">
        <f>SUM(Emissions!BE135:BE138)</f>
        <v>6.3669801162589428</v>
      </c>
      <c r="BD50" s="22">
        <f>SUM(Emissions!BF135:BF138)</f>
        <v>6.4030477825314023</v>
      </c>
      <c r="BE50" s="22">
        <f>SUM(Emissions!BG135:BG138)</f>
        <v>6.4935977411849706</v>
      </c>
      <c r="BF50" s="22">
        <f>SUM(Emissions!BH135:BH138)</f>
        <v>6.5862007659383099</v>
      </c>
      <c r="BG50" s="22">
        <f>SUM(Emissions!BI135:BI138)</f>
        <v>6.6813203085888038</v>
      </c>
      <c r="BH50" s="22">
        <f>SUM(Emissions!BJ135:BJ138)</f>
        <v>6.7792127356963885</v>
      </c>
      <c r="BI50" s="22">
        <f>SUM(Emissions!BK135:BK138)</f>
        <v>6.8817736411839974</v>
      </c>
      <c r="BJ50" s="22">
        <f>SUM(Emissions!BL135:BL138)</f>
        <v>6.9758791465300964</v>
      </c>
      <c r="BK50" s="22">
        <f>SUM(Emissions!BM135:BM138)</f>
        <v>7.0725087174519059</v>
      </c>
      <c r="BL50" s="22">
        <f>SUM(Emissions!BN135:BN138)</f>
        <v>7.1723464735726381</v>
      </c>
      <c r="BM50" s="22">
        <f>SUM(Emissions!BO135:BO138)</f>
        <v>7.2757242957048511</v>
      </c>
      <c r="BN50" s="22">
        <f>SUM(Emissions!BP135:BP138)</f>
        <v>7.3848616671740315</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0.3519103123595988</v>
      </c>
      <c r="H51" s="22">
        <f>SUM(Emissions!J139:J154)</f>
        <v>0.35488897242850043</v>
      </c>
      <c r="I51" s="22">
        <f>SUM(Emissions!K139:K154)</f>
        <v>0.36708457807963157</v>
      </c>
      <c r="J51" s="22">
        <f>SUM(Emissions!L139:L154)</f>
        <v>0.36205023327985364</v>
      </c>
      <c r="K51" s="22">
        <f>SUM(Emissions!M139:M154)</f>
        <v>0.32593042091883156</v>
      </c>
      <c r="L51" s="22">
        <f>SUM(Emissions!N139:N154)</f>
        <v>0.34523484582995023</v>
      </c>
      <c r="M51" s="22">
        <f>SUM(Emissions!O139:O154)</f>
        <v>0.35566184845156218</v>
      </c>
      <c r="N51" s="22">
        <f>SUM(Emissions!P139:P154)</f>
        <v>0.34216721576941234</v>
      </c>
      <c r="O51" s="22">
        <f>SUM(Emissions!Q139:Q154)</f>
        <v>0.34478780613450699</v>
      </c>
      <c r="P51" s="22">
        <f>SUM(Emissions!R139:R154)</f>
        <v>0.37261269911953332</v>
      </c>
      <c r="Q51" s="22">
        <f>SUM(Emissions!S139:S154)</f>
        <v>0.34171382970611908</v>
      </c>
      <c r="R51" s="22">
        <f>SUM(Emissions!T139:T154)</f>
        <v>0.35906934342212626</v>
      </c>
      <c r="S51" s="22">
        <f>SUM(Emissions!U139:U154)</f>
        <v>0.35464098737794192</v>
      </c>
      <c r="T51" s="22">
        <f>SUM(Emissions!V139:V154)</f>
        <v>0.3380891364587208</v>
      </c>
      <c r="U51" s="22">
        <f>SUM(Emissions!W139:W154)</f>
        <v>0.34212689865669815</v>
      </c>
      <c r="V51" s="22">
        <f>SUM(Emissions!X139:X154)</f>
        <v>0.30553576627281498</v>
      </c>
      <c r="W51" s="22">
        <f>SUM(Emissions!Y139:Y154)</f>
        <v>0.34057870674498131</v>
      </c>
      <c r="X51" s="22">
        <f>SUM(Emissions!Z139:Z154)</f>
        <v>0.36375152534190947</v>
      </c>
      <c r="Y51" s="22">
        <f>SUM(Emissions!AA139:AA154)</f>
        <v>0.3477969604486994</v>
      </c>
      <c r="Z51" s="22">
        <f>SUM(Emissions!AB139:AB154)</f>
        <v>0.35741630237246746</v>
      </c>
      <c r="AA51" s="22">
        <f>SUM(Emissions!AC139:AC154)</f>
        <v>0.34950999483145628</v>
      </c>
      <c r="AB51" s="22">
        <f>SUM(Emissions!AD139:AD154)</f>
        <v>0.28909394140582151</v>
      </c>
      <c r="AC51" s="22">
        <f>SUM(Emissions!AE139:AE154)</f>
        <v>0.29069726213226449</v>
      </c>
      <c r="AD51" s="22">
        <f>SUM(Emissions!AF139:AF154)</f>
        <v>0.29111823812282245</v>
      </c>
      <c r="AE51" s="22">
        <f>SUM(Emissions!AG139:AG154)</f>
        <v>0.29056045448813184</v>
      </c>
      <c r="AF51" s="22">
        <f>SUM(Emissions!AH139:AH154)</f>
        <v>0.28899112720163556</v>
      </c>
      <c r="AG51" s="22">
        <f>SUM(Emissions!AI139:AI154)</f>
        <v>0.28840215922859885</v>
      </c>
      <c r="AH51" s="22">
        <f>SUM(Emissions!AJ139:AJ154)</f>
        <v>0.28806413399430214</v>
      </c>
      <c r="AI51" s="22">
        <f>SUM(Emissions!AK139:AK154)</f>
        <v>0.28760326429757982</v>
      </c>
      <c r="AJ51" s="22">
        <f>SUM(Emissions!AL139:AL154)</f>
        <v>0.26798333904239446</v>
      </c>
      <c r="AK51" s="22">
        <f>SUM(Emissions!AM139:AM154)</f>
        <v>0.26952338472458087</v>
      </c>
      <c r="AL51" s="22">
        <f>SUM(Emissions!AN139:AN154)</f>
        <v>0.27181660891593307</v>
      </c>
      <c r="AM51" s="22">
        <f>SUM(Emissions!AO139:AO154)</f>
        <v>0.27435379959223544</v>
      </c>
      <c r="AN51" s="22">
        <f>SUM(Emissions!AP139:AP154)</f>
        <v>0.27718410106412089</v>
      </c>
      <c r="AO51" s="22">
        <f>SUM(Emissions!AQ139:AQ154)</f>
        <v>0.27973792687178806</v>
      </c>
      <c r="AP51" s="22">
        <f>SUM(Emissions!AR139:AR154)</f>
        <v>0.28281225499336354</v>
      </c>
      <c r="AQ51" s="22">
        <f>SUM(Emissions!AS139:AS154)</f>
        <v>0.28593361167132181</v>
      </c>
      <c r="AR51" s="22">
        <f>SUM(Emissions!AT139:AT154)</f>
        <v>0.28906385741772367</v>
      </c>
      <c r="AS51" s="22">
        <f>SUM(Emissions!AU139:AU154)</f>
        <v>0.2919579235460813</v>
      </c>
      <c r="AT51" s="22">
        <f>SUM(Emissions!AV139:AV154)</f>
        <v>0.29472119649610296</v>
      </c>
      <c r="AU51" s="22">
        <f>SUM(Emissions!AW139:AW154)</f>
        <v>0.29774495538783136</v>
      </c>
      <c r="AV51" s="22">
        <f>SUM(Emissions!AX139:AX154)</f>
        <v>0.30082828386341043</v>
      </c>
      <c r="AW51" s="22">
        <f>SUM(Emissions!AY139:AY154)</f>
        <v>0.30388421669985449</v>
      </c>
      <c r="AX51" s="22">
        <f>SUM(Emissions!AZ139:AZ154)</f>
        <v>0.30685139816143242</v>
      </c>
      <c r="AY51" s="22">
        <f>SUM(Emissions!BA139:BA154)</f>
        <v>0.31024113013370441</v>
      </c>
      <c r="AZ51" s="22">
        <f>SUM(Emissions!BB139:BB154)</f>
        <v>0.31392809110713732</v>
      </c>
      <c r="BA51" s="22">
        <f>SUM(Emissions!BC139:BC154)</f>
        <v>0.31773435693746022</v>
      </c>
      <c r="BB51" s="22">
        <f>SUM(Emissions!BD139:BD154)</f>
        <v>0.32132823685746575</v>
      </c>
      <c r="BC51" s="22">
        <f>SUM(Emissions!BE139:BE154)</f>
        <v>0.32500578318137019</v>
      </c>
      <c r="BD51" s="22">
        <f>SUM(Emissions!BF139:BF154)</f>
        <v>0.32892649481662423</v>
      </c>
      <c r="BE51" s="22">
        <f>SUM(Emissions!BG139:BG154)</f>
        <v>0.33468919042817502</v>
      </c>
      <c r="BF51" s="22">
        <f>SUM(Emissions!BH139:BH154)</f>
        <v>0.34056885519223268</v>
      </c>
      <c r="BG51" s="22">
        <f>SUM(Emissions!BI139:BI154)</f>
        <v>0.34659493934951702</v>
      </c>
      <c r="BH51" s="22">
        <f>SUM(Emissions!BJ139:BJ154)</f>
        <v>0.35278394182441297</v>
      </c>
      <c r="BI51" s="22">
        <f>SUM(Emissions!BK139:BK154)</f>
        <v>0.35924903819985493</v>
      </c>
      <c r="BJ51" s="22">
        <f>SUM(Emissions!BL139:BL154)</f>
        <v>0.36530452452099199</v>
      </c>
      <c r="BK51" s="22">
        <f>SUM(Emissions!BM139:BM154)</f>
        <v>0.37148872955665485</v>
      </c>
      <c r="BL51" s="22">
        <f>SUM(Emissions!BN139:BN154)</f>
        <v>0.37786262383301922</v>
      </c>
      <c r="BM51" s="22">
        <f>SUM(Emissions!BO139:BO154)</f>
        <v>0.38444759425520963</v>
      </c>
      <c r="BN51" s="22">
        <f>SUM(Emissions!BP139:BP154)</f>
        <v>0.39137652312606597</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1.5302411278752341</v>
      </c>
      <c r="AC52" s="49">
        <f t="shared" si="38"/>
        <v>1.5508984992091064</v>
      </c>
      <c r="AD52" s="49">
        <f t="shared" si="38"/>
        <v>1.5624050810543988</v>
      </c>
      <c r="AE52" s="49">
        <f t="shared" si="38"/>
        <v>1.567151684778755</v>
      </c>
      <c r="AF52" s="49">
        <f t="shared" si="38"/>
        <v>1.5646390368127261</v>
      </c>
      <c r="AG52" s="49">
        <f t="shared" si="38"/>
        <v>1.5694534122613617</v>
      </c>
      <c r="AH52" s="49">
        <f t="shared" si="38"/>
        <v>1.5758461839380677</v>
      </c>
      <c r="AI52" s="49">
        <f t="shared" si="38"/>
        <v>1.5812568470997119</v>
      </c>
      <c r="AJ52" s="49">
        <f t="shared" si="38"/>
        <v>1.4412200429371289</v>
      </c>
      <c r="AK52" s="49">
        <f t="shared" si="38"/>
        <v>1.4653883717748362</v>
      </c>
      <c r="AL52" s="49">
        <f t="shared" si="38"/>
        <v>1.4891656850202635</v>
      </c>
      <c r="AM52" s="49">
        <f t="shared" si="38"/>
        <v>1.5151094386919319</v>
      </c>
      <c r="AN52" s="49">
        <f t="shared" si="38"/>
        <v>1.5435423524930136</v>
      </c>
      <c r="AO52" s="49">
        <f t="shared" si="38"/>
        <v>1.5700238896642207</v>
      </c>
      <c r="AP52" s="49">
        <f t="shared" si="38"/>
        <v>1.6011684737521639</v>
      </c>
      <c r="AQ52" s="49">
        <f t="shared" si="38"/>
        <v>1.632865569862177</v>
      </c>
      <c r="AR52" s="49">
        <f t="shared" si="38"/>
        <v>1.6649761287592033</v>
      </c>
      <c r="AS52" s="49">
        <f t="shared" si="38"/>
        <v>1.6955306098054395</v>
      </c>
      <c r="AT52" s="49">
        <f t="shared" si="38"/>
        <v>1.7254286479512735</v>
      </c>
      <c r="AU52" s="49">
        <f t="shared" si="38"/>
        <v>1.7610509256063827</v>
      </c>
      <c r="AV52" s="49">
        <f t="shared" si="38"/>
        <v>1.7974926471288881</v>
      </c>
      <c r="AW52" s="49">
        <f t="shared" si="38"/>
        <v>1.8342331594502341</v>
      </c>
      <c r="AX52" s="49">
        <f t="shared" si="38"/>
        <v>1.8707797340508043</v>
      </c>
      <c r="AY52" s="49">
        <f t="shared" si="38"/>
        <v>1.9114873556822656</v>
      </c>
      <c r="AZ52" s="49">
        <f t="shared" si="38"/>
        <v>1.9553405543964235</v>
      </c>
      <c r="BA52" s="49">
        <f t="shared" si="38"/>
        <v>2.0008053166297057</v>
      </c>
      <c r="BB52" s="49">
        <f t="shared" si="38"/>
        <v>2.0450811690679549</v>
      </c>
      <c r="BC52" s="49">
        <f t="shared" si="38"/>
        <v>2.0908444526593164</v>
      </c>
      <c r="BD52" s="49">
        <f t="shared" si="38"/>
        <v>2.1394437483976452</v>
      </c>
      <c r="BE52" s="49">
        <f t="shared" si="38"/>
        <v>2.1884098246740771</v>
      </c>
      <c r="BF52" s="49">
        <f t="shared" si="38"/>
        <v>2.2384048600994486</v>
      </c>
      <c r="BG52" s="49">
        <f t="shared" si="38"/>
        <v>2.2896753089724879</v>
      </c>
      <c r="BH52" s="49">
        <f t="shared" si="38"/>
        <v>2.3423589470295938</v>
      </c>
      <c r="BI52" s="49">
        <f t="shared" si="38"/>
        <v>2.3974575791167663</v>
      </c>
      <c r="BJ52" s="49">
        <f t="shared" si="38"/>
        <v>2.4489466165127496</v>
      </c>
      <c r="BK52" s="49">
        <f t="shared" si="38"/>
        <v>2.5017093004951292</v>
      </c>
      <c r="BL52" s="49">
        <f t="shared" si="38"/>
        <v>2.5561160187686509</v>
      </c>
      <c r="BM52" s="49">
        <f t="shared" si="38"/>
        <v>2.6123449161348775</v>
      </c>
      <c r="BN52" s="49">
        <f t="shared" si="38"/>
        <v>2.6715732160778285</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1.1528657313478143</v>
      </c>
      <c r="AC53" s="22">
        <f>SUM(Emissions!AE156:AE171)</f>
        <v>1.169214985787834</v>
      </c>
      <c r="AD53" s="22">
        <f>SUM(Emissions!AF156:AF171)</f>
        <v>1.1786175145887468</v>
      </c>
      <c r="AE53" s="22">
        <f>SUM(Emissions!AG156:AG171)</f>
        <v>1.1828749974651243</v>
      </c>
      <c r="AF53" s="22">
        <f>SUM(Emissions!AH156:AH171)</f>
        <v>1.18159649567009</v>
      </c>
      <c r="AG53" s="22">
        <f>SUM(Emissions!AI156:AI171)</f>
        <v>1.1858748680399034</v>
      </c>
      <c r="AH53" s="22">
        <f>SUM(Emissions!AJ156:AJ171)</f>
        <v>1.1913502237134461</v>
      </c>
      <c r="AI53" s="22">
        <f>SUM(Emissions!AK156:AK171)</f>
        <v>1.1960727959020208</v>
      </c>
      <c r="AJ53" s="22">
        <f>SUM(Emissions!AL156:AL171)</f>
        <v>1.0898154097385611</v>
      </c>
      <c r="AK53" s="22">
        <f>SUM(Emissions!AM156:AM171)</f>
        <v>1.1087431192021917</v>
      </c>
      <c r="AL53" s="22">
        <f>SUM(Emissions!AN156:AN171)</f>
        <v>1.127385810817479</v>
      </c>
      <c r="AM53" s="22">
        <f>SUM(Emissions!AO156:AO171)</f>
        <v>1.1476978202022918</v>
      </c>
      <c r="AN53" s="22">
        <f>SUM(Emissions!AP156:AP171)</f>
        <v>1.1699288903813314</v>
      </c>
      <c r="AO53" s="22">
        <f>SUM(Emissions!AQ156:AQ171)</f>
        <v>1.1906842137289215</v>
      </c>
      <c r="AP53" s="22">
        <f>SUM(Emissions!AR156:AR171)</f>
        <v>1.2150539348266003</v>
      </c>
      <c r="AQ53" s="22">
        <f>SUM(Emissions!AS156:AS171)</f>
        <v>1.2398666409259109</v>
      </c>
      <c r="AR53" s="22">
        <f>SUM(Emissions!AT156:AT171)</f>
        <v>1.2650163774336161</v>
      </c>
      <c r="AS53" s="22">
        <f>SUM(Emissions!AU156:AU171)</f>
        <v>1.2889930339957669</v>
      </c>
      <c r="AT53" s="22">
        <f>SUM(Emissions!AV156:AV171)</f>
        <v>1.3124849197037649</v>
      </c>
      <c r="AU53" s="22">
        <f>SUM(Emissions!AW156:AW171)</f>
        <v>1.3406066012439073</v>
      </c>
      <c r="AV53" s="22">
        <f>SUM(Emissions!AX156:AX171)</f>
        <v>1.3693889626991653</v>
      </c>
      <c r="AW53" s="22">
        <f>SUM(Emissions!AY156:AY171)</f>
        <v>1.3984327791156597</v>
      </c>
      <c r="AX53" s="22">
        <f>SUM(Emissions!AZ156:AZ171)</f>
        <v>1.4273591979899278</v>
      </c>
      <c r="AY53" s="22">
        <f>SUM(Emissions!BA156:BA171)</f>
        <v>1.4595212448101655</v>
      </c>
      <c r="AZ53" s="22">
        <f>SUM(Emissions!BB156:BB171)</f>
        <v>1.4941630467743661</v>
      </c>
      <c r="BA53" s="22">
        <f>SUM(Emissions!BC156:BC171)</f>
        <v>1.5300861403213926</v>
      </c>
      <c r="BB53" s="22">
        <f>SUM(Emissions!BD156:BD171)</f>
        <v>1.56513199102937</v>
      </c>
      <c r="BC53" s="22">
        <f>SUM(Emissions!BE156:BE171)</f>
        <v>1.6013649681165725</v>
      </c>
      <c r="BD53" s="22">
        <f>SUM(Emissions!BF156:BF171)</f>
        <v>1.6398290728047933</v>
      </c>
      <c r="BE53" s="22">
        <f>SUM(Emissions!BG156:BG171)</f>
        <v>1.677667543489894</v>
      </c>
      <c r="BF53" s="22">
        <f>SUM(Emissions!BH156:BH171)</f>
        <v>1.7162994665729641</v>
      </c>
      <c r="BG53" s="22">
        <f>SUM(Emissions!BI156:BI171)</f>
        <v>1.7559152626263579</v>
      </c>
      <c r="BH53" s="22">
        <f>SUM(Emissions!BJ156:BJ171)</f>
        <v>1.7966213849154862</v>
      </c>
      <c r="BI53" s="22">
        <f>SUM(Emissions!BK156:BK171)</f>
        <v>1.8391918929032482</v>
      </c>
      <c r="BJ53" s="22">
        <f>SUM(Emissions!BL156:BL171)</f>
        <v>1.8789900321235611</v>
      </c>
      <c r="BK53" s="22">
        <f>SUM(Emissions!BM156:BM171)</f>
        <v>1.9197705422049118</v>
      </c>
      <c r="BL53" s="22">
        <f>SUM(Emissions!BN156:BN171)</f>
        <v>1.9618196040468323</v>
      </c>
      <c r="BM53" s="22">
        <f>SUM(Emissions!BO156:BO171)</f>
        <v>2.0052748557330444</v>
      </c>
      <c r="BN53" s="22">
        <f>SUM(Emissions!BP156:BP171)</f>
        <v>2.051045927723814</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0.37737539652741969</v>
      </c>
      <c r="AC54" s="22">
        <f>SUM(Emissions!AE172:AE187)</f>
        <v>0.38168351342127232</v>
      </c>
      <c r="AD54" s="22">
        <f>SUM(Emissions!AF172:AF187)</f>
        <v>0.38378756646565193</v>
      </c>
      <c r="AE54" s="22">
        <f>SUM(Emissions!AG172:AG187)</f>
        <v>0.38427668731363079</v>
      </c>
      <c r="AF54" s="22">
        <f>SUM(Emissions!AH172:AH187)</f>
        <v>0.38304254114263608</v>
      </c>
      <c r="AG54" s="22">
        <f>SUM(Emissions!AI172:AI187)</f>
        <v>0.38357854422145821</v>
      </c>
      <c r="AH54" s="22">
        <f>SUM(Emissions!AJ172:AJ187)</f>
        <v>0.38449596022462162</v>
      </c>
      <c r="AI54" s="22">
        <f>SUM(Emissions!AK172:AK187)</f>
        <v>0.38518405119769111</v>
      </c>
      <c r="AJ54" s="22">
        <f>SUM(Emissions!AL172:AL187)</f>
        <v>0.35140463319856774</v>
      </c>
      <c r="AK54" s="22">
        <f>SUM(Emissions!AM172:AM187)</f>
        <v>0.3566452525726444</v>
      </c>
      <c r="AL54" s="22">
        <f>SUM(Emissions!AN172:AN187)</f>
        <v>0.36177987420278435</v>
      </c>
      <c r="AM54" s="22">
        <f>SUM(Emissions!AO172:AO187)</f>
        <v>0.36741161848964016</v>
      </c>
      <c r="AN54" s="22">
        <f>SUM(Emissions!AP172:AP187)</f>
        <v>0.37361346211168217</v>
      </c>
      <c r="AO54" s="22">
        <f>SUM(Emissions!AQ172:AQ187)</f>
        <v>0.37933967593529916</v>
      </c>
      <c r="AP54" s="22">
        <f>SUM(Emissions!AR172:AR187)</f>
        <v>0.38611453892556358</v>
      </c>
      <c r="AQ54" s="22">
        <f>SUM(Emissions!AS172:AS187)</f>
        <v>0.39299892893626609</v>
      </c>
      <c r="AR54" s="22">
        <f>SUM(Emissions!AT172:AT187)</f>
        <v>0.3999597513255872</v>
      </c>
      <c r="AS54" s="22">
        <f>SUM(Emissions!AU172:AU187)</f>
        <v>0.40653757580967248</v>
      </c>
      <c r="AT54" s="22">
        <f>SUM(Emissions!AV172:AV187)</f>
        <v>0.41294372824750847</v>
      </c>
      <c r="AU54" s="22">
        <f>SUM(Emissions!AW172:AW187)</f>
        <v>0.42044432436247547</v>
      </c>
      <c r="AV54" s="22">
        <f>SUM(Emissions!AX172:AX187)</f>
        <v>0.42810368442972274</v>
      </c>
      <c r="AW54" s="22">
        <f>SUM(Emissions!AY172:AY187)</f>
        <v>0.43580038033457441</v>
      </c>
      <c r="AX54" s="22">
        <f>SUM(Emissions!AZ172:AZ187)</f>
        <v>0.44342053606087661</v>
      </c>
      <c r="AY54" s="22">
        <f>SUM(Emissions!BA172:BA187)</f>
        <v>0.45196611087210015</v>
      </c>
      <c r="AZ54" s="22">
        <f>SUM(Emissions!BB172:BB187)</f>
        <v>0.46117750762205734</v>
      </c>
      <c r="BA54" s="22">
        <f>SUM(Emissions!BC172:BC187)</f>
        <v>0.47071917630831328</v>
      </c>
      <c r="BB54" s="22">
        <f>SUM(Emissions!BD172:BD187)</f>
        <v>0.47994917803858483</v>
      </c>
      <c r="BC54" s="22">
        <f>SUM(Emissions!BE172:BE187)</f>
        <v>0.48947948454274381</v>
      </c>
      <c r="BD54" s="22">
        <f>SUM(Emissions!BF172:BF187)</f>
        <v>0.49961467559285189</v>
      </c>
      <c r="BE54" s="22">
        <f>SUM(Emissions!BG172:BG187)</f>
        <v>0.51074228118418319</v>
      </c>
      <c r="BF54" s="22">
        <f>SUM(Emissions!BH172:BH187)</f>
        <v>0.52210539352648466</v>
      </c>
      <c r="BG54" s="22">
        <f>SUM(Emissions!BI172:BI187)</f>
        <v>0.53376004634612995</v>
      </c>
      <c r="BH54" s="22">
        <f>SUM(Emissions!BJ172:BJ187)</f>
        <v>0.54573756211410762</v>
      </c>
      <c r="BI54" s="22">
        <f>SUM(Emissions!BK172:BK187)</f>
        <v>0.55826568621351802</v>
      </c>
      <c r="BJ54" s="22">
        <f>SUM(Emissions!BL172:BL187)</f>
        <v>0.5699565843891885</v>
      </c>
      <c r="BK54" s="22">
        <f>SUM(Emissions!BM172:BM187)</f>
        <v>0.58193875829021757</v>
      </c>
      <c r="BL54" s="22">
        <f>SUM(Emissions!BN172:BN187)</f>
        <v>0.59429641472181849</v>
      </c>
      <c r="BM54" s="22">
        <f>SUM(Emissions!BO172:BO187)</f>
        <v>0.60707006040183309</v>
      </c>
      <c r="BN54" s="22">
        <f>SUM(Emissions!BP172:BP187)</f>
        <v>0.62052728835401449</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24626.196612159132</v>
      </c>
      <c r="AC58" s="22">
        <f t="shared" si="42"/>
        <v>24683.747715001096</v>
      </c>
      <c r="AD58" s="22">
        <f t="shared" si="42"/>
        <v>24612.740709911934</v>
      </c>
      <c r="AE58" s="22">
        <f t="shared" si="42"/>
        <v>24451.282603668551</v>
      </c>
      <c r="AF58" s="22">
        <f t="shared" si="42"/>
        <v>24196.336840375927</v>
      </c>
      <c r="AG58" s="22">
        <f t="shared" si="42"/>
        <v>24046.455966999576</v>
      </c>
      <c r="AH58" s="22">
        <f t="shared" si="42"/>
        <v>23919.571078576209</v>
      </c>
      <c r="AI58" s="22">
        <f t="shared" si="42"/>
        <v>23781.607652885272</v>
      </c>
      <c r="AJ58" s="22">
        <f t="shared" si="42"/>
        <v>21787.439483861788</v>
      </c>
      <c r="AK58" s="22">
        <f t="shared" si="42"/>
        <v>21925.929369693746</v>
      </c>
      <c r="AL58" s="22">
        <f t="shared" ref="AL58:BN58" si="43">AL4*CH4GWP</f>
        <v>22055.075884353701</v>
      </c>
      <c r="AM58" s="22">
        <f t="shared" si="43"/>
        <v>22206.518661029517</v>
      </c>
      <c r="AN58" s="22">
        <f t="shared" si="43"/>
        <v>22383.183149636789</v>
      </c>
      <c r="AO58" s="22">
        <f t="shared" si="43"/>
        <v>22530.621247325438</v>
      </c>
      <c r="AP58" s="22">
        <f t="shared" si="43"/>
        <v>22719.749153705579</v>
      </c>
      <c r="AQ58" s="22">
        <f t="shared" si="43"/>
        <v>22908.815164454376</v>
      </c>
      <c r="AR58" s="22">
        <f t="shared" si="43"/>
        <v>23095.995296661356</v>
      </c>
      <c r="AS58" s="22">
        <f t="shared" si="43"/>
        <v>23258.627893120909</v>
      </c>
      <c r="AT58" s="22">
        <f t="shared" si="43"/>
        <v>23407.559958033173</v>
      </c>
      <c r="AU58" s="22">
        <f t="shared" si="43"/>
        <v>23546.392009864379</v>
      </c>
      <c r="AV58" s="22">
        <f t="shared" si="43"/>
        <v>23684.011401600834</v>
      </c>
      <c r="AW58" s="22">
        <f t="shared" si="43"/>
        <v>23814.437919328262</v>
      </c>
      <c r="AX58" s="22">
        <f t="shared" si="43"/>
        <v>23932.357585829875</v>
      </c>
      <c r="AY58" s="22">
        <f t="shared" si="43"/>
        <v>24083.236232869644</v>
      </c>
      <c r="AZ58" s="22">
        <f t="shared" si="43"/>
        <v>24248.528175764644</v>
      </c>
      <c r="BA58" s="22">
        <f t="shared" si="43"/>
        <v>24417.31431291328</v>
      </c>
      <c r="BB58" s="22">
        <f t="shared" si="43"/>
        <v>24561.146567887463</v>
      </c>
      <c r="BC58" s="22">
        <f t="shared" si="43"/>
        <v>24706.71361276642</v>
      </c>
      <c r="BD58" s="22">
        <f t="shared" si="43"/>
        <v>24866.209160304905</v>
      </c>
      <c r="BE58" s="22">
        <f t="shared" si="43"/>
        <v>25315.304626765908</v>
      </c>
      <c r="BF58" s="22">
        <f t="shared" si="43"/>
        <v>25774.087264294292</v>
      </c>
      <c r="BG58" s="22">
        <f t="shared" si="43"/>
        <v>26244.881686195145</v>
      </c>
      <c r="BH58" s="22">
        <f t="shared" si="43"/>
        <v>26728.970773873374</v>
      </c>
      <c r="BI58" s="22">
        <f t="shared" si="43"/>
        <v>27235.835386821687</v>
      </c>
      <c r="BJ58" s="22">
        <f t="shared" si="43"/>
        <v>27702.834914320527</v>
      </c>
      <c r="BK58" s="22">
        <f t="shared" si="43"/>
        <v>28181.823778771337</v>
      </c>
      <c r="BL58" s="22">
        <f t="shared" si="43"/>
        <v>28676.284995082224</v>
      </c>
      <c r="BM58" s="22">
        <f t="shared" si="43"/>
        <v>29187.872539045493</v>
      </c>
      <c r="BN58" s="22">
        <f t="shared" si="43"/>
        <v>29727.669522866036</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775.67581409707009</v>
      </c>
      <c r="AC59" s="22">
        <f t="shared" si="45"/>
        <v>778.77820736550564</v>
      </c>
      <c r="AD59" s="22">
        <f t="shared" si="45"/>
        <v>777.43571965268416</v>
      </c>
      <c r="AE59" s="22">
        <f t="shared" si="45"/>
        <v>772.94117618661812</v>
      </c>
      <c r="AF59" s="22">
        <f t="shared" si="45"/>
        <v>765.12627977829015</v>
      </c>
      <c r="AG59" s="22">
        <f t="shared" si="45"/>
        <v>761.11826359206702</v>
      </c>
      <c r="AH59" s="22">
        <f t="shared" si="45"/>
        <v>758.05145175197629</v>
      </c>
      <c r="AI59" s="22">
        <f t="shared" si="45"/>
        <v>754.67523421989301</v>
      </c>
      <c r="AJ59" s="22">
        <f t="shared" si="45"/>
        <v>682.99348578435388</v>
      </c>
      <c r="AK59" s="22">
        <f t="shared" si="45"/>
        <v>689.08511070524912</v>
      </c>
      <c r="AL59" s="22">
        <f t="shared" ref="AL59:BN59" si="46">AL11*CH4GWP</f>
        <v>694.95341032595911</v>
      </c>
      <c r="AM59" s="22">
        <f t="shared" si="46"/>
        <v>701.77404455994053</v>
      </c>
      <c r="AN59" s="22">
        <f t="shared" si="46"/>
        <v>709.66741978271716</v>
      </c>
      <c r="AO59" s="22">
        <f t="shared" si="46"/>
        <v>716.60127745546095</v>
      </c>
      <c r="AP59" s="22">
        <f t="shared" si="46"/>
        <v>725.5624660086703</v>
      </c>
      <c r="AQ59" s="22">
        <f t="shared" si="46"/>
        <v>734.6687907905183</v>
      </c>
      <c r="AR59" s="22">
        <f t="shared" si="46"/>
        <v>743.85396888658693</v>
      </c>
      <c r="AS59" s="22">
        <f t="shared" si="46"/>
        <v>752.25348706244301</v>
      </c>
      <c r="AT59" s="22">
        <f t="shared" si="46"/>
        <v>760.27419184670509</v>
      </c>
      <c r="AU59" s="22">
        <f t="shared" si="46"/>
        <v>770.64489122277701</v>
      </c>
      <c r="AV59" s="22">
        <f t="shared" si="46"/>
        <v>781.23804903325708</v>
      </c>
      <c r="AW59" s="22">
        <f t="shared" si="46"/>
        <v>791.82669368358518</v>
      </c>
      <c r="AX59" s="22">
        <f t="shared" si="46"/>
        <v>802.20229624454839</v>
      </c>
      <c r="AY59" s="22">
        <f t="shared" si="46"/>
        <v>814.18938595191059</v>
      </c>
      <c r="AZ59" s="22">
        <f t="shared" si="46"/>
        <v>827.32738086096037</v>
      </c>
      <c r="BA59" s="22">
        <f t="shared" si="46"/>
        <v>840.96020967275774</v>
      </c>
      <c r="BB59" s="22">
        <f t="shared" si="46"/>
        <v>853.93021797337326</v>
      </c>
      <c r="BC59" s="22">
        <f t="shared" si="46"/>
        <v>867.3380067938208</v>
      </c>
      <c r="BD59" s="22">
        <f t="shared" si="46"/>
        <v>881.71769686118898</v>
      </c>
      <c r="BE59" s="22">
        <f t="shared" si="46"/>
        <v>896.1810679095347</v>
      </c>
      <c r="BF59" s="22">
        <f t="shared" si="46"/>
        <v>910.87102611906289</v>
      </c>
      <c r="BG59" s="22">
        <f t="shared" si="46"/>
        <v>925.87897229215343</v>
      </c>
      <c r="BH59" s="22">
        <f t="shared" si="46"/>
        <v>941.25112392653409</v>
      </c>
      <c r="BI59" s="22">
        <f t="shared" si="46"/>
        <v>957.36971437834438</v>
      </c>
      <c r="BJ59" s="22">
        <f t="shared" si="46"/>
        <v>971.87228635771862</v>
      </c>
      <c r="BK59" s="22">
        <f t="shared" si="46"/>
        <v>986.67808322492283</v>
      </c>
      <c r="BL59" s="22">
        <f t="shared" si="46"/>
        <v>1001.9211446859672</v>
      </c>
      <c r="BM59" s="22">
        <f t="shared" si="46"/>
        <v>1017.6588538317732</v>
      </c>
      <c r="BN59" s="22">
        <f t="shared" si="46"/>
        <v>1034.3246294105277</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1661.1225955460125</v>
      </c>
      <c r="AC60" s="22">
        <f t="shared" si="48"/>
        <v>1686.1506577465414</v>
      </c>
      <c r="AD60" s="22">
        <f t="shared" si="48"/>
        <v>1698.7414913544837</v>
      </c>
      <c r="AE60" s="22">
        <f t="shared" si="48"/>
        <v>1702.1205754116406</v>
      </c>
      <c r="AF60" s="22">
        <f t="shared" si="48"/>
        <v>1695.6900721070119</v>
      </c>
      <c r="AG60" s="22">
        <f t="shared" si="48"/>
        <v>1698.652663106411</v>
      </c>
      <c r="AH60" s="22">
        <f t="shared" si="48"/>
        <v>1703.5069015698657</v>
      </c>
      <c r="AI60" s="22">
        <f t="shared" si="48"/>
        <v>1706.895465128142</v>
      </c>
      <c r="AJ60" s="22">
        <f t="shared" si="48"/>
        <v>1520.180343010446</v>
      </c>
      <c r="AK60" s="22">
        <f t="shared" si="48"/>
        <v>1549.6165232664957</v>
      </c>
      <c r="AL60" s="22">
        <f t="shared" ref="AL60:BN60" si="49">AL19*N2OGWP</f>
        <v>1578.3580938751907</v>
      </c>
      <c r="AM60" s="22">
        <f t="shared" si="49"/>
        <v>1609.7402623745224</v>
      </c>
      <c r="AN60" s="22">
        <f t="shared" si="49"/>
        <v>1644.1770434786565</v>
      </c>
      <c r="AO60" s="22">
        <f t="shared" si="49"/>
        <v>1675.8981218515146</v>
      </c>
      <c r="AP60" s="22">
        <f t="shared" si="49"/>
        <v>1713.8177924413299</v>
      </c>
      <c r="AQ60" s="22">
        <f t="shared" si="49"/>
        <v>1752.2738005673505</v>
      </c>
      <c r="AR60" s="22">
        <f t="shared" si="49"/>
        <v>1791.0868450620173</v>
      </c>
      <c r="AS60" s="22">
        <f t="shared" si="49"/>
        <v>1827.7147021005428</v>
      </c>
      <c r="AT60" s="22">
        <f t="shared" si="49"/>
        <v>1863.3276830687976</v>
      </c>
      <c r="AU60" s="22">
        <f t="shared" si="49"/>
        <v>1905.4068954246809</v>
      </c>
      <c r="AV60" s="22">
        <f t="shared" si="49"/>
        <v>1948.3207036596104</v>
      </c>
      <c r="AW60" s="22">
        <f t="shared" si="49"/>
        <v>1991.3975340964794</v>
      </c>
      <c r="AX60" s="22">
        <f t="shared" si="49"/>
        <v>2034.0061579829101</v>
      </c>
      <c r="AY60" s="22">
        <f t="shared" si="49"/>
        <v>2081.7146462505625</v>
      </c>
      <c r="AZ60" s="22">
        <f t="shared" si="49"/>
        <v>2133.4571562111905</v>
      </c>
      <c r="BA60" s="22">
        <f t="shared" si="49"/>
        <v>2187.0057902900026</v>
      </c>
      <c r="BB60" s="22">
        <f t="shared" si="49"/>
        <v>2238.7909808654076</v>
      </c>
      <c r="BC60" s="22">
        <f t="shared" si="49"/>
        <v>2292.2170083061101</v>
      </c>
      <c r="BD60" s="22">
        <f t="shared" si="49"/>
        <v>2348.9817627456209</v>
      </c>
      <c r="BE60" s="22">
        <f t="shared" si="49"/>
        <v>2411.2236846471174</v>
      </c>
      <c r="BF60" s="22">
        <f t="shared" si="49"/>
        <v>2474.7354410487728</v>
      </c>
      <c r="BG60" s="22">
        <f t="shared" si="49"/>
        <v>2539.8296849457702</v>
      </c>
      <c r="BH60" s="22">
        <f t="shared" si="49"/>
        <v>2606.6814259183766</v>
      </c>
      <c r="BI60" s="22">
        <f t="shared" si="49"/>
        <v>2676.5605940864903</v>
      </c>
      <c r="BJ60" s="22">
        <f t="shared" si="49"/>
        <v>2742.0790526707324</v>
      </c>
      <c r="BK60" s="22">
        <f t="shared" si="49"/>
        <v>2809.1796252788413</v>
      </c>
      <c r="BL60" s="22">
        <f t="shared" si="49"/>
        <v>2878.3319705554263</v>
      </c>
      <c r="BM60" s="22">
        <f t="shared" si="49"/>
        <v>2949.7620929137343</v>
      </c>
      <c r="BN60" s="22">
        <f t="shared" si="49"/>
        <v>3024.9627408335314</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921.59901535062829</v>
      </c>
      <c r="AC61" s="22">
        <f t="shared" si="51"/>
        <v>960.3092645401465</v>
      </c>
      <c r="AD61" s="22">
        <f t="shared" si="51"/>
        <v>944.27038684966499</v>
      </c>
      <c r="AE61" s="22">
        <f t="shared" si="51"/>
        <v>929.18329299918275</v>
      </c>
      <c r="AF61" s="22">
        <f t="shared" si="51"/>
        <v>936.59411402870114</v>
      </c>
      <c r="AG61" s="22">
        <f t="shared" si="51"/>
        <v>942.88733521821939</v>
      </c>
      <c r="AH61" s="22">
        <f t="shared" si="51"/>
        <v>942.80327304773755</v>
      </c>
      <c r="AI61" s="22">
        <f t="shared" si="51"/>
        <v>942.9308728260271</v>
      </c>
      <c r="AJ61" s="22">
        <f t="shared" si="51"/>
        <v>943.05847260431665</v>
      </c>
      <c r="AK61" s="22">
        <f t="shared" si="51"/>
        <v>943.18607238260643</v>
      </c>
      <c r="AL61" s="22">
        <f t="shared" ref="AL61:BN61" si="52">AL27*CH4GWP</f>
        <v>943.31367216089563</v>
      </c>
      <c r="AM61" s="22">
        <f t="shared" si="52"/>
        <v>943.44127193918507</v>
      </c>
      <c r="AN61" s="22">
        <f t="shared" si="52"/>
        <v>943.56887171747485</v>
      </c>
      <c r="AO61" s="22">
        <f t="shared" si="52"/>
        <v>943.69647149576429</v>
      </c>
      <c r="AP61" s="22">
        <f t="shared" si="52"/>
        <v>943.82407127405395</v>
      </c>
      <c r="AQ61" s="22">
        <f t="shared" si="52"/>
        <v>943.95167105234327</v>
      </c>
      <c r="AR61" s="22">
        <f t="shared" si="52"/>
        <v>944.07927083063282</v>
      </c>
      <c r="AS61" s="22">
        <f t="shared" si="52"/>
        <v>944.20687060892249</v>
      </c>
      <c r="AT61" s="22">
        <f t="shared" si="52"/>
        <v>944.33447038721192</v>
      </c>
      <c r="AU61" s="22">
        <f t="shared" si="52"/>
        <v>944.25040821673019</v>
      </c>
      <c r="AV61" s="22">
        <f t="shared" si="52"/>
        <v>944.16634604624835</v>
      </c>
      <c r="AW61" s="22">
        <f t="shared" si="52"/>
        <v>944.08228387576662</v>
      </c>
      <c r="AX61" s="22">
        <f t="shared" si="52"/>
        <v>943.99822170528478</v>
      </c>
      <c r="AY61" s="22">
        <f t="shared" si="52"/>
        <v>943.91415953480305</v>
      </c>
      <c r="AZ61" s="22">
        <f t="shared" si="52"/>
        <v>943.8300973643212</v>
      </c>
      <c r="BA61" s="22">
        <f t="shared" si="52"/>
        <v>943.74603519383948</v>
      </c>
      <c r="BB61" s="22">
        <f t="shared" si="52"/>
        <v>943.66197302335775</v>
      </c>
      <c r="BC61" s="22">
        <f t="shared" si="52"/>
        <v>943.29238142636405</v>
      </c>
      <c r="BD61" s="22">
        <f t="shared" si="52"/>
        <v>942.92278982937046</v>
      </c>
      <c r="BE61" s="22">
        <f t="shared" si="52"/>
        <v>942.55319823237687</v>
      </c>
      <c r="BF61" s="22">
        <f t="shared" si="52"/>
        <v>942.18360663538306</v>
      </c>
      <c r="BG61" s="22">
        <f t="shared" si="52"/>
        <v>941.81401503838958</v>
      </c>
      <c r="BH61" s="22">
        <f t="shared" si="52"/>
        <v>941.444423441396</v>
      </c>
      <c r="BI61" s="22">
        <f t="shared" si="52"/>
        <v>941.07483184440241</v>
      </c>
      <c r="BJ61" s="22">
        <f t="shared" si="52"/>
        <v>940.7052402474086</v>
      </c>
      <c r="BK61" s="22">
        <f t="shared" si="52"/>
        <v>940.33564865041512</v>
      </c>
      <c r="BL61" s="22">
        <f t="shared" si="52"/>
        <v>939.96605705342142</v>
      </c>
      <c r="BM61" s="22">
        <f t="shared" si="52"/>
        <v>939.59646545642795</v>
      </c>
      <c r="BN61" s="22">
        <f t="shared" si="52"/>
        <v>939.22687385943414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965.16097417182789</v>
      </c>
      <c r="AC62" s="22">
        <f t="shared" si="54"/>
        <v>996.75649034374624</v>
      </c>
      <c r="AD62" s="22">
        <f t="shared" si="54"/>
        <v>983.64299307566455</v>
      </c>
      <c r="AE62" s="22">
        <f t="shared" si="54"/>
        <v>971.30673772758303</v>
      </c>
      <c r="AF62" s="22">
        <f t="shared" si="54"/>
        <v>977.34263981950153</v>
      </c>
      <c r="AG62" s="22">
        <f t="shared" si="54"/>
        <v>982.46589199141977</v>
      </c>
      <c r="AH62" s="22">
        <f t="shared" si="54"/>
        <v>982.38135248333811</v>
      </c>
      <c r="AI62" s="22">
        <f t="shared" si="54"/>
        <v>982.43042036225495</v>
      </c>
      <c r="AJ62" s="22">
        <f t="shared" si="54"/>
        <v>982.47948824117168</v>
      </c>
      <c r="AK62" s="22">
        <f t="shared" si="54"/>
        <v>982.52855612008864</v>
      </c>
      <c r="AL62" s="22">
        <f t="shared" ref="AL62:BN62" si="55">AL34*N2OGWP</f>
        <v>982.57762399900525</v>
      </c>
      <c r="AM62" s="22">
        <f t="shared" si="55"/>
        <v>982.62669187792198</v>
      </c>
      <c r="AN62" s="22">
        <f t="shared" si="55"/>
        <v>982.67575975683872</v>
      </c>
      <c r="AO62" s="22">
        <f t="shared" si="55"/>
        <v>982.72482763575545</v>
      </c>
      <c r="AP62" s="22">
        <f t="shared" si="55"/>
        <v>982.77389551467218</v>
      </c>
      <c r="AQ62" s="22">
        <f t="shared" si="55"/>
        <v>982.82296339358891</v>
      </c>
      <c r="AR62" s="22">
        <f t="shared" si="55"/>
        <v>982.87203127250575</v>
      </c>
      <c r="AS62" s="22">
        <f t="shared" si="55"/>
        <v>982.92109915142271</v>
      </c>
      <c r="AT62" s="22">
        <f t="shared" si="55"/>
        <v>982.9701670303391</v>
      </c>
      <c r="AU62" s="22">
        <f t="shared" si="55"/>
        <v>982.88562752225755</v>
      </c>
      <c r="AV62" s="22">
        <f t="shared" si="55"/>
        <v>982.80108801417589</v>
      </c>
      <c r="AW62" s="22">
        <f t="shared" si="55"/>
        <v>982.71654850609445</v>
      </c>
      <c r="AX62" s="22">
        <f t="shared" si="55"/>
        <v>982.63200899801291</v>
      </c>
      <c r="AY62" s="22">
        <f t="shared" si="55"/>
        <v>982.54746948993136</v>
      </c>
      <c r="AZ62" s="22">
        <f t="shared" si="55"/>
        <v>982.4629299818497</v>
      </c>
      <c r="BA62" s="22">
        <f t="shared" si="55"/>
        <v>982.37839047376792</v>
      </c>
      <c r="BB62" s="22">
        <f t="shared" si="55"/>
        <v>982.29385096568637</v>
      </c>
      <c r="BC62" s="22">
        <f t="shared" si="55"/>
        <v>981.97614355713017</v>
      </c>
      <c r="BD62" s="22">
        <f t="shared" si="55"/>
        <v>981.65843614857397</v>
      </c>
      <c r="BE62" s="22">
        <f t="shared" si="55"/>
        <v>981.34072874001731</v>
      </c>
      <c r="BF62" s="22">
        <f t="shared" si="55"/>
        <v>981.02302133146111</v>
      </c>
      <c r="BG62" s="22">
        <f t="shared" si="55"/>
        <v>980.70531392290491</v>
      </c>
      <c r="BH62" s="22">
        <f t="shared" si="55"/>
        <v>980.3876065143487</v>
      </c>
      <c r="BI62" s="22">
        <f t="shared" si="55"/>
        <v>980.06989910579239</v>
      </c>
      <c r="BJ62" s="22">
        <f t="shared" si="55"/>
        <v>979.75219169723607</v>
      </c>
      <c r="BK62" s="22">
        <f t="shared" si="55"/>
        <v>979.43448428867964</v>
      </c>
      <c r="BL62" s="22">
        <f t="shared" si="55"/>
        <v>979.11677688012333</v>
      </c>
      <c r="BM62" s="22">
        <f t="shared" si="55"/>
        <v>978.79906947156724</v>
      </c>
      <c r="BN62" s="22">
        <f t="shared" si="55"/>
        <v>978.48136206301069</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888.16909567239395</v>
      </c>
      <c r="AD63" s="22">
        <f t="shared" si="57"/>
        <v>891.80275972281186</v>
      </c>
      <c r="AE63" s="22">
        <f t="shared" si="57"/>
        <v>894.57781251192478</v>
      </c>
      <c r="AF63" s="22">
        <f t="shared" si="57"/>
        <v>896.71202344811752</v>
      </c>
      <c r="AG63" s="22">
        <f t="shared" si="57"/>
        <v>898.16469762619909</v>
      </c>
      <c r="AH63" s="22">
        <f t="shared" si="57"/>
        <v>900.21544913914329</v>
      </c>
      <c r="AI63" s="22">
        <f t="shared" si="57"/>
        <v>902.36236866794536</v>
      </c>
      <c r="AJ63" s="22">
        <f t="shared" si="57"/>
        <v>904.38538270900301</v>
      </c>
      <c r="AK63" s="22">
        <f t="shared" si="57"/>
        <v>893.16575946490161</v>
      </c>
      <c r="AL63" s="22">
        <f t="shared" si="57"/>
        <v>896.76979194556964</v>
      </c>
      <c r="AM63" s="22">
        <f t="shared" si="57"/>
        <v>900.29537117711072</v>
      </c>
      <c r="AN63" s="22">
        <f t="shared" si="57"/>
        <v>903.97945840980913</v>
      </c>
      <c r="AO63" s="22">
        <f t="shared" si="57"/>
        <v>907.84739248649043</v>
      </c>
      <c r="AP63" s="22">
        <f t="shared" si="57"/>
        <v>911.49568080471181</v>
      </c>
      <c r="AQ63" s="22">
        <f t="shared" si="57"/>
        <v>915.49757689516764</v>
      </c>
      <c r="AR63" s="22">
        <f t="shared" si="57"/>
        <v>919.50172342928965</v>
      </c>
      <c r="AS63" s="22">
        <f t="shared" si="57"/>
        <v>923.49582923369803</v>
      </c>
      <c r="AT63" s="22">
        <f t="shared" si="57"/>
        <v>927.31143431248802</v>
      </c>
      <c r="AU63" s="22">
        <f t="shared" si="57"/>
        <v>931.03054485677387</v>
      </c>
      <c r="AV63" s="22">
        <f t="shared" si="57"/>
        <v>935.16906345395239</v>
      </c>
      <c r="AW63" s="22">
        <f t="shared" si="57"/>
        <v>939.32694658328512</v>
      </c>
      <c r="AX63" s="22">
        <f t="shared" si="57"/>
        <v>943.46057100367591</v>
      </c>
      <c r="AY63" s="22">
        <f t="shared" si="57"/>
        <v>947.53082898623381</v>
      </c>
      <c r="AZ63" s="22">
        <f t="shared" si="57"/>
        <v>951.88482784500752</v>
      </c>
      <c r="BA63" s="22">
        <f t="shared" si="57"/>
        <v>956.4183819740324</v>
      </c>
      <c r="BB63" s="22">
        <f t="shared" si="57"/>
        <v>961.01687732867777</v>
      </c>
      <c r="BC63" s="22">
        <f t="shared" si="57"/>
        <v>965.46494617499707</v>
      </c>
      <c r="BD63" s="22">
        <f t="shared" si="57"/>
        <v>969.96761757052764</v>
      </c>
      <c r="BE63" s="22">
        <f t="shared" si="57"/>
        <v>974.62009258596538</v>
      </c>
      <c r="BF63" s="22">
        <f t="shared" si="57"/>
        <v>979.25696033731731</v>
      </c>
      <c r="BG63" s="22">
        <f t="shared" si="57"/>
        <v>983.90634251753329</v>
      </c>
      <c r="BH63" s="22">
        <f t="shared" si="57"/>
        <v>988.5837021819043</v>
      </c>
      <c r="BI63" s="22">
        <f t="shared" si="57"/>
        <v>993.29598615637246</v>
      </c>
      <c r="BJ63" s="22">
        <f t="shared" si="57"/>
        <v>998.10762074278773</v>
      </c>
      <c r="BK63" s="22">
        <f t="shared" si="57"/>
        <v>1002.6059831939041</v>
      </c>
      <c r="BL63" s="22">
        <f t="shared" si="57"/>
        <v>1007.1312624010371</v>
      </c>
      <c r="BM63" s="22">
        <f t="shared" si="57"/>
        <v>1011.7049134853162</v>
      </c>
      <c r="BN63" s="22">
        <f t="shared" si="57"/>
        <v>1016.3347964816062</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470.05262143131807</v>
      </c>
      <c r="AD64" s="22">
        <f t="shared" si="58"/>
        <v>469.96106823668589</v>
      </c>
      <c r="AE64" s="22">
        <f t="shared" si="58"/>
        <v>469.89114846848742</v>
      </c>
      <c r="AF64" s="22">
        <f t="shared" si="58"/>
        <v>469.83737524495444</v>
      </c>
      <c r="AG64" s="22">
        <f t="shared" si="58"/>
        <v>469.80077390814461</v>
      </c>
      <c r="AH64" s="22">
        <f t="shared" si="58"/>
        <v>469.74910351434886</v>
      </c>
      <c r="AI64" s="22">
        <f t="shared" si="58"/>
        <v>469.69501008723165</v>
      </c>
      <c r="AJ64" s="22">
        <f t="shared" si="58"/>
        <v>469.64403856216092</v>
      </c>
      <c r="AK64" s="22">
        <f t="shared" si="58"/>
        <v>469.92672632204011</v>
      </c>
      <c r="AL64" s="22">
        <f t="shared" si="58"/>
        <v>469.8359197195075</v>
      </c>
      <c r="AM64" s="22">
        <f t="shared" si="58"/>
        <v>469.74708981198239</v>
      </c>
      <c r="AN64" s="22">
        <f t="shared" si="58"/>
        <v>469.65426616324186</v>
      </c>
      <c r="AO64" s="22">
        <f t="shared" si="58"/>
        <v>469.55681034001969</v>
      </c>
      <c r="AP64" s="22">
        <f t="shared" si="58"/>
        <v>469.46488867477007</v>
      </c>
      <c r="AQ64" s="22">
        <f t="shared" si="58"/>
        <v>469.36405756694523</v>
      </c>
      <c r="AR64" s="22">
        <f t="shared" si="58"/>
        <v>469.26316975731629</v>
      </c>
      <c r="AS64" s="22">
        <f t="shared" si="58"/>
        <v>469.16253493224212</v>
      </c>
      <c r="AT64" s="22">
        <f t="shared" si="58"/>
        <v>469.06639758174117</v>
      </c>
      <c r="AU64" s="22">
        <f t="shared" si="58"/>
        <v>468.97269149147121</v>
      </c>
      <c r="AV64" s="22">
        <f t="shared" si="58"/>
        <v>468.86841806570624</v>
      </c>
      <c r="AW64" s="22">
        <f t="shared" si="58"/>
        <v>468.76365673441205</v>
      </c>
      <c r="AX64" s="22">
        <f t="shared" si="58"/>
        <v>468.6595066215109</v>
      </c>
      <c r="AY64" s="22">
        <f t="shared" si="58"/>
        <v>468.55695307883076</v>
      </c>
      <c r="AZ64" s="22">
        <f t="shared" si="58"/>
        <v>468.44725044825884</v>
      </c>
      <c r="BA64" s="22">
        <f t="shared" si="58"/>
        <v>468.33302377298276</v>
      </c>
      <c r="BB64" s="22">
        <f t="shared" si="58"/>
        <v>468.21716084939459</v>
      </c>
      <c r="BC64" s="22">
        <f t="shared" si="58"/>
        <v>468.10508804707342</v>
      </c>
      <c r="BD64" s="22">
        <f t="shared" si="58"/>
        <v>467.99163948801026</v>
      </c>
      <c r="BE64" s="22">
        <f t="shared" si="58"/>
        <v>467.8744165018731</v>
      </c>
      <c r="BF64" s="22">
        <f t="shared" si="58"/>
        <v>467.75758675376414</v>
      </c>
      <c r="BG64" s="22">
        <f t="shared" si="58"/>
        <v>467.64044169418838</v>
      </c>
      <c r="BH64" s="22">
        <f t="shared" si="58"/>
        <v>467.5225917185785</v>
      </c>
      <c r="BI64" s="22">
        <f t="shared" si="58"/>
        <v>467.40386179586409</v>
      </c>
      <c r="BJ64" s="22">
        <f t="shared" si="58"/>
        <v>467.28262865166681</v>
      </c>
      <c r="BK64" s="22">
        <f t="shared" si="58"/>
        <v>467.16928866005003</v>
      </c>
      <c r="BL64" s="22">
        <f t="shared" si="58"/>
        <v>467.05527047832845</v>
      </c>
      <c r="BM64" s="22">
        <f t="shared" si="58"/>
        <v>466.94003352684143</v>
      </c>
      <c r="BN64" s="22">
        <f t="shared" si="58"/>
        <v>466.82337976545858</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18435.533260804332</v>
      </c>
      <c r="H65" s="22">
        <f t="shared" si="59"/>
        <v>18256.895634847475</v>
      </c>
      <c r="I65" s="22">
        <f t="shared" si="59"/>
        <v>18100.503013954021</v>
      </c>
      <c r="J65" s="22">
        <f t="shared" si="59"/>
        <v>17695.84545808129</v>
      </c>
      <c r="K65" s="22">
        <f t="shared" si="59"/>
        <v>17390.620317398505</v>
      </c>
      <c r="L65" s="22">
        <f t="shared" si="59"/>
        <v>18084.025381238771</v>
      </c>
      <c r="M65" s="22">
        <f t="shared" si="59"/>
        <v>18375.327293633971</v>
      </c>
      <c r="N65" s="22">
        <f t="shared" si="59"/>
        <v>18487.028592764604</v>
      </c>
      <c r="O65" s="22">
        <f t="shared" si="59"/>
        <v>18452.4448579823</v>
      </c>
      <c r="P65" s="22">
        <f t="shared" si="59"/>
        <v>18318.558383955129</v>
      </c>
      <c r="Q65" s="22">
        <f t="shared" si="59"/>
        <v>17855.630514511897</v>
      </c>
      <c r="R65" s="22">
        <f t="shared" si="59"/>
        <v>18254.716336685073</v>
      </c>
      <c r="S65" s="22">
        <f t="shared" si="59"/>
        <v>18066.675010856969</v>
      </c>
      <c r="T65" s="22">
        <f t="shared" si="59"/>
        <v>17881.425928131244</v>
      </c>
      <c r="U65" s="22">
        <f t="shared" si="59"/>
        <v>17498.356055045759</v>
      </c>
      <c r="V65" s="22">
        <f t="shared" si="59"/>
        <v>17526.309325809067</v>
      </c>
      <c r="W65" s="22">
        <f t="shared" si="59"/>
        <v>18143.903200844983</v>
      </c>
      <c r="X65" s="22">
        <f t="shared" si="59"/>
        <v>18190.797073357186</v>
      </c>
      <c r="Y65" s="22">
        <f t="shared" si="59"/>
        <v>18076.022039299794</v>
      </c>
      <c r="Z65" s="22">
        <f t="shared" si="59"/>
        <v>17762.613423088031</v>
      </c>
      <c r="AA65" s="22">
        <f t="shared" si="59"/>
        <v>17765.107059473314</v>
      </c>
      <c r="AB65" s="22">
        <f t="shared" si="59"/>
        <v>16582.449572632238</v>
      </c>
      <c r="AC65" s="22">
        <f t="shared" si="59"/>
        <v>16607.108868421241</v>
      </c>
      <c r="AD65" s="22">
        <f t="shared" si="59"/>
        <v>16566.058729313481</v>
      </c>
      <c r="AE65" s="22">
        <f t="shared" si="59"/>
        <v>16478.055547926975</v>
      </c>
      <c r="AF65" s="22">
        <f t="shared" si="59"/>
        <v>16341.68183903852</v>
      </c>
      <c r="AG65" s="22">
        <f t="shared" si="59"/>
        <v>16259.624779397169</v>
      </c>
      <c r="AH65" s="22">
        <f t="shared" si="59"/>
        <v>16189.863266551496</v>
      </c>
      <c r="AI65" s="22">
        <f t="shared" si="59"/>
        <v>16114.584268319759</v>
      </c>
      <c r="AJ65" s="22">
        <f t="shared" si="59"/>
        <v>15081.598245645504</v>
      </c>
      <c r="AK65" s="22">
        <f t="shared" si="59"/>
        <v>15144.553743099699</v>
      </c>
      <c r="AL65" s="22">
        <f t="shared" ref="AL65:BN65" si="60">AL43*N2OGWP</f>
        <v>15208.351606716171</v>
      </c>
      <c r="AM65" s="22">
        <f t="shared" si="60"/>
        <v>15283.589441973709</v>
      </c>
      <c r="AN65" s="22">
        <f t="shared" si="60"/>
        <v>15371.842041209216</v>
      </c>
      <c r="AO65" s="22">
        <f t="shared" si="60"/>
        <v>15445.075438206586</v>
      </c>
      <c r="AP65" s="22">
        <f t="shared" si="60"/>
        <v>15539.558368568058</v>
      </c>
      <c r="AQ65" s="22">
        <f t="shared" si="60"/>
        <v>15634.077659011447</v>
      </c>
      <c r="AR65" s="22">
        <f t="shared" si="60"/>
        <v>15727.559180173896</v>
      </c>
      <c r="AS65" s="22">
        <f t="shared" si="60"/>
        <v>15808.360519335803</v>
      </c>
      <c r="AT65" s="22">
        <f t="shared" si="60"/>
        <v>15882.002143129779</v>
      </c>
      <c r="AU65" s="22">
        <f t="shared" si="60"/>
        <v>15949.079422207464</v>
      </c>
      <c r="AV65" s="22">
        <f t="shared" si="60"/>
        <v>16015.552101061332</v>
      </c>
      <c r="AW65" s="22">
        <f t="shared" si="60"/>
        <v>16078.199264234361</v>
      </c>
      <c r="AX65" s="22">
        <f t="shared" si="60"/>
        <v>16134.28588902837</v>
      </c>
      <c r="AY65" s="22">
        <f t="shared" si="60"/>
        <v>16207.058063586826</v>
      </c>
      <c r="AZ65" s="22">
        <f t="shared" si="60"/>
        <v>16287.052294911518</v>
      </c>
      <c r="BA65" s="22">
        <f t="shared" si="60"/>
        <v>16368.698759181781</v>
      </c>
      <c r="BB65" s="22">
        <f t="shared" si="60"/>
        <v>16437.423628799512</v>
      </c>
      <c r="BC65" s="22">
        <f t="shared" si="60"/>
        <v>16506.774732870825</v>
      </c>
      <c r="BD65" s="22">
        <f t="shared" si="60"/>
        <v>16583.033514177281</v>
      </c>
      <c r="BE65" s="22">
        <f t="shared" si="60"/>
        <v>16813.786331241146</v>
      </c>
      <c r="BF65" s="22">
        <f t="shared" si="60"/>
        <v>17049.57562727205</v>
      </c>
      <c r="BG65" s="22">
        <f t="shared" si="60"/>
        <v>17291.601460648941</v>
      </c>
      <c r="BH65" s="22">
        <f t="shared" si="60"/>
        <v>17540.528546572961</v>
      </c>
      <c r="BI65" s="22">
        <f t="shared" si="60"/>
        <v>17801.196001826604</v>
      </c>
      <c r="BJ65" s="22">
        <f t="shared" si="60"/>
        <v>18041.635386035465</v>
      </c>
      <c r="BK65" s="22">
        <f t="shared" si="60"/>
        <v>18288.195555343016</v>
      </c>
      <c r="BL65" s="22">
        <f t="shared" si="60"/>
        <v>18542.787632798601</v>
      </c>
      <c r="BM65" s="22">
        <f t="shared" si="60"/>
        <v>18806.269283384103</v>
      </c>
      <c r="BN65" s="22">
        <f t="shared" si="60"/>
        <v>19084.299385762526</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2218.3390895232669</v>
      </c>
      <c r="H66" s="22">
        <f t="shared" si="62"/>
        <v>2175.9788724816553</v>
      </c>
      <c r="I66" s="22">
        <f t="shared" si="62"/>
        <v>2132.897176730622</v>
      </c>
      <c r="J66" s="22">
        <f t="shared" si="62"/>
        <v>2077.3178758881822</v>
      </c>
      <c r="K66" s="22">
        <f t="shared" si="62"/>
        <v>2069.2130660167572</v>
      </c>
      <c r="L66" s="22">
        <f t="shared" si="62"/>
        <v>2139.5831555252685</v>
      </c>
      <c r="M66" s="22">
        <f t="shared" si="62"/>
        <v>2161.5323337354166</v>
      </c>
      <c r="N66" s="22">
        <f t="shared" si="62"/>
        <v>2192.1757471634851</v>
      </c>
      <c r="O66" s="22">
        <f t="shared" si="62"/>
        <v>2186.2690945011677</v>
      </c>
      <c r="P66" s="22">
        <f t="shared" si="62"/>
        <v>2162.3774403789785</v>
      </c>
      <c r="Q66" s="22">
        <f t="shared" si="62"/>
        <v>2125.4137349865518</v>
      </c>
      <c r="R66" s="22">
        <f t="shared" si="62"/>
        <v>2155.8946283959485</v>
      </c>
      <c r="S66" s="22">
        <f t="shared" si="62"/>
        <v>2134.0702222996811</v>
      </c>
      <c r="T66" s="22">
        <f t="shared" si="62"/>
        <v>2117.2288846673482</v>
      </c>
      <c r="U66" s="22">
        <f t="shared" si="62"/>
        <v>2078.7893162119367</v>
      </c>
      <c r="V66" s="22">
        <f t="shared" si="62"/>
        <v>2108.5469355290375</v>
      </c>
      <c r="W66" s="22">
        <f t="shared" si="62"/>
        <v>2157.8618595020921</v>
      </c>
      <c r="X66" s="22">
        <f t="shared" si="62"/>
        <v>2162.6867058486118</v>
      </c>
      <c r="Y66" s="22">
        <f t="shared" si="62"/>
        <v>2155.8548462143617</v>
      </c>
      <c r="Z66" s="22">
        <f t="shared" si="62"/>
        <v>2112.0359216456268</v>
      </c>
      <c r="AA66" s="22">
        <f t="shared" si="62"/>
        <v>2117.1469634816017</v>
      </c>
      <c r="AB66" s="22">
        <f t="shared" si="62"/>
        <v>2031.4053613478186</v>
      </c>
      <c r="AC66" s="22">
        <f t="shared" si="62"/>
        <v>2035.8746789960999</v>
      </c>
      <c r="AD66" s="22">
        <f t="shared" si="62"/>
        <v>2032.3125847995304</v>
      </c>
      <c r="AE66" s="22">
        <f t="shared" si="62"/>
        <v>2023.1204668974519</v>
      </c>
      <c r="AF66" s="22">
        <f t="shared" si="62"/>
        <v>2008.0843185655194</v>
      </c>
      <c r="AG66" s="22">
        <f t="shared" si="62"/>
        <v>1999.9267726980447</v>
      </c>
      <c r="AH66" s="22">
        <f t="shared" si="62"/>
        <v>1993.3383245511257</v>
      </c>
      <c r="AI66" s="22">
        <f t="shared" si="62"/>
        <v>1986.1302946592734</v>
      </c>
      <c r="AJ66" s="22">
        <f t="shared" si="62"/>
        <v>1859.6105075679636</v>
      </c>
      <c r="AK66" s="22">
        <f t="shared" si="62"/>
        <v>1869.3502828212538</v>
      </c>
      <c r="AL66" s="22">
        <f t="shared" ref="AL66:BN66" si="63">AL49*N2OGWP</f>
        <v>1878.6471001954908</v>
      </c>
      <c r="AM66" s="22">
        <f t="shared" si="63"/>
        <v>1889.4613061393641</v>
      </c>
      <c r="AN66" s="22">
        <f t="shared" si="63"/>
        <v>1901.9831728675626</v>
      </c>
      <c r="AO66" s="22">
        <f t="shared" si="63"/>
        <v>1912.7002857888037</v>
      </c>
      <c r="AP66" s="22">
        <f t="shared" si="63"/>
        <v>1925.9383507531693</v>
      </c>
      <c r="AQ66" s="22">
        <f t="shared" si="63"/>
        <v>1939.2509912405694</v>
      </c>
      <c r="AR66" s="22">
        <f t="shared" si="63"/>
        <v>1952.5174369583081</v>
      </c>
      <c r="AS66" s="22">
        <f t="shared" si="63"/>
        <v>1964.2697378316759</v>
      </c>
      <c r="AT66" s="22">
        <f t="shared" si="63"/>
        <v>1975.205434563587</v>
      </c>
      <c r="AU66" s="22">
        <f t="shared" si="63"/>
        <v>1985.6073993639829</v>
      </c>
      <c r="AV66" s="22">
        <f t="shared" si="63"/>
        <v>1996.0172701794877</v>
      </c>
      <c r="AW66" s="22">
        <f t="shared" si="63"/>
        <v>2006.0451217693947</v>
      </c>
      <c r="AX66" s="22">
        <f t="shared" si="63"/>
        <v>2015.3446451302182</v>
      </c>
      <c r="AY66" s="22">
        <f t="shared" si="63"/>
        <v>2026.8756434793684</v>
      </c>
      <c r="AZ66" s="22">
        <f t="shared" si="63"/>
        <v>2039.2557094290926</v>
      </c>
      <c r="BA66" s="22">
        <f t="shared" si="63"/>
        <v>2051.9605483516966</v>
      </c>
      <c r="BB66" s="22">
        <f t="shared" si="63"/>
        <v>2063.1330495572856</v>
      </c>
      <c r="BC66" s="22">
        <f t="shared" si="63"/>
        <v>2074.515628826497</v>
      </c>
      <c r="BD66" s="22">
        <f t="shared" si="63"/>
        <v>2086.9120259778883</v>
      </c>
      <c r="BE66" s="22">
        <f t="shared" si="63"/>
        <v>2116.7689488000751</v>
      </c>
      <c r="BF66" s="22">
        <f t="shared" si="63"/>
        <v>2147.2985825504684</v>
      </c>
      <c r="BG66" s="22">
        <f t="shared" si="63"/>
        <v>2178.6537268608795</v>
      </c>
      <c r="BH66" s="22">
        <f t="shared" si="63"/>
        <v>2210.9189700314482</v>
      </c>
      <c r="BI66" s="22">
        <f t="shared" si="63"/>
        <v>2244.7170306089943</v>
      </c>
      <c r="BJ66" s="22">
        <f t="shared" si="63"/>
        <v>2275.7669380258376</v>
      </c>
      <c r="BK66" s="22">
        <f t="shared" si="63"/>
        <v>2307.6392085726538</v>
      </c>
      <c r="BL66" s="22">
        <f t="shared" si="63"/>
        <v>2340.5648201957538</v>
      </c>
      <c r="BM66" s="22">
        <f t="shared" si="63"/>
        <v>2374.6532858876185</v>
      </c>
      <c r="BN66" s="22">
        <f t="shared" si="63"/>
        <v>2410.6338389930302</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474.37474964132258</v>
      </c>
      <c r="AC67" s="22">
        <f t="shared" si="65"/>
        <v>480.778534754823</v>
      </c>
      <c r="AD67" s="22">
        <f t="shared" si="65"/>
        <v>484.34557512686365</v>
      </c>
      <c r="AE67" s="22">
        <f t="shared" si="65"/>
        <v>485.81702228141404</v>
      </c>
      <c r="AF67" s="22">
        <f t="shared" si="65"/>
        <v>485.03810141194509</v>
      </c>
      <c r="AG67" s="22">
        <f t="shared" si="65"/>
        <v>486.53055780102216</v>
      </c>
      <c r="AH67" s="22">
        <f t="shared" si="65"/>
        <v>488.51231702080099</v>
      </c>
      <c r="AI67" s="22">
        <f t="shared" si="65"/>
        <v>490.1896226009107</v>
      </c>
      <c r="AJ67" s="22">
        <f t="shared" si="65"/>
        <v>446.77821331050995</v>
      </c>
      <c r="AK67" s="22">
        <f t="shared" si="65"/>
        <v>454.27039525019921</v>
      </c>
      <c r="AL67" s="22">
        <f t="shared" ref="AL67:BN67" si="66">AL52*N2OGWP</f>
        <v>461.64136235628166</v>
      </c>
      <c r="AM67" s="22">
        <f t="shared" si="66"/>
        <v>469.68392599449891</v>
      </c>
      <c r="AN67" s="22">
        <f t="shared" si="66"/>
        <v>478.49812927283421</v>
      </c>
      <c r="AO67" s="22">
        <f t="shared" si="66"/>
        <v>486.70740579590841</v>
      </c>
      <c r="AP67" s="22">
        <f t="shared" si="66"/>
        <v>496.3622268631708</v>
      </c>
      <c r="AQ67" s="22">
        <f t="shared" si="66"/>
        <v>506.1883266572749</v>
      </c>
      <c r="AR67" s="22">
        <f t="shared" si="66"/>
        <v>516.142599915353</v>
      </c>
      <c r="AS67" s="22">
        <f t="shared" si="66"/>
        <v>525.61448903968619</v>
      </c>
      <c r="AT67" s="22">
        <f t="shared" si="66"/>
        <v>534.88288086489479</v>
      </c>
      <c r="AU67" s="22">
        <f t="shared" si="66"/>
        <v>545.92578693797861</v>
      </c>
      <c r="AV67" s="22">
        <f t="shared" si="66"/>
        <v>557.22272060995533</v>
      </c>
      <c r="AW67" s="22">
        <f t="shared" si="66"/>
        <v>568.6122794295726</v>
      </c>
      <c r="AX67" s="22">
        <f t="shared" si="66"/>
        <v>579.94171755574939</v>
      </c>
      <c r="AY67" s="22">
        <f t="shared" si="66"/>
        <v>592.5610802615023</v>
      </c>
      <c r="AZ67" s="22">
        <f t="shared" si="66"/>
        <v>606.15557186289129</v>
      </c>
      <c r="BA67" s="22">
        <f t="shared" si="66"/>
        <v>620.24964815520877</v>
      </c>
      <c r="BB67" s="22">
        <f t="shared" si="66"/>
        <v>633.97516241106598</v>
      </c>
      <c r="BC67" s="22">
        <f t="shared" si="66"/>
        <v>648.16178032438813</v>
      </c>
      <c r="BD67" s="22">
        <f t="shared" si="66"/>
        <v>663.22756200327001</v>
      </c>
      <c r="BE67" s="22">
        <f t="shared" si="66"/>
        <v>678.40704564896384</v>
      </c>
      <c r="BF67" s="22">
        <f t="shared" si="66"/>
        <v>693.90550663082911</v>
      </c>
      <c r="BG67" s="22">
        <f t="shared" si="66"/>
        <v>709.79934578147129</v>
      </c>
      <c r="BH67" s="22">
        <f t="shared" si="66"/>
        <v>726.13127357917404</v>
      </c>
      <c r="BI67" s="22">
        <f t="shared" si="66"/>
        <v>743.21184952619751</v>
      </c>
      <c r="BJ67" s="22">
        <f t="shared" si="66"/>
        <v>759.17345111895236</v>
      </c>
      <c r="BK67" s="22">
        <f t="shared" si="66"/>
        <v>775.52988315349</v>
      </c>
      <c r="BL67" s="22">
        <f t="shared" si="66"/>
        <v>792.39596581828175</v>
      </c>
      <c r="BM67" s="22">
        <f t="shared" si="66"/>
        <v>809.82692400181202</v>
      </c>
      <c r="BN67" s="22">
        <f t="shared" si="66"/>
        <v>828.18769698412689</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27062.995021802217</v>
      </c>
      <c r="AC71" s="22">
        <f t="shared" si="67"/>
        <v>27148.676580113144</v>
      </c>
      <c r="AD71" s="22">
        <f t="shared" si="67"/>
        <v>27088.917920919102</v>
      </c>
      <c r="AE71" s="22">
        <f t="shared" si="67"/>
        <v>26926.34435526681</v>
      </c>
      <c r="AF71" s="22">
        <f t="shared" si="67"/>
        <v>26657.15319226123</v>
      </c>
      <c r="AG71" s="22">
        <f t="shared" si="67"/>
        <v>26506.226893698054</v>
      </c>
      <c r="AH71" s="22">
        <f t="shared" ref="AH71:BN71" si="68">SUM(AH58:AH60)</f>
        <v>26381.129431898051</v>
      </c>
      <c r="AI71" s="22">
        <f t="shared" si="68"/>
        <v>26243.178352233306</v>
      </c>
      <c r="AJ71" s="22">
        <f t="shared" si="68"/>
        <v>23990.613312656587</v>
      </c>
      <c r="AK71" s="22">
        <f t="shared" si="68"/>
        <v>24164.63100366549</v>
      </c>
      <c r="AL71" s="22">
        <f t="shared" si="68"/>
        <v>24328.387388554849</v>
      </c>
      <c r="AM71" s="22">
        <f t="shared" si="68"/>
        <v>24518.03296796398</v>
      </c>
      <c r="AN71" s="22">
        <f t="shared" si="68"/>
        <v>24737.02761289816</v>
      </c>
      <c r="AO71" s="22">
        <f t="shared" si="68"/>
        <v>24923.120646632415</v>
      </c>
      <c r="AP71" s="22">
        <f t="shared" si="68"/>
        <v>25159.129412155577</v>
      </c>
      <c r="AQ71" s="22">
        <f t="shared" si="68"/>
        <v>25395.757755812243</v>
      </c>
      <c r="AR71" s="22">
        <f t="shared" si="68"/>
        <v>25630.93611060996</v>
      </c>
      <c r="AS71" s="22">
        <f t="shared" si="68"/>
        <v>25838.596082283897</v>
      </c>
      <c r="AT71" s="22">
        <f t="shared" si="68"/>
        <v>26031.161832948674</v>
      </c>
      <c r="AU71" s="22">
        <f t="shared" si="68"/>
        <v>26222.443796511838</v>
      </c>
      <c r="AV71" s="22">
        <f t="shared" si="68"/>
        <v>26413.570154293702</v>
      </c>
      <c r="AW71" s="22">
        <f t="shared" si="68"/>
        <v>26597.662147108327</v>
      </c>
      <c r="AX71" s="22">
        <f t="shared" si="68"/>
        <v>26768.566040057332</v>
      </c>
      <c r="AY71" s="22">
        <f t="shared" si="68"/>
        <v>26979.140265072117</v>
      </c>
      <c r="AZ71" s="22">
        <f t="shared" si="68"/>
        <v>27209.312712836792</v>
      </c>
      <c r="BA71" s="22">
        <f t="shared" si="68"/>
        <v>27445.280312876042</v>
      </c>
      <c r="BB71" s="22">
        <f t="shared" si="68"/>
        <v>27653.867766726245</v>
      </c>
      <c r="BC71" s="22">
        <f t="shared" si="68"/>
        <v>27866.26862786635</v>
      </c>
      <c r="BD71" s="22">
        <f t="shared" si="68"/>
        <v>28096.908619911716</v>
      </c>
      <c r="BE71" s="22">
        <f t="shared" si="68"/>
        <v>28622.709379322561</v>
      </c>
      <c r="BF71" s="22">
        <f t="shared" si="68"/>
        <v>29159.693731462128</v>
      </c>
      <c r="BG71" s="22">
        <f t="shared" si="68"/>
        <v>29710.590343433068</v>
      </c>
      <c r="BH71" s="22">
        <f t="shared" si="68"/>
        <v>30276.903323718285</v>
      </c>
      <c r="BI71" s="22">
        <f t="shared" si="68"/>
        <v>30869.765695286522</v>
      </c>
      <c r="BJ71" s="22">
        <f t="shared" si="68"/>
        <v>31416.786253348979</v>
      </c>
      <c r="BK71" s="22">
        <f t="shared" si="68"/>
        <v>31977.681487275102</v>
      </c>
      <c r="BL71" s="22">
        <f t="shared" si="68"/>
        <v>32556.538110323618</v>
      </c>
      <c r="BM71" s="22">
        <f t="shared" si="68"/>
        <v>33155.293485791</v>
      </c>
      <c r="BN71" s="22">
        <f t="shared" si="68"/>
        <v>33786.956893110095</v>
      </c>
    </row>
    <row r="72" spans="1:72" x14ac:dyDescent="0.25">
      <c r="E72" t="s">
        <v>738</v>
      </c>
      <c r="F72" s="22">
        <f>SUM(F61:F67)</f>
        <v>22520.716286019295</v>
      </c>
      <c r="G72" s="22">
        <f t="shared" ref="G72:AG72" si="69">SUM(G61:G67)</f>
        <v>23768.34940926536</v>
      </c>
      <c r="H72" s="22">
        <f t="shared" si="69"/>
        <v>23425.99592870225</v>
      </c>
      <c r="I72" s="22">
        <f t="shared" si="69"/>
        <v>23410.920458720924</v>
      </c>
      <c r="J72" s="22">
        <f t="shared" si="69"/>
        <v>23138.350466961241</v>
      </c>
      <c r="K72" s="22">
        <f t="shared" si="69"/>
        <v>22741.806408949786</v>
      </c>
      <c r="L72" s="22">
        <f t="shared" si="69"/>
        <v>23647.797393129997</v>
      </c>
      <c r="M72" s="22">
        <f t="shared" si="69"/>
        <v>23946.52426974037</v>
      </c>
      <c r="N72" s="22">
        <f t="shared" si="69"/>
        <v>24141.653206784791</v>
      </c>
      <c r="O72" s="22">
        <f t="shared" si="69"/>
        <v>24122.434458871667</v>
      </c>
      <c r="P72" s="22">
        <f t="shared" si="69"/>
        <v>23814.453660327166</v>
      </c>
      <c r="Q72" s="22">
        <f t="shared" si="69"/>
        <v>23832.948300116841</v>
      </c>
      <c r="R72" s="22">
        <f t="shared" si="69"/>
        <v>24441.399436694377</v>
      </c>
      <c r="S72" s="22">
        <f t="shared" si="69"/>
        <v>23551.175965664388</v>
      </c>
      <c r="T72" s="22">
        <f t="shared" si="69"/>
        <v>23192.088241754216</v>
      </c>
      <c r="U72" s="22">
        <f t="shared" si="69"/>
        <v>23457.502755846723</v>
      </c>
      <c r="V72" s="22">
        <f t="shared" si="69"/>
        <v>23373.775954007881</v>
      </c>
      <c r="W72" s="22">
        <f t="shared" si="69"/>
        <v>24155.954438329714</v>
      </c>
      <c r="X72" s="22">
        <f t="shared" si="69"/>
        <v>24255.139116070233</v>
      </c>
      <c r="Y72" s="22">
        <f t="shared" si="69"/>
        <v>23938.472613286958</v>
      </c>
      <c r="Z72" s="22">
        <f t="shared" si="69"/>
        <v>23704.22426962246</v>
      </c>
      <c r="AA72" s="22">
        <f t="shared" si="69"/>
        <v>23832.005764762882</v>
      </c>
      <c r="AB72" s="22">
        <f t="shared" si="69"/>
        <v>22331.552100679481</v>
      </c>
      <c r="AC72" s="22">
        <f t="shared" si="69"/>
        <v>22439.04955415977</v>
      </c>
      <c r="AD72" s="22">
        <f t="shared" si="69"/>
        <v>22372.394097124699</v>
      </c>
      <c r="AE72" s="22">
        <f t="shared" si="69"/>
        <v>22251.952028813022</v>
      </c>
      <c r="AF72" s="22">
        <f t="shared" si="69"/>
        <v>22115.290411557256</v>
      </c>
      <c r="AG72" s="22">
        <f t="shared" si="69"/>
        <v>22039.400808640217</v>
      </c>
      <c r="AH72" s="22">
        <f t="shared" ref="AH72:BN72" si="70">SUM(AH61:AH67)</f>
        <v>21966.863086307992</v>
      </c>
      <c r="AI72" s="22">
        <f t="shared" si="70"/>
        <v>21888.322857523402</v>
      </c>
      <c r="AJ72" s="22">
        <f t="shared" si="70"/>
        <v>20687.554348640628</v>
      </c>
      <c r="AK72" s="22">
        <f t="shared" si="70"/>
        <v>20756.981535460789</v>
      </c>
      <c r="AL72" s="22">
        <f t="shared" si="70"/>
        <v>20841.137077092921</v>
      </c>
      <c r="AM72" s="22">
        <f t="shared" si="70"/>
        <v>20938.845098913771</v>
      </c>
      <c r="AN72" s="22">
        <f t="shared" si="70"/>
        <v>21052.201699396977</v>
      </c>
      <c r="AO72" s="22">
        <f t="shared" si="70"/>
        <v>21148.308631749325</v>
      </c>
      <c r="AP72" s="22">
        <f t="shared" si="70"/>
        <v>21269.417482452602</v>
      </c>
      <c r="AQ72" s="22">
        <f t="shared" si="70"/>
        <v>21391.153245817335</v>
      </c>
      <c r="AR72" s="22">
        <f t="shared" si="70"/>
        <v>21511.935412337301</v>
      </c>
      <c r="AS72" s="22">
        <f t="shared" si="70"/>
        <v>21618.031080133453</v>
      </c>
      <c r="AT72" s="22">
        <f t="shared" si="70"/>
        <v>21715.772927870043</v>
      </c>
      <c r="AU72" s="22">
        <f t="shared" si="70"/>
        <v>21807.751880596661</v>
      </c>
      <c r="AV72" s="22">
        <f t="shared" si="70"/>
        <v>21899.797007430858</v>
      </c>
      <c r="AW72" s="22">
        <f t="shared" si="70"/>
        <v>21987.746101132889</v>
      </c>
      <c r="AX72" s="22">
        <f t="shared" si="70"/>
        <v>22068.322560042823</v>
      </c>
      <c r="AY72" s="22">
        <f t="shared" si="70"/>
        <v>22169.044198417494</v>
      </c>
      <c r="AZ72" s="22">
        <f t="shared" si="70"/>
        <v>22279.088681842939</v>
      </c>
      <c r="BA72" s="22">
        <f t="shared" si="70"/>
        <v>22391.784787103308</v>
      </c>
      <c r="BB72" s="22">
        <f t="shared" si="70"/>
        <v>22489.721702934978</v>
      </c>
      <c r="BC72" s="22">
        <f t="shared" si="70"/>
        <v>22588.290701227274</v>
      </c>
      <c r="BD72" s="22">
        <f t="shared" si="70"/>
        <v>22695.713585194924</v>
      </c>
      <c r="BE72" s="22">
        <f t="shared" si="70"/>
        <v>22975.350761750418</v>
      </c>
      <c r="BF72" s="22">
        <f t="shared" si="70"/>
        <v>23261.000891511274</v>
      </c>
      <c r="BG72" s="22">
        <f t="shared" si="70"/>
        <v>23554.120646464307</v>
      </c>
      <c r="BH72" s="22">
        <f t="shared" si="70"/>
        <v>23855.517114039809</v>
      </c>
      <c r="BI72" s="22">
        <f t="shared" si="70"/>
        <v>24170.969460864224</v>
      </c>
      <c r="BJ72" s="22">
        <f t="shared" si="70"/>
        <v>24462.423456519355</v>
      </c>
      <c r="BK72" s="22">
        <f t="shared" si="70"/>
        <v>24760.910051862207</v>
      </c>
      <c r="BL72" s="22">
        <f t="shared" si="70"/>
        <v>25069.01778562555</v>
      </c>
      <c r="BM72" s="22">
        <f t="shared" si="70"/>
        <v>25387.789975213687</v>
      </c>
      <c r="BN72" s="22">
        <f t="shared" si="70"/>
        <v>25723.987333909194</v>
      </c>
    </row>
    <row r="73" spans="1:72" x14ac:dyDescent="0.25">
      <c r="E73" t="s">
        <v>726</v>
      </c>
      <c r="F73" s="22">
        <f>SUM(F71:F72)</f>
        <v>50850.612181209253</v>
      </c>
      <c r="G73" s="22">
        <f t="shared" ref="G73:AG73" si="71">SUM(G71:G72)</f>
        <v>52117.106006801558</v>
      </c>
      <c r="H73" s="22">
        <f t="shared" si="71"/>
        <v>51327.261096354399</v>
      </c>
      <c r="I73" s="22">
        <f t="shared" si="71"/>
        <v>50394.341636799247</v>
      </c>
      <c r="J73" s="22">
        <f t="shared" si="71"/>
        <v>49371.286308986862</v>
      </c>
      <c r="K73" s="22">
        <f t="shared" si="71"/>
        <v>49225.50431322342</v>
      </c>
      <c r="L73" s="22">
        <f t="shared" si="71"/>
        <v>50879.25244332791</v>
      </c>
      <c r="M73" s="22">
        <f t="shared" si="71"/>
        <v>51664.721969791244</v>
      </c>
      <c r="N73" s="22">
        <f t="shared" si="71"/>
        <v>52333.510959366569</v>
      </c>
      <c r="O73" s="22">
        <f t="shared" si="71"/>
        <v>52299.367793440557</v>
      </c>
      <c r="P73" s="22">
        <f t="shared" si="71"/>
        <v>51726.188973499746</v>
      </c>
      <c r="Q73" s="22">
        <f t="shared" si="71"/>
        <v>51550.88885452949</v>
      </c>
      <c r="R73" s="22">
        <f t="shared" si="71"/>
        <v>51740.614647050214</v>
      </c>
      <c r="S73" s="22">
        <f t="shared" si="71"/>
        <v>50895.16396911523</v>
      </c>
      <c r="T73" s="22">
        <f t="shared" si="71"/>
        <v>50338.763682173434</v>
      </c>
      <c r="U73" s="22">
        <f t="shared" si="71"/>
        <v>50718.20495750464</v>
      </c>
      <c r="V73" s="22">
        <f t="shared" si="71"/>
        <v>50570.506653516262</v>
      </c>
      <c r="W73" s="22">
        <f t="shared" si="71"/>
        <v>51954.751482965592</v>
      </c>
      <c r="X73" s="22">
        <f t="shared" si="71"/>
        <v>52276.999896537483</v>
      </c>
      <c r="Y73" s="22">
        <f t="shared" si="71"/>
        <v>51761.572917137411</v>
      </c>
      <c r="Z73" s="22">
        <f t="shared" si="71"/>
        <v>51318.480964309318</v>
      </c>
      <c r="AA73" s="22">
        <f t="shared" si="71"/>
        <v>51413.643663474824</v>
      </c>
      <c r="AB73" s="22">
        <f t="shared" si="71"/>
        <v>49394.547122481701</v>
      </c>
      <c r="AC73" s="22">
        <f t="shared" si="71"/>
        <v>49587.726134272918</v>
      </c>
      <c r="AD73" s="22">
        <f t="shared" si="71"/>
        <v>49461.312018043798</v>
      </c>
      <c r="AE73" s="22">
        <f t="shared" si="71"/>
        <v>49178.296384079833</v>
      </c>
      <c r="AF73" s="22">
        <f t="shared" si="71"/>
        <v>48772.443603818487</v>
      </c>
      <c r="AG73" s="22">
        <f t="shared" si="71"/>
        <v>48545.627702338272</v>
      </c>
      <c r="AH73" s="22">
        <f t="shared" ref="AH73:BN73" si="72">SUM(AH71:AH72)</f>
        <v>48347.99251820604</v>
      </c>
      <c r="AI73" s="22">
        <f t="shared" si="72"/>
        <v>48131.501209756709</v>
      </c>
      <c r="AJ73" s="22">
        <f t="shared" si="72"/>
        <v>44678.167661297215</v>
      </c>
      <c r="AK73" s="22">
        <f t="shared" si="72"/>
        <v>44921.612539126276</v>
      </c>
      <c r="AL73" s="22">
        <f t="shared" si="72"/>
        <v>45169.524465647773</v>
      </c>
      <c r="AM73" s="22">
        <f t="shared" si="72"/>
        <v>45456.878066877747</v>
      </c>
      <c r="AN73" s="22">
        <f t="shared" si="72"/>
        <v>45789.229312295138</v>
      </c>
      <c r="AO73" s="22">
        <f t="shared" si="72"/>
        <v>46071.429278381736</v>
      </c>
      <c r="AP73" s="22">
        <f t="shared" si="72"/>
        <v>46428.546894608182</v>
      </c>
      <c r="AQ73" s="22">
        <f t="shared" si="72"/>
        <v>46786.911001629574</v>
      </c>
      <c r="AR73" s="22">
        <f t="shared" si="72"/>
        <v>47142.871522947258</v>
      </c>
      <c r="AS73" s="22">
        <f t="shared" si="72"/>
        <v>47456.627162417353</v>
      </c>
      <c r="AT73" s="22">
        <f t="shared" si="72"/>
        <v>47746.934760818716</v>
      </c>
      <c r="AU73" s="22">
        <f t="shared" si="72"/>
        <v>48030.195677108495</v>
      </c>
      <c r="AV73" s="22">
        <f t="shared" si="72"/>
        <v>48313.367161724556</v>
      </c>
      <c r="AW73" s="22">
        <f t="shared" si="72"/>
        <v>48585.40824824122</v>
      </c>
      <c r="AX73" s="22">
        <f t="shared" si="72"/>
        <v>48836.888600100152</v>
      </c>
      <c r="AY73" s="22">
        <f t="shared" si="72"/>
        <v>49148.184463489612</v>
      </c>
      <c r="AZ73" s="22">
        <f t="shared" si="72"/>
        <v>49488.401394679735</v>
      </c>
      <c r="BA73" s="22">
        <f t="shared" si="72"/>
        <v>49837.065099979351</v>
      </c>
      <c r="BB73" s="22">
        <f t="shared" si="72"/>
        <v>50143.589469661223</v>
      </c>
      <c r="BC73" s="22">
        <f t="shared" si="72"/>
        <v>50454.559329093623</v>
      </c>
      <c r="BD73" s="22">
        <f t="shared" si="72"/>
        <v>50792.622205106643</v>
      </c>
      <c r="BE73" s="22">
        <f t="shared" si="72"/>
        <v>51598.06014107298</v>
      </c>
      <c r="BF73" s="22">
        <f t="shared" si="72"/>
        <v>52420.694622973402</v>
      </c>
      <c r="BG73" s="22">
        <f t="shared" si="72"/>
        <v>53264.710989897372</v>
      </c>
      <c r="BH73" s="22">
        <f t="shared" si="72"/>
        <v>54132.42043775809</v>
      </c>
      <c r="BI73" s="22">
        <f t="shared" si="72"/>
        <v>55040.735156150746</v>
      </c>
      <c r="BJ73" s="22">
        <f t="shared" si="72"/>
        <v>55879.20970986833</v>
      </c>
      <c r="BK73" s="22">
        <f t="shared" si="72"/>
        <v>56738.591539137313</v>
      </c>
      <c r="BL73" s="22">
        <f t="shared" si="72"/>
        <v>57625.555895949168</v>
      </c>
      <c r="BM73" s="22">
        <f t="shared" si="72"/>
        <v>58543.083461004688</v>
      </c>
      <c r="BN73" s="22">
        <f t="shared" si="72"/>
        <v>59510.944227019289</v>
      </c>
    </row>
    <row r="74" spans="1:72" x14ac:dyDescent="0.25">
      <c r="C74" t="s">
        <v>931</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931</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931</v>
      </c>
      <c r="E76" t="s">
        <v>937</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930</v>
      </c>
      <c r="E77" t="s">
        <v>932</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930</v>
      </c>
      <c r="E78" t="s">
        <v>933</v>
      </c>
      <c r="F78" s="21">
        <v>23017.116995923152</v>
      </c>
      <c r="G78" s="21">
        <v>24421.10320290134</v>
      </c>
      <c r="H78" s="21">
        <v>23986.907608651556</v>
      </c>
      <c r="I78" s="21">
        <v>23871.602911544247</v>
      </c>
      <c r="J78" s="21">
        <v>23611.877764620906</v>
      </c>
      <c r="K78" s="21">
        <v>23469.611282209327</v>
      </c>
      <c r="L78" s="21">
        <v>24244.554470962994</v>
      </c>
      <c r="M78" s="21">
        <v>24573.732326128073</v>
      </c>
      <c r="N78" s="21">
        <v>24979.800168982729</v>
      </c>
      <c r="O78" s="21">
        <v>25061.965770549028</v>
      </c>
      <c r="P78" s="21">
        <v>24688.226632931597</v>
      </c>
      <c r="Q78" s="21">
        <v>24827.21929188809</v>
      </c>
      <c r="R78" s="21">
        <v>25483.725086325499</v>
      </c>
      <c r="S78" s="21">
        <v>23910.026988890597</v>
      </c>
      <c r="T78" s="21">
        <v>23568.019823120594</v>
      </c>
      <c r="U78" s="21">
        <v>23735.795572078747</v>
      </c>
      <c r="V78" s="21">
        <v>23829.02306701932</v>
      </c>
      <c r="W78" s="21">
        <v>23575.869363528025</v>
      </c>
      <c r="X78" s="21">
        <v>24315.453180382741</v>
      </c>
      <c r="Y78" s="21">
        <v>23579.59378971636</v>
      </c>
      <c r="Z78" s="21">
        <v>24049.884547304311</v>
      </c>
      <c r="AA78" s="21">
        <v>24278.706375698566</v>
      </c>
      <c r="AB78" s="21">
        <v>23529.910354827167</v>
      </c>
      <c r="AC78" s="21">
        <v>24515.778838307167</v>
      </c>
      <c r="AD78" s="21">
        <v>24861.235756050271</v>
      </c>
      <c r="AE78" s="21">
        <v>23844.781586754507</v>
      </c>
      <c r="AF78" s="21">
        <v>22277.202275550702</v>
      </c>
      <c r="AG78" s="21">
        <v>22432.559698222092</v>
      </c>
    </row>
    <row r="79" spans="1:72" x14ac:dyDescent="0.25">
      <c r="C79" t="s">
        <v>930</v>
      </c>
      <c r="E79" t="s">
        <v>934</v>
      </c>
      <c r="F79" s="21">
        <f>SUM(F77:F78)</f>
        <v>51858.573931088176</v>
      </c>
      <c r="G79" s="21">
        <f t="shared" ref="G79:AG79" si="74">SUM(G77:G78)</f>
        <v>53295.720448316628</v>
      </c>
      <c r="H79" s="21">
        <f t="shared" si="74"/>
        <v>52490.761317373079</v>
      </c>
      <c r="I79" s="21">
        <f t="shared" si="74"/>
        <v>51403.707469119996</v>
      </c>
      <c r="J79" s="21">
        <f t="shared" si="74"/>
        <v>50376.100978190749</v>
      </c>
      <c r="K79" s="21">
        <f t="shared" si="74"/>
        <v>50557.902540064111</v>
      </c>
      <c r="L79" s="21">
        <f t="shared" si="74"/>
        <v>51896.396471046901</v>
      </c>
      <c r="M79" s="21">
        <f t="shared" si="74"/>
        <v>52748.315638974484</v>
      </c>
      <c r="N79" s="21">
        <f t="shared" si="74"/>
        <v>53851.318330656672</v>
      </c>
      <c r="O79" s="21">
        <f t="shared" si="74"/>
        <v>54102.112519505579</v>
      </c>
      <c r="P79" s="21">
        <f t="shared" si="74"/>
        <v>53292.525226665806</v>
      </c>
      <c r="Q79" s="21">
        <f t="shared" si="74"/>
        <v>53266.226109026764</v>
      </c>
      <c r="R79" s="21">
        <f t="shared" si="74"/>
        <v>53641.987771253451</v>
      </c>
      <c r="S79" s="21">
        <f t="shared" si="74"/>
        <v>51448.075474375386</v>
      </c>
      <c r="T79" s="21">
        <f t="shared" si="74"/>
        <v>50952.286881035674</v>
      </c>
      <c r="U79" s="21">
        <f t="shared" si="74"/>
        <v>51062.379825540353</v>
      </c>
      <c r="V79" s="21">
        <f t="shared" si="74"/>
        <v>51087.032200809655</v>
      </c>
      <c r="W79" s="21">
        <f t="shared" si="74"/>
        <v>50175.921748532841</v>
      </c>
      <c r="X79" s="21">
        <f t="shared" si="74"/>
        <v>51755.122756163924</v>
      </c>
      <c r="Y79" s="21">
        <f t="shared" si="74"/>
        <v>50447.595827448597</v>
      </c>
      <c r="Z79" s="21">
        <f t="shared" si="74"/>
        <v>51714.262487418768</v>
      </c>
      <c r="AA79" s="21">
        <f t="shared" si="74"/>
        <v>52080.241286647921</v>
      </c>
      <c r="AB79" s="21">
        <f t="shared" si="74"/>
        <v>50720.704671413259</v>
      </c>
      <c r="AC79" s="21">
        <f t="shared" si="74"/>
        <v>52641.222660098312</v>
      </c>
      <c r="AD79" s="21">
        <f t="shared" si="74"/>
        <v>52993.309375161916</v>
      </c>
      <c r="AE79" s="21">
        <f t="shared" si="74"/>
        <v>51867.378026985403</v>
      </c>
      <c r="AF79" s="21">
        <f t="shared" si="74"/>
        <v>49047.715139580141</v>
      </c>
      <c r="AG79" s="21">
        <f t="shared" si="74"/>
        <v>48704.89035926135</v>
      </c>
    </row>
    <row r="80" spans="1:72" x14ac:dyDescent="0.25">
      <c r="E80" t="s">
        <v>727</v>
      </c>
      <c r="F80" s="57">
        <f>(F73-F76)/F76</f>
        <v>-6.4045440840285739E-2</v>
      </c>
      <c r="G80" s="57">
        <f t="shared" ref="G80:AG80" si="75">(G73-G76)/G76</f>
        <v>-7.1133041691763807E-2</v>
      </c>
      <c r="H80" s="57">
        <f t="shared" si="75"/>
        <v>-6.5718522736079504E-2</v>
      </c>
      <c r="I80" s="57">
        <f t="shared" si="75"/>
        <v>-6.6341969033999082E-2</v>
      </c>
      <c r="J80" s="57">
        <f t="shared" si="75"/>
        <v>-6.3631114710914524E-2</v>
      </c>
      <c r="K80" s="57">
        <f t="shared" si="75"/>
        <v>-7.2799827040283011E-2</v>
      </c>
      <c r="L80" s="57">
        <f t="shared" si="75"/>
        <v>-6.5058900958524207E-2</v>
      </c>
      <c r="M80" s="57">
        <f t="shared" si="75"/>
        <v>-6.3890796873850089E-2</v>
      </c>
      <c r="N80" s="57">
        <f t="shared" si="75"/>
        <v>-6.9615020702797736E-2</v>
      </c>
      <c r="O80" s="57">
        <f t="shared" si="75"/>
        <v>-7.4942253885142043E-2</v>
      </c>
      <c r="P80" s="57">
        <f t="shared" si="75"/>
        <v>-8.2606305901110705E-2</v>
      </c>
      <c r="Q80" s="57">
        <f t="shared" si="75"/>
        <v>-8.5047098826823764E-2</v>
      </c>
      <c r="R80" s="57">
        <f t="shared" si="75"/>
        <v>-8.2505110755405897E-2</v>
      </c>
      <c r="S80" s="57">
        <f t="shared" si="75"/>
        <v>-5.3355518453339003E-2</v>
      </c>
      <c r="T80" s="57">
        <f t="shared" si="75"/>
        <v>-5.2941294790367688E-2</v>
      </c>
      <c r="U80" s="57">
        <f t="shared" si="75"/>
        <v>-5.0455894326293535E-2</v>
      </c>
      <c r="V80" s="57">
        <f t="shared" si="75"/>
        <v>-5.2848678774132782E-2</v>
      </c>
      <c r="W80" s="57">
        <f t="shared" si="75"/>
        <v>-7.0655219138598454E-3</v>
      </c>
      <c r="X80" s="57">
        <f t="shared" si="75"/>
        <v>-4.059054419782053E-2</v>
      </c>
      <c r="Y80" s="57">
        <f t="shared" si="75"/>
        <v>-2.606657659925312E-2</v>
      </c>
      <c r="Z80" s="57">
        <f t="shared" si="75"/>
        <v>-6.004613436102095E-2</v>
      </c>
      <c r="AA80" s="57">
        <f t="shared" si="75"/>
        <v>-6.2568767496074512E-2</v>
      </c>
      <c r="AB80" s="57">
        <f t="shared" si="75"/>
        <v>-7.1055433113336897E-2</v>
      </c>
      <c r="AC80" s="57">
        <f t="shared" si="75"/>
        <v>-0.10903125444314712</v>
      </c>
      <c r="AD80" s="57">
        <f t="shared" si="75"/>
        <v>-0.11342823281085866</v>
      </c>
      <c r="AE80" s="57">
        <f t="shared" si="75"/>
        <v>-0.10109428827351656</v>
      </c>
      <c r="AF80" s="57">
        <f t="shared" si="75"/>
        <v>-5.7414728682244516E-2</v>
      </c>
      <c r="AG80" s="57">
        <f t="shared" si="75"/>
        <v>-6.0597874904200488E-2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A8" sqref="A8:XFD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938</v>
      </c>
      <c r="C7" t="str">
        <f>"DriversCGE!"&amp;ADDRESS(ROW(DriversCGE!A7),COLUMN(DriversCGE!A7),4)</f>
        <v>DriversCGE!A7</v>
      </c>
      <c r="D7">
        <v>1</v>
      </c>
      <c r="E7">
        <v>1</v>
      </c>
    </row>
    <row r="8" spans="1:6" x14ac:dyDescent="0.25">
      <c r="A8" t="s">
        <v>889</v>
      </c>
      <c r="B8" t="s">
        <v>907</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908</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workbookViewId="0">
      <selection activeCell="A33" sqref="A33:XFD35"/>
    </sheetView>
  </sheetViews>
  <sheetFormatPr defaultRowHeight="15" x14ac:dyDescent="0.25"/>
  <sheetData>
    <row r="7" spans="1:40" x14ac:dyDescent="0.25">
      <c r="B7" s="96" t="s">
        <v>940</v>
      </c>
      <c r="C7" s="96" t="s">
        <v>941</v>
      </c>
      <c r="D7" s="96" t="s">
        <v>942</v>
      </c>
      <c r="E7" s="96" t="s">
        <v>943</v>
      </c>
      <c r="F7" s="96" t="s">
        <v>944</v>
      </c>
      <c r="G7" s="96" t="s">
        <v>945</v>
      </c>
      <c r="H7" s="96" t="s">
        <v>946</v>
      </c>
      <c r="I7" s="96" t="s">
        <v>947</v>
      </c>
      <c r="J7" s="96" t="s">
        <v>948</v>
      </c>
      <c r="K7" s="96" t="s">
        <v>949</v>
      </c>
      <c r="L7" s="96" t="s">
        <v>950</v>
      </c>
      <c r="M7" s="96" t="s">
        <v>951</v>
      </c>
      <c r="N7" s="96" t="s">
        <v>952</v>
      </c>
      <c r="O7" s="96" t="s">
        <v>953</v>
      </c>
      <c r="P7" s="96" t="s">
        <v>954</v>
      </c>
      <c r="Q7" s="96" t="s">
        <v>955</v>
      </c>
      <c r="R7" s="96" t="s">
        <v>956</v>
      </c>
      <c r="S7" s="96" t="s">
        <v>957</v>
      </c>
      <c r="T7" s="96" t="s">
        <v>958</v>
      </c>
      <c r="U7" s="96" t="s">
        <v>959</v>
      </c>
      <c r="V7" s="96" t="s">
        <v>960</v>
      </c>
      <c r="W7" s="96" t="s">
        <v>961</v>
      </c>
      <c r="X7" s="96" t="s">
        <v>962</v>
      </c>
      <c r="Y7" s="96" t="s">
        <v>963</v>
      </c>
      <c r="Z7" s="96" t="s">
        <v>964</v>
      </c>
      <c r="AA7" s="96" t="s">
        <v>965</v>
      </c>
      <c r="AB7" s="96" t="s">
        <v>966</v>
      </c>
      <c r="AC7" s="96" t="s">
        <v>967</v>
      </c>
      <c r="AD7" s="96" t="s">
        <v>968</v>
      </c>
      <c r="AE7" s="96" t="s">
        <v>969</v>
      </c>
      <c r="AF7" s="96" t="s">
        <v>970</v>
      </c>
      <c r="AG7" s="96" t="s">
        <v>971</v>
      </c>
      <c r="AH7" s="96" t="s">
        <v>972</v>
      </c>
      <c r="AI7" s="96" t="s">
        <v>973</v>
      </c>
      <c r="AJ7" s="96" t="s">
        <v>974</v>
      </c>
      <c r="AK7" s="96" t="s">
        <v>975</v>
      </c>
      <c r="AL7" s="96" t="s">
        <v>976</v>
      </c>
      <c r="AM7" s="96" t="s">
        <v>977</v>
      </c>
      <c r="AN7" s="96" t="s">
        <v>978</v>
      </c>
    </row>
    <row r="8" spans="1:40" x14ac:dyDescent="0.25">
      <c r="A8" s="96" t="s">
        <v>891</v>
      </c>
      <c r="B8">
        <v>1833.8485148656694</v>
      </c>
      <c r="C8">
        <v>1885.7530226858669</v>
      </c>
      <c r="D8">
        <v>1933.4548217582635</v>
      </c>
      <c r="E8">
        <v>1970.5105522379515</v>
      </c>
      <c r="F8">
        <v>2000.8149001059421</v>
      </c>
      <c r="G8">
        <v>2032.1935957852181</v>
      </c>
      <c r="H8">
        <v>2072.06193863313</v>
      </c>
      <c r="I8">
        <v>2118.7357140981539</v>
      </c>
      <c r="J8">
        <v>1964.9304771789898</v>
      </c>
      <c r="K8">
        <v>2015.2086304991049</v>
      </c>
      <c r="L8">
        <v>2067.9590571793979</v>
      </c>
      <c r="M8">
        <v>2123.8994567832192</v>
      </c>
      <c r="N8">
        <v>2183.9606577317854</v>
      </c>
      <c r="O8">
        <v>2243.5286208272883</v>
      </c>
      <c r="P8">
        <v>2307.2622885701667</v>
      </c>
      <c r="Q8">
        <v>2372.5348901721718</v>
      </c>
      <c r="R8">
        <v>2439.2347901788648</v>
      </c>
      <c r="S8">
        <v>2504.7829315509057</v>
      </c>
      <c r="T8">
        <v>2569.9686039558633</v>
      </c>
      <c r="U8">
        <v>2643.3240086057499</v>
      </c>
      <c r="V8">
        <v>2718.9790826505468</v>
      </c>
      <c r="W8">
        <v>2796.1090826964842</v>
      </c>
      <c r="X8">
        <v>2873.7789146663672</v>
      </c>
      <c r="Y8">
        <v>2959.1100452696783</v>
      </c>
      <c r="Z8">
        <v>3048.295617993323</v>
      </c>
      <c r="AA8">
        <v>3141.313382667829</v>
      </c>
      <c r="AB8">
        <v>3233.9281621959562</v>
      </c>
      <c r="AC8">
        <v>3329.8821386528125</v>
      </c>
      <c r="AD8">
        <v>3431.4427338688242</v>
      </c>
      <c r="AE8">
        <v>3534.7729077439444</v>
      </c>
      <c r="AF8">
        <v>3640.3971036823718</v>
      </c>
      <c r="AG8">
        <v>3749.0279255788901</v>
      </c>
      <c r="AH8">
        <v>3861.0029778070993</v>
      </c>
      <c r="AI8">
        <v>3978.1315773687384</v>
      </c>
      <c r="AJ8">
        <v>4090.6244847308253</v>
      </c>
      <c r="AK8">
        <v>4206.3083811035976</v>
      </c>
      <c r="AL8">
        <v>4325.6669086306083</v>
      </c>
      <c r="AM8">
        <v>4449.3271081620578</v>
      </c>
      <c r="AN8">
        <v>4579.2559200825153</v>
      </c>
    </row>
    <row r="9" spans="1:40" x14ac:dyDescent="0.25">
      <c r="A9" s="96" t="s">
        <v>939</v>
      </c>
      <c r="B9">
        <v>69.81711333846701</v>
      </c>
      <c r="C9">
        <v>73.079299626271023</v>
      </c>
      <c r="D9">
        <v>76.047547187768444</v>
      </c>
      <c r="E9">
        <v>75.072781897575098</v>
      </c>
      <c r="F9">
        <v>74.26507195184054</v>
      </c>
      <c r="G9">
        <v>76.786965478454448</v>
      </c>
      <c r="H9">
        <v>75.744981207448589</v>
      </c>
      <c r="I9">
        <v>74.783327281797426</v>
      </c>
      <c r="J9">
        <v>72.134158816875114</v>
      </c>
      <c r="K9">
        <v>74.05247597235028</v>
      </c>
      <c r="L9">
        <v>76.215733859299036</v>
      </c>
      <c r="M9">
        <v>78.170036313399166</v>
      </c>
      <c r="N9">
        <v>80.124970600860138</v>
      </c>
      <c r="O9">
        <v>82.055110368392675</v>
      </c>
      <c r="P9">
        <v>83.985188058769538</v>
      </c>
      <c r="Q9">
        <v>85.850352587394326</v>
      </c>
      <c r="R9">
        <v>87.657086202855254</v>
      </c>
      <c r="S9">
        <v>89.329265135275989</v>
      </c>
      <c r="T9">
        <v>90.864604056205849</v>
      </c>
      <c r="U9">
        <v>92.723032009653807</v>
      </c>
      <c r="V9">
        <v>94.53418638686199</v>
      </c>
      <c r="W9">
        <v>96.295011488024684</v>
      </c>
      <c r="X9">
        <v>98.065930764234167</v>
      </c>
      <c r="Y9">
        <v>100.2149708802973</v>
      </c>
      <c r="Z9">
        <v>102.38741882449777</v>
      </c>
      <c r="AA9">
        <v>104.58158171779408</v>
      </c>
      <c r="AB9">
        <v>106.62257810429593</v>
      </c>
      <c r="AC9">
        <v>108.75763983681071</v>
      </c>
      <c r="AD9">
        <v>110.97599042415192</v>
      </c>
      <c r="AE9">
        <v>113.16311125977631</v>
      </c>
      <c r="AF9">
        <v>115.44319695276735</v>
      </c>
      <c r="AG9">
        <v>117.79839873306865</v>
      </c>
      <c r="AH9">
        <v>120.234258028211</v>
      </c>
      <c r="AI9">
        <v>122.81705183439159</v>
      </c>
      <c r="AJ9">
        <v>125.17302757971891</v>
      </c>
      <c r="AK9">
        <v>127.59747931219363</v>
      </c>
      <c r="AL9">
        <v>130.17165786184935</v>
      </c>
      <c r="AM9">
        <v>132.82870108449032</v>
      </c>
      <c r="AN9">
        <v>135.60147958350871</v>
      </c>
    </row>
    <row r="10" spans="1:40" x14ac:dyDescent="0.25">
      <c r="A10" s="96" t="s">
        <v>897</v>
      </c>
      <c r="B10">
        <v>205.44872804460783</v>
      </c>
      <c r="C10">
        <v>210.54431742433209</v>
      </c>
      <c r="D10">
        <v>211.55475973628509</v>
      </c>
      <c r="E10">
        <v>218.33015900777508</v>
      </c>
      <c r="F10">
        <v>215.21531135346001</v>
      </c>
      <c r="G10">
        <v>221.86990142057903</v>
      </c>
      <c r="H10">
        <v>220.53447351846208</v>
      </c>
      <c r="I10">
        <v>218.06341014886979</v>
      </c>
      <c r="J10">
        <v>200.97524095917058</v>
      </c>
      <c r="K10">
        <v>204.40947628878098</v>
      </c>
      <c r="L10">
        <v>207.9635457962228</v>
      </c>
      <c r="M10">
        <v>211.72495117869613</v>
      </c>
      <c r="N10">
        <v>215.91279626459163</v>
      </c>
      <c r="O10">
        <v>220.4208540315071</v>
      </c>
      <c r="P10">
        <v>225.31945446941</v>
      </c>
      <c r="Q10">
        <v>230.92396531272834</v>
      </c>
      <c r="R10">
        <v>236.30161529424524</v>
      </c>
      <c r="S10">
        <v>241.6080585718469</v>
      </c>
      <c r="T10">
        <v>246.85421757398996</v>
      </c>
      <c r="U10">
        <v>252.5760714607282</v>
      </c>
      <c r="V10">
        <v>258.5751790453902</v>
      </c>
      <c r="W10">
        <v>264.63233266872737</v>
      </c>
      <c r="X10">
        <v>270.64917310643591</v>
      </c>
      <c r="Y10">
        <v>277.60575377021593</v>
      </c>
      <c r="Z10">
        <v>284.40018747077625</v>
      </c>
      <c r="AA10">
        <v>291.31735903563458</v>
      </c>
      <c r="AB10">
        <v>297.9934425646037</v>
      </c>
      <c r="AC10">
        <v>304.83265244400718</v>
      </c>
      <c r="AD10">
        <v>312.02433346276973</v>
      </c>
      <c r="AE10">
        <v>320.18629233335412</v>
      </c>
      <c r="AF10">
        <v>328.8049836205978</v>
      </c>
      <c r="AG10">
        <v>337.85579109226865</v>
      </c>
      <c r="AH10">
        <v>347.34294643857766</v>
      </c>
      <c r="AI10">
        <v>357.35123677101694</v>
      </c>
      <c r="AJ10">
        <v>366.95682836876188</v>
      </c>
      <c r="AK10">
        <v>376.93387820157324</v>
      </c>
      <c r="AL10">
        <v>387.33633502345714</v>
      </c>
      <c r="AM10">
        <v>398.1777697738118</v>
      </c>
      <c r="AN10">
        <v>409.65927242338194</v>
      </c>
    </row>
    <row r="11" spans="1:40" x14ac:dyDescent="0.25">
      <c r="A11" s="96" t="s">
        <v>894</v>
      </c>
      <c r="B11">
        <v>93.096909428330761</v>
      </c>
      <c r="C11">
        <v>96.517434150161108</v>
      </c>
      <c r="D11">
        <v>99.090926878512178</v>
      </c>
      <c r="E11">
        <v>100.41877983663167</v>
      </c>
      <c r="F11">
        <v>102.57356113720456</v>
      </c>
      <c r="G11">
        <v>103.6641795192042</v>
      </c>
      <c r="H11">
        <v>105.33199119718816</v>
      </c>
      <c r="I11">
        <v>105.3924279598164</v>
      </c>
      <c r="J11">
        <v>100.49118891717504</v>
      </c>
      <c r="K11">
        <v>103.61683240636108</v>
      </c>
      <c r="L11">
        <v>106.82395663891083</v>
      </c>
      <c r="M11">
        <v>109.81714539789395</v>
      </c>
      <c r="N11">
        <v>112.94394864660202</v>
      </c>
      <c r="O11">
        <v>116.03785312736605</v>
      </c>
      <c r="P11">
        <v>119.02026110127738</v>
      </c>
      <c r="Q11">
        <v>122.00119701847332</v>
      </c>
      <c r="R11">
        <v>124.90027846662946</v>
      </c>
      <c r="S11">
        <v>127.69702732017734</v>
      </c>
      <c r="T11">
        <v>130.54904926620216</v>
      </c>
      <c r="U11">
        <v>133.55637886628352</v>
      </c>
      <c r="V11">
        <v>136.65154768804368</v>
      </c>
      <c r="W11">
        <v>139.73739173223817</v>
      </c>
      <c r="X11">
        <v>142.81076585616171</v>
      </c>
      <c r="Y11">
        <v>146.35366889171672</v>
      </c>
      <c r="Z11">
        <v>149.82605246694658</v>
      </c>
      <c r="AA11">
        <v>153.33835883952918</v>
      </c>
      <c r="AB11">
        <v>156.67067765281823</v>
      </c>
      <c r="AC11">
        <v>160.06341984773695</v>
      </c>
      <c r="AD11">
        <v>163.59270942986944</v>
      </c>
      <c r="AE11">
        <v>167.08031573675316</v>
      </c>
      <c r="AF11">
        <v>170.75795373141108</v>
      </c>
      <c r="AG11">
        <v>174.50527757854161</v>
      </c>
      <c r="AH11">
        <v>178.30768281996535</v>
      </c>
      <c r="AI11">
        <v>182.22925921491571</v>
      </c>
      <c r="AJ11">
        <v>185.7950061138614</v>
      </c>
      <c r="AK11">
        <v>189.45317058436083</v>
      </c>
      <c r="AL11">
        <v>193.28423222002425</v>
      </c>
      <c r="AM11">
        <v>197.19451223267291</v>
      </c>
      <c r="AN11">
        <v>201.31990907431748</v>
      </c>
    </row>
    <row r="12" spans="1:40" x14ac:dyDescent="0.25">
      <c r="A12" s="96" t="s">
        <v>900</v>
      </c>
      <c r="B12">
        <v>235.49802282756113</v>
      </c>
      <c r="C12">
        <v>242.04798848497046</v>
      </c>
      <c r="D12">
        <v>246.68149002797892</v>
      </c>
      <c r="E12">
        <v>250.48941252313347</v>
      </c>
      <c r="F12">
        <v>253.54966229001948</v>
      </c>
      <c r="G12">
        <v>255.48114056377156</v>
      </c>
      <c r="H12">
        <v>259.09301012431496</v>
      </c>
      <c r="I12">
        <v>260.5094936154976</v>
      </c>
      <c r="J12">
        <v>236.37504744426334</v>
      </c>
      <c r="K12">
        <v>243.24268818523649</v>
      </c>
      <c r="L12">
        <v>250.24347690799902</v>
      </c>
      <c r="M12">
        <v>257.49670328087763</v>
      </c>
      <c r="N12">
        <v>265.24667313442171</v>
      </c>
      <c r="O12">
        <v>272.6923465886116</v>
      </c>
      <c r="P12">
        <v>280.64055651994522</v>
      </c>
      <c r="Q12">
        <v>288.58928773611217</v>
      </c>
      <c r="R12">
        <v>296.55945146297927</v>
      </c>
      <c r="S12">
        <v>304.36460105045279</v>
      </c>
      <c r="T12">
        <v>312.15550177077228</v>
      </c>
      <c r="U12">
        <v>320.97550762171949</v>
      </c>
      <c r="V12">
        <v>329.99740045243709</v>
      </c>
      <c r="W12">
        <v>339.11433445179233</v>
      </c>
      <c r="X12">
        <v>348.22207090527274</v>
      </c>
      <c r="Y12">
        <v>358.31096610375027</v>
      </c>
      <c r="Z12">
        <v>368.86339867181789</v>
      </c>
      <c r="AA12">
        <v>379.79557023677341</v>
      </c>
      <c r="AB12">
        <v>390.55117976900033</v>
      </c>
      <c r="AC12">
        <v>401.66554485005366</v>
      </c>
      <c r="AD12">
        <v>413.41385973494869</v>
      </c>
      <c r="AE12">
        <v>425.18597360098147</v>
      </c>
      <c r="AF12">
        <v>437.34570309859237</v>
      </c>
      <c r="AG12">
        <v>449.89928483870318</v>
      </c>
      <c r="AH12">
        <v>462.87860474112438</v>
      </c>
      <c r="AI12">
        <v>476.46780642579813</v>
      </c>
      <c r="AJ12">
        <v>489.38791853780697</v>
      </c>
      <c r="AK12">
        <v>502.70559205242557</v>
      </c>
      <c r="AL12">
        <v>516.4947587221958</v>
      </c>
      <c r="AM12">
        <v>530.80871705925983</v>
      </c>
      <c r="AN12">
        <v>545.86436924898044</v>
      </c>
    </row>
    <row r="13" spans="1:40" x14ac:dyDescent="0.25">
      <c r="A13" s="96" t="s">
        <v>902</v>
      </c>
      <c r="B13">
        <v>17.78150076250699</v>
      </c>
      <c r="C13">
        <v>18.243337665798588</v>
      </c>
      <c r="D13">
        <v>18.647068344849416</v>
      </c>
      <c r="E13">
        <v>18.90175993609358</v>
      </c>
      <c r="F13">
        <v>19.266131372726512</v>
      </c>
      <c r="G13">
        <v>19.350413647799893</v>
      </c>
      <c r="H13">
        <v>19.787074670255116</v>
      </c>
      <c r="I13">
        <v>19.891883816738467</v>
      </c>
      <c r="J13">
        <v>18.460474405845954</v>
      </c>
      <c r="K13">
        <v>18.986379732899831</v>
      </c>
      <c r="L13">
        <v>19.519650501415729</v>
      </c>
      <c r="M13">
        <v>20.084216546090705</v>
      </c>
      <c r="N13">
        <v>20.680297287784914</v>
      </c>
      <c r="O13">
        <v>21.351416259793162</v>
      </c>
      <c r="P13">
        <v>21.968487707434555</v>
      </c>
      <c r="Q13">
        <v>22.597414299772595</v>
      </c>
      <c r="R13">
        <v>23.22004760939571</v>
      </c>
      <c r="S13">
        <v>23.821033704127657</v>
      </c>
      <c r="T13">
        <v>24.406737106022138</v>
      </c>
      <c r="U13">
        <v>25.046761535420305</v>
      </c>
      <c r="V13">
        <v>25.698629121041062</v>
      </c>
      <c r="W13">
        <v>26.343899985514824</v>
      </c>
      <c r="X13">
        <v>26.986260922039403</v>
      </c>
      <c r="Y13">
        <v>27.659119960279245</v>
      </c>
      <c r="Z13">
        <v>28.395130375321799</v>
      </c>
      <c r="AA13">
        <v>29.154862333836828</v>
      </c>
      <c r="AB13">
        <v>29.895506407396521</v>
      </c>
      <c r="AC13">
        <v>30.656045865986187</v>
      </c>
      <c r="AD13">
        <v>31.453076920988831</v>
      </c>
      <c r="AE13">
        <v>32.306116606931333</v>
      </c>
      <c r="AF13">
        <v>33.188025853364294</v>
      </c>
      <c r="AG13">
        <v>34.092107478347863</v>
      </c>
      <c r="AH13">
        <v>35.018865039048507</v>
      </c>
      <c r="AI13">
        <v>35.98236715064715</v>
      </c>
      <c r="AJ13">
        <v>36.888356784148542</v>
      </c>
      <c r="AK13">
        <v>37.820769594862725</v>
      </c>
      <c r="AL13">
        <v>38.779558581574243</v>
      </c>
      <c r="AM13">
        <v>39.770236731968239</v>
      </c>
      <c r="AN13">
        <v>40.81281348762657</v>
      </c>
    </row>
    <row r="14" spans="1:40" x14ac:dyDescent="0.25">
      <c r="A14" s="96" t="s">
        <v>892</v>
      </c>
      <c r="B14">
        <v>52.810230956689438</v>
      </c>
      <c r="C14">
        <v>54.383112113449869</v>
      </c>
      <c r="D14">
        <v>55.502945320330412</v>
      </c>
      <c r="E14">
        <v>56.203042637100722</v>
      </c>
      <c r="F14">
        <v>56.891360705265527</v>
      </c>
      <c r="G14">
        <v>57.37975317620333</v>
      </c>
      <c r="H14">
        <v>58.186099420480829</v>
      </c>
      <c r="I14">
        <v>58.412851533713528</v>
      </c>
      <c r="J14">
        <v>53.875976249179182</v>
      </c>
      <c r="K14">
        <v>55.356118860236691</v>
      </c>
      <c r="L14">
        <v>56.869144634519955</v>
      </c>
      <c r="M14">
        <v>58.405871729126801</v>
      </c>
      <c r="N14">
        <v>60.067392360694839</v>
      </c>
      <c r="O14">
        <v>61.729395239184484</v>
      </c>
      <c r="P14">
        <v>63.396169070786591</v>
      </c>
      <c r="Q14">
        <v>65.108424251901667</v>
      </c>
      <c r="R14">
        <v>66.802184523876463</v>
      </c>
      <c r="S14">
        <v>68.454177591387776</v>
      </c>
      <c r="T14">
        <v>70.120520065055643</v>
      </c>
      <c r="U14">
        <v>71.897330260079869</v>
      </c>
      <c r="V14">
        <v>73.745087778052351</v>
      </c>
      <c r="W14">
        <v>75.605638959668141</v>
      </c>
      <c r="X14">
        <v>77.465585234705259</v>
      </c>
      <c r="Y14">
        <v>79.499061345561188</v>
      </c>
      <c r="Z14">
        <v>81.597168746435102</v>
      </c>
      <c r="AA14">
        <v>83.765077541272277</v>
      </c>
      <c r="AB14">
        <v>85.888121682456202</v>
      </c>
      <c r="AC14">
        <v>88.073320231028532</v>
      </c>
      <c r="AD14">
        <v>90.383664618290311</v>
      </c>
      <c r="AE14">
        <v>92.809956878238651</v>
      </c>
      <c r="AF14">
        <v>95.324684717733064</v>
      </c>
      <c r="AG14">
        <v>97.914848943802497</v>
      </c>
      <c r="AH14">
        <v>100.58368045516339</v>
      </c>
      <c r="AI14">
        <v>103.37160103762207</v>
      </c>
      <c r="AJ14">
        <v>106.02058118659576</v>
      </c>
      <c r="AK14">
        <v>108.74528676664085</v>
      </c>
      <c r="AL14">
        <v>111.56789814181737</v>
      </c>
      <c r="AM14">
        <v>114.48804014754808</v>
      </c>
      <c r="AN14">
        <v>117.56084956140806</v>
      </c>
    </row>
    <row r="15" spans="1:40" x14ac:dyDescent="0.25">
      <c r="A15" s="96" t="s">
        <v>899</v>
      </c>
      <c r="B15">
        <v>14.113350558119448</v>
      </c>
      <c r="C15">
        <v>14.506611608366839</v>
      </c>
      <c r="D15">
        <v>14.77558707331289</v>
      </c>
      <c r="E15">
        <v>15.038209065041132</v>
      </c>
      <c r="F15">
        <v>15.245062107252423</v>
      </c>
      <c r="G15">
        <v>15.419229080652926</v>
      </c>
      <c r="H15">
        <v>15.661257113261781</v>
      </c>
      <c r="I15">
        <v>15.779813845177138</v>
      </c>
      <c r="J15">
        <v>14.504674284803771</v>
      </c>
      <c r="K15">
        <v>14.911732210634476</v>
      </c>
      <c r="L15">
        <v>15.326687039587657</v>
      </c>
      <c r="M15">
        <v>15.765438270945298</v>
      </c>
      <c r="N15">
        <v>16.233583151988761</v>
      </c>
      <c r="O15">
        <v>16.679997553523386</v>
      </c>
      <c r="P15">
        <v>17.168678578938209</v>
      </c>
      <c r="Q15">
        <v>17.646488410852076</v>
      </c>
      <c r="R15">
        <v>18.135257111945442</v>
      </c>
      <c r="S15">
        <v>18.611065381094996</v>
      </c>
      <c r="T15">
        <v>19.08319735046874</v>
      </c>
      <c r="U15">
        <v>19.614732957284186</v>
      </c>
      <c r="V15">
        <v>20.15733032098256</v>
      </c>
      <c r="W15">
        <v>20.704552636769083</v>
      </c>
      <c r="X15">
        <v>21.254063933524829</v>
      </c>
      <c r="Y15">
        <v>21.855151709643277</v>
      </c>
      <c r="Z15">
        <v>22.486903501290634</v>
      </c>
      <c r="AA15">
        <v>23.140037484030174</v>
      </c>
      <c r="AB15">
        <v>23.780317088389587</v>
      </c>
      <c r="AC15">
        <v>24.446242642349162</v>
      </c>
      <c r="AD15">
        <v>25.151209708272404</v>
      </c>
      <c r="AE15">
        <v>25.863652704038817</v>
      </c>
      <c r="AF15">
        <v>26.592921901196416</v>
      </c>
      <c r="AG15">
        <v>27.346629039742766</v>
      </c>
      <c r="AH15">
        <v>28.128201496052853</v>
      </c>
      <c r="AI15">
        <v>28.944427133044801</v>
      </c>
      <c r="AJ15">
        <v>29.717766372775483</v>
      </c>
      <c r="AK15">
        <v>30.514404310642043</v>
      </c>
      <c r="AL15">
        <v>31.33621124026234</v>
      </c>
      <c r="AM15">
        <v>32.188859123321421</v>
      </c>
      <c r="AN15">
        <v>33.087906850897134</v>
      </c>
    </row>
    <row r="16" spans="1:40" x14ac:dyDescent="0.25">
      <c r="A16" s="96" t="s">
        <v>896</v>
      </c>
      <c r="B16">
        <v>13.345629432701456</v>
      </c>
      <c r="C16">
        <v>13.735865487851397</v>
      </c>
      <c r="D16">
        <v>13.979211962993082</v>
      </c>
      <c r="E16">
        <v>14.330113576627861</v>
      </c>
      <c r="F16">
        <v>14.39261191319412</v>
      </c>
      <c r="G16">
        <v>14.502674815613204</v>
      </c>
      <c r="H16">
        <v>14.522119694275551</v>
      </c>
      <c r="I16">
        <v>14.453124259004392</v>
      </c>
      <c r="J16">
        <v>12.714468569461534</v>
      </c>
      <c r="K16">
        <v>13.002512596194473</v>
      </c>
      <c r="L16">
        <v>13.310760639018424</v>
      </c>
      <c r="M16">
        <v>13.62698371525306</v>
      </c>
      <c r="N16">
        <v>13.971349780124953</v>
      </c>
      <c r="O16">
        <v>14.344085515568148</v>
      </c>
      <c r="P16">
        <v>14.703129787402522</v>
      </c>
      <c r="Q16">
        <v>15.087938895896198</v>
      </c>
      <c r="R16">
        <v>15.4320654254796</v>
      </c>
      <c r="S16">
        <v>15.773977592665025</v>
      </c>
      <c r="T16">
        <v>16.111677913495907</v>
      </c>
      <c r="U16">
        <v>16.463259024277185</v>
      </c>
      <c r="V16">
        <v>16.83095108312542</v>
      </c>
      <c r="W16">
        <v>17.192994379579787</v>
      </c>
      <c r="X16">
        <v>17.5453527762234</v>
      </c>
      <c r="Y16">
        <v>17.917869130458655</v>
      </c>
      <c r="Z16">
        <v>18.300514215109043</v>
      </c>
      <c r="AA16">
        <v>18.694613050746266</v>
      </c>
      <c r="AB16">
        <v>19.079295901023979</v>
      </c>
      <c r="AC16">
        <v>19.477038593017166</v>
      </c>
      <c r="AD16">
        <v>19.901110562948372</v>
      </c>
      <c r="AE16">
        <v>20.429706490172308</v>
      </c>
      <c r="AF16">
        <v>20.982580413823484</v>
      </c>
      <c r="AG16">
        <v>21.555360018300288</v>
      </c>
      <c r="AH16">
        <v>22.148925470177943</v>
      </c>
      <c r="AI16">
        <v>22.769989075810031</v>
      </c>
      <c r="AJ16">
        <v>23.365129384550514</v>
      </c>
      <c r="AK16">
        <v>23.97667580809744</v>
      </c>
      <c r="AL16">
        <v>24.608941557676928</v>
      </c>
      <c r="AM16">
        <v>25.263265561115634</v>
      </c>
      <c r="AN16">
        <v>25.950957718006375</v>
      </c>
    </row>
    <row r="17" spans="1:40" x14ac:dyDescent="0.25">
      <c r="A17" s="96" t="s">
        <v>898</v>
      </c>
      <c r="B17">
        <v>10.112362730184481</v>
      </c>
      <c r="C17">
        <v>8.5585147154052752</v>
      </c>
      <c r="D17">
        <v>7.8225043330856057</v>
      </c>
      <c r="E17">
        <v>7.9235600535252706</v>
      </c>
      <c r="F17">
        <v>7.6996161207060192</v>
      </c>
      <c r="G17">
        <v>7.3851430514075371</v>
      </c>
      <c r="H17">
        <v>7.2205077054843709</v>
      </c>
      <c r="I17">
        <v>6.9294396594262722</v>
      </c>
      <c r="J17">
        <v>5.7155098772929405</v>
      </c>
      <c r="K17">
        <v>5.8798704165510767</v>
      </c>
      <c r="L17">
        <v>5.981513575516602</v>
      </c>
      <c r="M17">
        <v>6.0927282273669023</v>
      </c>
      <c r="N17">
        <v>6.2477042060271044</v>
      </c>
      <c r="O17">
        <v>6.4696669303210648</v>
      </c>
      <c r="P17">
        <v>6.6999511163519436</v>
      </c>
      <c r="Q17">
        <v>6.9740815971513213</v>
      </c>
      <c r="R17">
        <v>7.2383233569420868</v>
      </c>
      <c r="S17">
        <v>7.5257892000463009</v>
      </c>
      <c r="T17">
        <v>7.833474114990139</v>
      </c>
      <c r="U17">
        <v>8.1487669506695291</v>
      </c>
      <c r="V17">
        <v>8.4811425634989703</v>
      </c>
      <c r="W17">
        <v>8.8087000763518528</v>
      </c>
      <c r="X17">
        <v>9.1327137537423422</v>
      </c>
      <c r="Y17">
        <v>9.4847064551003299</v>
      </c>
      <c r="Z17">
        <v>9.8308549050382421</v>
      </c>
      <c r="AA17">
        <v>10.172794701730533</v>
      </c>
      <c r="AB17">
        <v>10.490346747938094</v>
      </c>
      <c r="AC17">
        <v>10.800864793505799</v>
      </c>
      <c r="AD17">
        <v>11.113323383183641</v>
      </c>
      <c r="AE17">
        <v>11.507399053881468</v>
      </c>
      <c r="AF17">
        <v>11.937631677513689</v>
      </c>
      <c r="AG17">
        <v>12.399599103706482</v>
      </c>
      <c r="AH17">
        <v>12.892033121520653</v>
      </c>
      <c r="AI17">
        <v>13.416615781098455</v>
      </c>
      <c r="AJ17">
        <v>13.926309509626789</v>
      </c>
      <c r="AK17">
        <v>14.457905395987739</v>
      </c>
      <c r="AL17">
        <v>15.013598658833205</v>
      </c>
      <c r="AM17">
        <v>15.592599360359653</v>
      </c>
      <c r="AN17">
        <v>16.206172014746354</v>
      </c>
    </row>
    <row r="18" spans="1:40" x14ac:dyDescent="0.25">
      <c r="A18" s="96" t="s">
        <v>895</v>
      </c>
      <c r="B18">
        <v>1.2396211872289537E-4</v>
      </c>
      <c r="C18">
        <v>1.3524967976583733E-4</v>
      </c>
      <c r="D18">
        <v>1.4973856615218623E-4</v>
      </c>
      <c r="E18">
        <v>1.4814637876876425E-4</v>
      </c>
      <c r="F18">
        <v>1.4836397040008311E-4</v>
      </c>
      <c r="G18">
        <v>1.4679112287910054E-4</v>
      </c>
      <c r="H18">
        <v>1.5531526269936608E-4</v>
      </c>
      <c r="I18">
        <v>1.5882859919072697E-4</v>
      </c>
      <c r="J18">
        <v>1.3027705680162941E-4</v>
      </c>
      <c r="K18">
        <v>1.4480696489595294E-4</v>
      </c>
      <c r="L18">
        <v>1.5070973118043964E-4</v>
      </c>
      <c r="M18">
        <v>1.5523438003420717E-4</v>
      </c>
      <c r="N18">
        <v>1.6126747382767709E-4</v>
      </c>
      <c r="O18">
        <v>1.2378235767955949E-4</v>
      </c>
      <c r="P18">
        <v>1.2378235767955946E-4</v>
      </c>
      <c r="Q18">
        <v>1.2378235767955949E-4</v>
      </c>
      <c r="R18">
        <v>1.2378235767955952E-4</v>
      </c>
      <c r="S18">
        <v>1.2378235767955952E-4</v>
      </c>
      <c r="T18">
        <v>1.237823576795596E-4</v>
      </c>
      <c r="U18">
        <v>1.237823576795596E-4</v>
      </c>
      <c r="V18">
        <v>1.237823576795596E-4</v>
      </c>
      <c r="W18">
        <v>1.2378102891415297E-4</v>
      </c>
      <c r="X18">
        <v>1.2378102891415303E-4</v>
      </c>
      <c r="Y18">
        <v>1.2378102891415303E-4</v>
      </c>
      <c r="Z18">
        <v>1.2378102891415303E-4</v>
      </c>
      <c r="AA18">
        <v>1.2378102891415303E-4</v>
      </c>
      <c r="AB18">
        <v>1.2378102891415303E-4</v>
      </c>
      <c r="AC18">
        <v>1.23781028914153E-4</v>
      </c>
      <c r="AD18">
        <v>1.2378102891415303E-4</v>
      </c>
      <c r="AE18">
        <v>1.2378102891415297E-4</v>
      </c>
      <c r="AF18">
        <v>1.2378102891415303E-4</v>
      </c>
      <c r="AG18">
        <v>1.2378102891415305E-4</v>
      </c>
      <c r="AH18">
        <v>1.2378102891415305E-4</v>
      </c>
      <c r="AI18">
        <v>1.2378102891415308E-4</v>
      </c>
      <c r="AJ18">
        <v>1.2378102891415305E-4</v>
      </c>
      <c r="AK18">
        <v>1.2378102891415308E-4</v>
      </c>
      <c r="AL18">
        <v>1.2378102891415311E-4</v>
      </c>
      <c r="AM18">
        <v>1.2378102891415311E-4</v>
      </c>
      <c r="AN18">
        <v>1.2378102891415314E-4</v>
      </c>
    </row>
    <row r="19" spans="1:40" x14ac:dyDescent="0.25">
      <c r="A19" s="96" t="s">
        <v>893</v>
      </c>
      <c r="B19">
        <v>84.250557323842003</v>
      </c>
      <c r="C19">
        <v>82.619124953251372</v>
      </c>
      <c r="D19">
        <v>80.382137116218928</v>
      </c>
      <c r="E19">
        <v>78.148853879946714</v>
      </c>
      <c r="F19">
        <v>77.062960082522252</v>
      </c>
      <c r="G19">
        <v>75.574545537138448</v>
      </c>
      <c r="H19">
        <v>76.435014558805563</v>
      </c>
      <c r="I19">
        <v>76.661013990671975</v>
      </c>
      <c r="J19">
        <v>72.695886126261144</v>
      </c>
      <c r="K19">
        <v>76.413522874059993</v>
      </c>
      <c r="L19">
        <v>76.822158138143635</v>
      </c>
      <c r="M19">
        <v>77.841388900014934</v>
      </c>
      <c r="N19">
        <v>78.419645719406859</v>
      </c>
      <c r="O19">
        <v>76.545154615882311</v>
      </c>
      <c r="P19">
        <v>78.735017709443923</v>
      </c>
      <c r="Q19">
        <v>80.341804601222307</v>
      </c>
      <c r="R19">
        <v>81.604289871100988</v>
      </c>
      <c r="S19">
        <v>82.928701040741856</v>
      </c>
      <c r="T19">
        <v>84.214475861338073</v>
      </c>
      <c r="U19">
        <v>87.300539770166623</v>
      </c>
      <c r="V19">
        <v>89.498011382565693</v>
      </c>
      <c r="W19">
        <v>91.652728295212782</v>
      </c>
      <c r="X19">
        <v>93.616497268114557</v>
      </c>
      <c r="Y19">
        <v>95.221253682504781</v>
      </c>
      <c r="Z19">
        <v>98.642262510044446</v>
      </c>
      <c r="AA19">
        <v>101.87945100834206</v>
      </c>
      <c r="AB19">
        <v>105.1085320904309</v>
      </c>
      <c r="AC19">
        <v>108.34549161833971</v>
      </c>
      <c r="AD19">
        <v>111.62793212356198</v>
      </c>
      <c r="AE19">
        <v>112.7972228203018</v>
      </c>
      <c r="AF19">
        <v>113.86811856668162</v>
      </c>
      <c r="AG19">
        <v>114.9311473770306</v>
      </c>
      <c r="AH19">
        <v>116.00568100690893</v>
      </c>
      <c r="AI19">
        <v>117.08732872531733</v>
      </c>
      <c r="AJ19">
        <v>118.10988674474108</v>
      </c>
      <c r="AK19">
        <v>119.12024586730989</v>
      </c>
      <c r="AL19">
        <v>120.15049036199453</v>
      </c>
      <c r="AM19">
        <v>121.18107246288993</v>
      </c>
      <c r="AN19">
        <v>122.24693841824298</v>
      </c>
    </row>
    <row r="20" spans="1:40" x14ac:dyDescent="0.25">
      <c r="A20" s="96" t="s">
        <v>905</v>
      </c>
      <c r="B20">
        <v>21.15120730591633</v>
      </c>
      <c r="C20">
        <v>22.574004808692077</v>
      </c>
      <c r="D20">
        <v>24.409505983191952</v>
      </c>
      <c r="E20">
        <v>25.842782343903984</v>
      </c>
      <c r="F20">
        <v>26.724507129100118</v>
      </c>
      <c r="G20">
        <v>28.560376477976952</v>
      </c>
      <c r="H20">
        <v>30.572115648884914</v>
      </c>
      <c r="I20">
        <v>31.692145843352957</v>
      </c>
      <c r="J20">
        <v>30.109253592492614</v>
      </c>
      <c r="K20">
        <v>31.116247739110847</v>
      </c>
      <c r="L20">
        <v>32.247466085054626</v>
      </c>
      <c r="M20">
        <v>33.522572435589751</v>
      </c>
      <c r="N20">
        <v>34.947734025268701</v>
      </c>
      <c r="O20">
        <v>36.433430179401562</v>
      </c>
      <c r="P20">
        <v>38.09806035462276</v>
      </c>
      <c r="Q20">
        <v>39.891472019946995</v>
      </c>
      <c r="R20">
        <v>41.797631779609318</v>
      </c>
      <c r="S20">
        <v>44.006099953332708</v>
      </c>
      <c r="T20">
        <v>46.429524910398079</v>
      </c>
      <c r="U20">
        <v>49.228360388921992</v>
      </c>
      <c r="V20">
        <v>52.309143213584782</v>
      </c>
      <c r="W20">
        <v>55.652575767158226</v>
      </c>
      <c r="X20">
        <v>59.203360557722945</v>
      </c>
      <c r="Y20">
        <v>63.589114101170608</v>
      </c>
      <c r="Z20">
        <v>68.277497299032504</v>
      </c>
      <c r="AA20">
        <v>73.300427542542607</v>
      </c>
      <c r="AB20">
        <v>78.426138911486944</v>
      </c>
      <c r="AC20">
        <v>83.880558786598471</v>
      </c>
      <c r="AD20">
        <v>89.702776755255172</v>
      </c>
      <c r="AE20">
        <v>95.716924374261168</v>
      </c>
      <c r="AF20">
        <v>101.93350782140847</v>
      </c>
      <c r="AG20">
        <v>108.35313281602012</v>
      </c>
      <c r="AH20">
        <v>114.96894882030361</v>
      </c>
      <c r="AI20">
        <v>121.81518728334011</v>
      </c>
      <c r="AJ20">
        <v>128.33583172518925</v>
      </c>
      <c r="AK20">
        <v>135.07441109745733</v>
      </c>
      <c r="AL20">
        <v>142.08407786953401</v>
      </c>
      <c r="AM20">
        <v>149.36089365128288</v>
      </c>
      <c r="AN20">
        <v>157.02557061874234</v>
      </c>
    </row>
    <row r="21" spans="1:40" x14ac:dyDescent="0.25">
      <c r="A21" s="96" t="s">
        <v>904</v>
      </c>
      <c r="B21">
        <v>135.95535691221684</v>
      </c>
      <c r="C21">
        <v>140.06364071831578</v>
      </c>
      <c r="D21">
        <v>143.40883895909434</v>
      </c>
      <c r="E21">
        <v>145.38352435754004</v>
      </c>
      <c r="F21">
        <v>146.85228246969203</v>
      </c>
      <c r="G21">
        <v>149.066460404228</v>
      </c>
      <c r="H21">
        <v>151.51499331026963</v>
      </c>
      <c r="I21">
        <v>152.94031737917828</v>
      </c>
      <c r="J21">
        <v>142.08448179762061</v>
      </c>
      <c r="K21">
        <v>145.42465386367277</v>
      </c>
      <c r="L21">
        <v>148.98890211573323</v>
      </c>
      <c r="M21">
        <v>152.78212427300116</v>
      </c>
      <c r="N21">
        <v>156.90521553529078</v>
      </c>
      <c r="O21">
        <v>160.74549204046878</v>
      </c>
      <c r="P21">
        <v>164.92899109086247</v>
      </c>
      <c r="Q21">
        <v>169.15073448101867</v>
      </c>
      <c r="R21">
        <v>173.4801384817128</v>
      </c>
      <c r="S21">
        <v>177.56952835427182</v>
      </c>
      <c r="T21">
        <v>181.58530655690458</v>
      </c>
      <c r="U21">
        <v>186.08924580743704</v>
      </c>
      <c r="V21">
        <v>190.69580992265878</v>
      </c>
      <c r="W21">
        <v>195.35168054731008</v>
      </c>
      <c r="X21">
        <v>200.01701233633398</v>
      </c>
      <c r="Y21">
        <v>205.18873511291028</v>
      </c>
      <c r="Z21">
        <v>210.5309163321422</v>
      </c>
      <c r="AA21">
        <v>216.0714332498041</v>
      </c>
      <c r="AB21">
        <v>221.4920073576161</v>
      </c>
      <c r="AC21">
        <v>227.11469343950318</v>
      </c>
      <c r="AD21">
        <v>233.07402787768663</v>
      </c>
      <c r="AE21">
        <v>239.32453065185493</v>
      </c>
      <c r="AF21">
        <v>245.78622084186432</v>
      </c>
      <c r="AG21">
        <v>252.45304725331087</v>
      </c>
      <c r="AH21">
        <v>259.33595698527262</v>
      </c>
      <c r="AI21">
        <v>266.54550791187279</v>
      </c>
      <c r="AJ21">
        <v>273.35388910787105</v>
      </c>
      <c r="AK21">
        <v>280.38555151131709</v>
      </c>
      <c r="AL21">
        <v>287.69017788857258</v>
      </c>
      <c r="AM21">
        <v>295.27190958419874</v>
      </c>
      <c r="AN21">
        <v>303.26641335029359</v>
      </c>
    </row>
    <row r="22" spans="1:40" x14ac:dyDescent="0.25">
      <c r="A22" s="96" t="s">
        <v>903</v>
      </c>
      <c r="B22">
        <v>11.263564724197538</v>
      </c>
      <c r="C22">
        <v>11.608879814647384</v>
      </c>
      <c r="D22">
        <v>12.005235230212186</v>
      </c>
      <c r="E22">
        <v>12.277240060851765</v>
      </c>
      <c r="F22">
        <v>12.402800624621824</v>
      </c>
      <c r="G22">
        <v>12.600810586902204</v>
      </c>
      <c r="H22">
        <v>12.936311721678679</v>
      </c>
      <c r="I22">
        <v>13.145225810651748</v>
      </c>
      <c r="J22">
        <v>12.372353185686364</v>
      </c>
      <c r="K22">
        <v>12.741303399748634</v>
      </c>
      <c r="L22">
        <v>13.067769432202638</v>
      </c>
      <c r="M22">
        <v>13.386859300477983</v>
      </c>
      <c r="N22">
        <v>13.718755762325443</v>
      </c>
      <c r="O22">
        <v>14.025648400316502</v>
      </c>
      <c r="P22">
        <v>14.344470655712893</v>
      </c>
      <c r="Q22">
        <v>14.654473998396925</v>
      </c>
      <c r="R22">
        <v>14.971916301874662</v>
      </c>
      <c r="S22">
        <v>15.272184903862289</v>
      </c>
      <c r="T22">
        <v>15.552036213786828</v>
      </c>
      <c r="U22">
        <v>15.865876363808146</v>
      </c>
      <c r="V22">
        <v>16.181984008157958</v>
      </c>
      <c r="W22">
        <v>16.503935699614104</v>
      </c>
      <c r="X22">
        <v>16.822754036001765</v>
      </c>
      <c r="Y22">
        <v>17.167795115695572</v>
      </c>
      <c r="Z22">
        <v>17.548002376205307</v>
      </c>
      <c r="AA22">
        <v>17.931308587363585</v>
      </c>
      <c r="AB22">
        <v>18.308281426710909</v>
      </c>
      <c r="AC22">
        <v>18.688768386298353</v>
      </c>
      <c r="AD22">
        <v>19.087758907023911</v>
      </c>
      <c r="AE22">
        <v>19.496459585358366</v>
      </c>
      <c r="AF22">
        <v>19.889846832473335</v>
      </c>
      <c r="AG22">
        <v>20.280749013874495</v>
      </c>
      <c r="AH22">
        <v>20.665202007739691</v>
      </c>
      <c r="AI22">
        <v>21.058531839438626</v>
      </c>
      <c r="AJ22">
        <v>21.419912322627994</v>
      </c>
      <c r="AK22">
        <v>21.775338292523593</v>
      </c>
      <c r="AL22">
        <v>22.154842743827938</v>
      </c>
      <c r="AM22">
        <v>22.553873384659518</v>
      </c>
      <c r="AN22">
        <v>22.977732954545957</v>
      </c>
    </row>
    <row r="23" spans="1:40" x14ac:dyDescent="0.25">
      <c r="A23" s="96" t="s">
        <v>906</v>
      </c>
      <c r="B23">
        <v>1.1351531206547443</v>
      </c>
      <c r="C23">
        <v>1.1532127437049902</v>
      </c>
      <c r="D23">
        <v>1.1361674913567321</v>
      </c>
      <c r="E23">
        <v>1.1258053652227258</v>
      </c>
      <c r="F23">
        <v>1.1413350619415421</v>
      </c>
      <c r="G23">
        <v>1.1511029089729321</v>
      </c>
      <c r="H23">
        <v>1.1224477087784606</v>
      </c>
      <c r="I23">
        <v>1.1060533928156044</v>
      </c>
      <c r="J23">
        <v>1.0031150943533398</v>
      </c>
      <c r="K23">
        <v>1.0026337427233063</v>
      </c>
      <c r="L23">
        <v>1.0211575821707795</v>
      </c>
      <c r="M23">
        <v>1.0457387202627817</v>
      </c>
      <c r="N23">
        <v>1.0744680546061163</v>
      </c>
      <c r="O23">
        <v>1.1052366969759342</v>
      </c>
      <c r="P23">
        <v>1.1416066285339712</v>
      </c>
      <c r="Q23">
        <v>1.1825645195404111</v>
      </c>
      <c r="R23">
        <v>1.2258231740659624</v>
      </c>
      <c r="S23">
        <v>1.2680506529917717</v>
      </c>
      <c r="T23">
        <v>1.3109047295802625</v>
      </c>
      <c r="U23">
        <v>1.3599576399822715</v>
      </c>
      <c r="V23">
        <v>1.4115473008128638</v>
      </c>
      <c r="W23">
        <v>1.4637566303592142</v>
      </c>
      <c r="X23">
        <v>1.516782228878774</v>
      </c>
      <c r="Y23">
        <v>1.5754960912069123</v>
      </c>
      <c r="Z23">
        <v>1.6315345023327681</v>
      </c>
      <c r="AA23">
        <v>1.6927138960338772</v>
      </c>
      <c r="AB23">
        <v>1.7523230621613501</v>
      </c>
      <c r="AC23">
        <v>1.8167698554665279</v>
      </c>
      <c r="AD23">
        <v>1.8857592870820792</v>
      </c>
      <c r="AE23">
        <v>1.963412561942709</v>
      </c>
      <c r="AF23">
        <v>2.0514715983509775</v>
      </c>
      <c r="AG23">
        <v>2.1463504401831042</v>
      </c>
      <c r="AH23">
        <v>2.2496550551601695</v>
      </c>
      <c r="AI23">
        <v>2.360686991035621</v>
      </c>
      <c r="AJ23">
        <v>2.4695688884134528</v>
      </c>
      <c r="AK23">
        <v>2.5871681253436583</v>
      </c>
      <c r="AL23">
        <v>2.7065741337837919</v>
      </c>
      <c r="AM23">
        <v>2.8291242093006836</v>
      </c>
      <c r="AN23">
        <v>2.9573439545694002</v>
      </c>
    </row>
    <row r="24" spans="1:40" x14ac:dyDescent="0.25">
      <c r="A24" s="96" t="s">
        <v>901</v>
      </c>
      <c r="B24">
        <v>27.516308224731581</v>
      </c>
      <c r="C24">
        <v>26.933661208779743</v>
      </c>
      <c r="D24">
        <v>26.359612829287656</v>
      </c>
      <c r="E24">
        <v>25.785594200166315</v>
      </c>
      <c r="F24">
        <v>25.780269700946707</v>
      </c>
      <c r="G24">
        <v>25.789203301064902</v>
      </c>
      <c r="H24">
        <v>25.776562976928549</v>
      </c>
      <c r="I24">
        <v>25.766738384569614</v>
      </c>
      <c r="J24">
        <v>25.77044422869918</v>
      </c>
      <c r="K24">
        <v>25.760470456862976</v>
      </c>
      <c r="L24">
        <v>25.760470456862958</v>
      </c>
      <c r="M24">
        <v>25.760470456862951</v>
      </c>
      <c r="N24">
        <v>25.760470456862958</v>
      </c>
      <c r="O24">
        <v>25.201665364448797</v>
      </c>
      <c r="P24">
        <v>25.201665364448793</v>
      </c>
      <c r="Q24">
        <v>25.201665364448793</v>
      </c>
      <c r="R24">
        <v>25.646347592836907</v>
      </c>
      <c r="S24">
        <v>25.739616440606664</v>
      </c>
      <c r="T24">
        <v>25.22794672777243</v>
      </c>
      <c r="U24">
        <v>24.811739360777629</v>
      </c>
      <c r="V24">
        <v>24.348852215044236</v>
      </c>
      <c r="W24">
        <v>23.985676840025032</v>
      </c>
      <c r="X24">
        <v>23.553108908364411</v>
      </c>
      <c r="Y24">
        <v>22.562009579958236</v>
      </c>
      <c r="Z24">
        <v>21.888718084800598</v>
      </c>
      <c r="AA24">
        <v>21.215426589642952</v>
      </c>
      <c r="AB24">
        <v>20.542135094485314</v>
      </c>
      <c r="AC24">
        <v>19.868843599327668</v>
      </c>
      <c r="AD24">
        <v>19.195552104170037</v>
      </c>
      <c r="AE24">
        <v>19.413251678445619</v>
      </c>
      <c r="AF24">
        <v>19.630951252721225</v>
      </c>
      <c r="AG24">
        <v>19.848650826996824</v>
      </c>
      <c r="AH24">
        <v>20.066350401272416</v>
      </c>
      <c r="AI24">
        <v>20.284049975548012</v>
      </c>
      <c r="AJ24">
        <v>20.5017495498236</v>
      </c>
      <c r="AK24">
        <v>20.719449124099199</v>
      </c>
      <c r="AL24">
        <v>20.937148698374802</v>
      </c>
      <c r="AM24">
        <v>21.154848272650394</v>
      </c>
      <c r="AN24">
        <v>21.37254784692599</v>
      </c>
    </row>
    <row r="25" spans="1:40" x14ac:dyDescent="0.25">
      <c r="A25" s="96" t="s">
        <v>890</v>
      </c>
      <c r="B25">
        <v>66.420365481469901</v>
      </c>
      <c r="C25">
        <v>67.425795476143605</v>
      </c>
      <c r="D25">
        <v>64.46633375156236</v>
      </c>
      <c r="E25">
        <v>61.507488611165101</v>
      </c>
      <c r="F25">
        <v>61.287643671154605</v>
      </c>
      <c r="G25">
        <v>61.268689292278495</v>
      </c>
      <c r="H25">
        <v>60.987042586489451</v>
      </c>
      <c r="I25">
        <v>60.554746053409652</v>
      </c>
      <c r="J25">
        <v>58.628634761370172</v>
      </c>
      <c r="K25">
        <v>58.786884858401208</v>
      </c>
      <c r="L25">
        <v>58.619501685682415</v>
      </c>
      <c r="M25">
        <v>58.951386338115029</v>
      </c>
      <c r="N25">
        <v>59.375047095030929</v>
      </c>
      <c r="O25">
        <v>60.235635898452628</v>
      </c>
      <c r="P25">
        <v>60.228128418233375</v>
      </c>
      <c r="Q25">
        <v>60.306675885179615</v>
      </c>
      <c r="R25">
        <v>60.747672043362087</v>
      </c>
      <c r="S25">
        <v>60.748810293214078</v>
      </c>
      <c r="T25">
        <v>61.230003327652142</v>
      </c>
      <c r="U25">
        <v>60.561237793045052</v>
      </c>
      <c r="V25">
        <v>60.240951061206928</v>
      </c>
      <c r="W25">
        <v>59.65263965149893</v>
      </c>
      <c r="X25">
        <v>59.265379745938844</v>
      </c>
      <c r="Y25">
        <v>57.832718062063435</v>
      </c>
      <c r="Z25">
        <v>56.926573185749469</v>
      </c>
      <c r="AA25">
        <v>56.020428309435523</v>
      </c>
      <c r="AB25">
        <v>55.114283433121564</v>
      </c>
      <c r="AC25">
        <v>54.208138556807619</v>
      </c>
      <c r="AD25">
        <v>53.301993680493673</v>
      </c>
      <c r="AE25">
        <v>52.704337486579497</v>
      </c>
      <c r="AF25">
        <v>52.106681292665357</v>
      </c>
      <c r="AG25">
        <v>51.509025098751216</v>
      </c>
      <c r="AH25">
        <v>50.911368904837062</v>
      </c>
      <c r="AI25">
        <v>50.313712710922914</v>
      </c>
      <c r="AJ25">
        <v>49.716056517008766</v>
      </c>
      <c r="AK25">
        <v>49.118400323094626</v>
      </c>
      <c r="AL25">
        <v>48.5207441291805</v>
      </c>
      <c r="AM25">
        <v>47.923087935266324</v>
      </c>
      <c r="AN25">
        <v>47.325431741352176</v>
      </c>
    </row>
    <row r="26" spans="1:40" x14ac:dyDescent="0.25">
      <c r="A26" s="96" t="s">
        <v>979</v>
      </c>
      <c r="B26">
        <v>13.345629432701456</v>
      </c>
      <c r="C26">
        <v>13.735865487851397</v>
      </c>
      <c r="D26">
        <v>13.979211962993082</v>
      </c>
      <c r="E26">
        <v>14.330113576627861</v>
      </c>
      <c r="F26">
        <v>14.39261191319412</v>
      </c>
      <c r="G26">
        <v>14.502674815613204</v>
      </c>
      <c r="H26">
        <v>14.522119694275551</v>
      </c>
      <c r="I26">
        <v>14.453124259004392</v>
      </c>
      <c r="J26">
        <v>12.714468569461534</v>
      </c>
      <c r="K26">
        <v>13.002512596194473</v>
      </c>
      <c r="L26">
        <v>13.310760639018424</v>
      </c>
      <c r="M26">
        <v>13.62698371525306</v>
      </c>
      <c r="N26">
        <v>13.971349780124953</v>
      </c>
      <c r="O26">
        <v>14.344085515568148</v>
      </c>
      <c r="P26">
        <v>14.703129787402522</v>
      </c>
      <c r="Q26">
        <v>15.087938895896198</v>
      </c>
      <c r="R26">
        <v>15.4320654254796</v>
      </c>
      <c r="S26">
        <v>15.773977592665025</v>
      </c>
      <c r="T26">
        <v>16.111677913495907</v>
      </c>
      <c r="U26">
        <v>16.463259024277185</v>
      </c>
      <c r="V26">
        <v>16.83095108312542</v>
      </c>
      <c r="W26">
        <v>17.192994379579787</v>
      </c>
      <c r="X26">
        <v>17.5453527762234</v>
      </c>
      <c r="Y26">
        <v>17.917869130458655</v>
      </c>
      <c r="Z26">
        <v>18.300514215109043</v>
      </c>
      <c r="AA26">
        <v>18.694613050746266</v>
      </c>
      <c r="AB26">
        <v>19.079295901023979</v>
      </c>
      <c r="AC26">
        <v>19.477038593017166</v>
      </c>
      <c r="AD26">
        <v>19.901110562948372</v>
      </c>
      <c r="AE26">
        <v>20.429706490172308</v>
      </c>
      <c r="AF26">
        <v>20.982580413823484</v>
      </c>
      <c r="AG26">
        <v>21.555360018300288</v>
      </c>
      <c r="AH26">
        <v>22.148925470177943</v>
      </c>
      <c r="AI26">
        <v>22.769989075810031</v>
      </c>
      <c r="AJ26">
        <v>23.365129384550514</v>
      </c>
      <c r="AK26">
        <v>23.97667580809744</v>
      </c>
      <c r="AL26">
        <v>24.608941557676928</v>
      </c>
      <c r="AM26">
        <v>25.263265561115634</v>
      </c>
      <c r="AN26">
        <v>25.950957718006375</v>
      </c>
    </row>
    <row r="27" spans="1:40" x14ac:dyDescent="0.25">
      <c r="A27" s="96" t="s">
        <v>980</v>
      </c>
      <c r="B27">
        <v>10.112362730184481</v>
      </c>
      <c r="C27">
        <v>8.5585147154052752</v>
      </c>
      <c r="D27">
        <v>7.8225043330856057</v>
      </c>
      <c r="E27">
        <v>7.9235600535252706</v>
      </c>
      <c r="F27">
        <v>7.6996161207060192</v>
      </c>
      <c r="G27">
        <v>7.3851430514075371</v>
      </c>
      <c r="H27">
        <v>7.2205077054843709</v>
      </c>
      <c r="I27">
        <v>6.9294396594262722</v>
      </c>
      <c r="J27">
        <v>5.7155098772929405</v>
      </c>
      <c r="K27">
        <v>5.8798704165510767</v>
      </c>
      <c r="L27">
        <v>5.981513575516602</v>
      </c>
      <c r="M27">
        <v>6.0927282273669023</v>
      </c>
      <c r="N27">
        <v>6.2477042060271044</v>
      </c>
      <c r="O27">
        <v>6.4696669303210648</v>
      </c>
      <c r="P27">
        <v>6.6999511163519436</v>
      </c>
      <c r="Q27">
        <v>6.9740815971513213</v>
      </c>
      <c r="R27">
        <v>7.2383233569420868</v>
      </c>
      <c r="S27">
        <v>7.5257892000463009</v>
      </c>
      <c r="T27">
        <v>7.833474114990139</v>
      </c>
      <c r="U27">
        <v>8.1487669506695291</v>
      </c>
      <c r="V27">
        <v>8.4811425634989703</v>
      </c>
      <c r="W27">
        <v>8.8087000763518528</v>
      </c>
      <c r="X27">
        <v>9.1327137537423422</v>
      </c>
      <c r="Y27">
        <v>9.4847064551003299</v>
      </c>
      <c r="Z27">
        <v>9.8308549050382421</v>
      </c>
      <c r="AA27">
        <v>10.172794701730533</v>
      </c>
      <c r="AB27">
        <v>10.490346747938094</v>
      </c>
      <c r="AC27">
        <v>10.800864793505799</v>
      </c>
      <c r="AD27">
        <v>11.113323383183641</v>
      </c>
      <c r="AE27">
        <v>11.507399053881468</v>
      </c>
      <c r="AF27">
        <v>11.937631677513689</v>
      </c>
      <c r="AG27">
        <v>12.399599103706482</v>
      </c>
      <c r="AH27">
        <v>12.892033121520653</v>
      </c>
      <c r="AI27">
        <v>13.416615781098455</v>
      </c>
      <c r="AJ27">
        <v>13.926309509626789</v>
      </c>
      <c r="AK27">
        <v>14.457905395987739</v>
      </c>
      <c r="AL27">
        <v>15.013598658833205</v>
      </c>
      <c r="AM27">
        <v>15.592599360359653</v>
      </c>
      <c r="AN27">
        <v>16.206172014746354</v>
      </c>
    </row>
    <row r="34" spans="1:39" x14ac:dyDescent="0.25">
      <c r="A34" s="96" t="s">
        <v>940</v>
      </c>
      <c r="B34" s="96" t="s">
        <v>941</v>
      </c>
      <c r="C34" s="96" t="s">
        <v>942</v>
      </c>
      <c r="D34" s="96" t="s">
        <v>943</v>
      </c>
      <c r="E34" s="96" t="s">
        <v>944</v>
      </c>
      <c r="F34" s="96" t="s">
        <v>945</v>
      </c>
      <c r="G34" s="96" t="s">
        <v>946</v>
      </c>
      <c r="H34" s="96" t="s">
        <v>947</v>
      </c>
      <c r="I34" s="96" t="s">
        <v>948</v>
      </c>
      <c r="J34" s="96" t="s">
        <v>949</v>
      </c>
      <c r="K34" s="96" t="s">
        <v>950</v>
      </c>
      <c r="L34" s="96" t="s">
        <v>951</v>
      </c>
      <c r="M34" s="96" t="s">
        <v>952</v>
      </c>
      <c r="N34" s="96" t="s">
        <v>953</v>
      </c>
      <c r="O34" s="96" t="s">
        <v>954</v>
      </c>
      <c r="P34" s="96" t="s">
        <v>955</v>
      </c>
      <c r="Q34" s="96" t="s">
        <v>956</v>
      </c>
      <c r="R34" s="96" t="s">
        <v>957</v>
      </c>
      <c r="S34" s="96" t="s">
        <v>958</v>
      </c>
      <c r="T34" s="96" t="s">
        <v>959</v>
      </c>
      <c r="U34" s="96" t="s">
        <v>960</v>
      </c>
      <c r="V34" s="96" t="s">
        <v>961</v>
      </c>
      <c r="W34" s="96" t="s">
        <v>962</v>
      </c>
      <c r="X34" s="96" t="s">
        <v>963</v>
      </c>
      <c r="Y34" s="96" t="s">
        <v>964</v>
      </c>
      <c r="Z34" s="96" t="s">
        <v>965</v>
      </c>
      <c r="AA34" s="96" t="s">
        <v>966</v>
      </c>
      <c r="AB34" s="96" t="s">
        <v>967</v>
      </c>
      <c r="AC34" s="96" t="s">
        <v>968</v>
      </c>
      <c r="AD34" s="96" t="s">
        <v>969</v>
      </c>
      <c r="AE34" s="96" t="s">
        <v>970</v>
      </c>
      <c r="AF34" s="96" t="s">
        <v>971</v>
      </c>
      <c r="AG34" s="96" t="s">
        <v>972</v>
      </c>
      <c r="AH34" s="96" t="s">
        <v>973</v>
      </c>
      <c r="AI34" s="96" t="s">
        <v>974</v>
      </c>
      <c r="AJ34" s="96" t="s">
        <v>975</v>
      </c>
      <c r="AK34" s="96" t="s">
        <v>976</v>
      </c>
      <c r="AL34" s="96" t="s">
        <v>977</v>
      </c>
      <c r="AM34" s="96" t="s">
        <v>978</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59991.580449204266</v>
      </c>
      <c r="K35">
        <v>60682.333816399376</v>
      </c>
      <c r="L35">
        <v>61381.040636574369</v>
      </c>
      <c r="M35">
        <v>62087.792487153696</v>
      </c>
      <c r="N35">
        <v>62802.682000000023</v>
      </c>
      <c r="O35">
        <v>63421.065342005146</v>
      </c>
      <c r="P35">
        <v>64045.537563425794</v>
      </c>
      <c r="Q35">
        <v>64676.158618096451</v>
      </c>
      <c r="R35">
        <v>65312.989050183925</v>
      </c>
      <c r="S35">
        <v>65956.09</v>
      </c>
      <c r="T35">
        <v>66518.97719068767</v>
      </c>
      <c r="U35">
        <v>67086.668213583107</v>
      </c>
      <c r="V35">
        <v>67659.20406589545</v>
      </c>
      <c r="W35">
        <v>68236.62609471516</v>
      </c>
      <c r="X35">
        <v>68818.97600000001</v>
      </c>
      <c r="Y35">
        <v>69322.810489383541</v>
      </c>
      <c r="Z35">
        <v>69830.333629884059</v>
      </c>
      <c r="AA35">
        <v>70341.572426693441</v>
      </c>
      <c r="AB35">
        <v>70856.554082712813</v>
      </c>
      <c r="AC35">
        <v>71375.305999999997</v>
      </c>
      <c r="AD35">
        <v>71818.612994947311</v>
      </c>
      <c r="AE35">
        <v>72264.673338395412</v>
      </c>
      <c r="AF35">
        <v>72713.504131197798</v>
      </c>
      <c r="AG35">
        <v>73165.122580420139</v>
      </c>
      <c r="AH35">
        <v>73619.545999999973</v>
      </c>
      <c r="AI35">
        <v>73995.362001779533</v>
      </c>
      <c r="AJ35">
        <v>74373.096484110356</v>
      </c>
      <c r="AK35">
        <v>74752.759240528656</v>
      </c>
      <c r="AL35">
        <v>75134.360114565105</v>
      </c>
      <c r="AM35">
        <v>75517.908999999985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topLeftCell="A11"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978.92529767103258</v>
      </c>
      <c r="E7" s="94">
        <f>'Emissions summary'!AC5</f>
        <v>981.4454391620701</v>
      </c>
      <c r="F7" s="94">
        <f>'Emissions summary'!AD5</f>
        <v>977.74765994049335</v>
      </c>
      <c r="G7" s="94">
        <f>'Emissions summary'!AE5</f>
        <v>969.64325177068963</v>
      </c>
      <c r="H7" s="94">
        <f>'Emissions summary'!AF5</f>
        <v>956.99570213598781</v>
      </c>
      <c r="I7" s="94">
        <f>'Emissions summary'!AG5</f>
        <v>949.19920607701567</v>
      </c>
      <c r="J7" s="94">
        <f>'Emissions summary'!AH5</f>
        <v>942.42532828423168</v>
      </c>
      <c r="K7" s="94">
        <f>'Emissions summary'!AI5</f>
        <v>935.06151470280963</v>
      </c>
      <c r="L7" s="94">
        <f>'Emissions summary'!AJ5</f>
        <v>839.88013915957504</v>
      </c>
      <c r="M7" s="94">
        <f>'Emissions summary'!AK5</f>
        <v>846.09231691226273</v>
      </c>
      <c r="N7" s="94">
        <f>'Emissions summary'!AL5</f>
        <v>851.81399571165878</v>
      </c>
      <c r="O7" s="94">
        <f>'Emissions summary'!AM5</f>
        <v>858.54369445586485</v>
      </c>
      <c r="P7" s="94">
        <f>'Emissions summary'!AN5</f>
        <v>866.42203515144695</v>
      </c>
      <c r="Q7" s="94">
        <f>'Emissions summary'!AO5</f>
        <v>872.87764655459353</v>
      </c>
      <c r="R7" s="94">
        <f>'Emissions summary'!AP5</f>
        <v>881.488015712059</v>
      </c>
      <c r="S7" s="94">
        <f>'Emissions summary'!AQ5</f>
        <v>890.05973021797558</v>
      </c>
      <c r="T7" s="94">
        <f>'Emissions summary'!AR5</f>
        <v>898.50826727307015</v>
      </c>
      <c r="U7" s="94">
        <f>'Emissions summary'!AS5</f>
        <v>905.76434947470864</v>
      </c>
      <c r="V7" s="94">
        <f>'Emissions summary'!AT5</f>
        <v>912.34203984209068</v>
      </c>
      <c r="W7" s="94">
        <f>'Emissions summary'!AU5</f>
        <v>918.56972652532204</v>
      </c>
      <c r="X7" s="94">
        <f>'Emissions summary'!AV5</f>
        <v>924.71143973717699</v>
      </c>
      <c r="Y7" s="94">
        <f>'Emissions summary'!AW5</f>
        <v>930.48570314233189</v>
      </c>
      <c r="Z7" s="94">
        <f>'Emissions summary'!AX5</f>
        <v>935.64252278217214</v>
      </c>
      <c r="AA7" s="94">
        <f>'Emissions summary'!AY5</f>
        <v>942.32990156802396</v>
      </c>
      <c r="AB7" s="94">
        <f>'Emissions summary'!AZ5</f>
        <v>949.84088635665717</v>
      </c>
      <c r="AC7" s="94">
        <f>'Emissions summary'!BA5</f>
        <v>957.49266781827862</v>
      </c>
      <c r="AD7" s="94">
        <f>'Emissions summary'!BB5</f>
        <v>963.94283169144592</v>
      </c>
      <c r="AE7" s="94">
        <f>'Emissions summary'!BC5</f>
        <v>970.45202056565017</v>
      </c>
      <c r="AF7" s="94">
        <f>'Emissions summary'!BD5</f>
        <v>977.596103803711</v>
      </c>
      <c r="AG7" s="94">
        <f>'Emissions summary'!BE5</f>
        <v>998.66962381534552</v>
      </c>
      <c r="AH7" s="94">
        <f>'Emissions summary'!BF5</f>
        <v>1020.1852142984474</v>
      </c>
      <c r="AI7" s="94">
        <f>'Emissions summary'!BG5</f>
        <v>1042.2531574571076</v>
      </c>
      <c r="AJ7" s="94">
        <f>'Emissions summary'!BH5</f>
        <v>1064.9345366000166</v>
      </c>
      <c r="AK7" s="94">
        <f>'Emissions summary'!BI5</f>
        <v>1088.6773084742165</v>
      </c>
      <c r="AL7" s="94">
        <f>'Emissions summary'!BJ5</f>
        <v>1110.6822108383851</v>
      </c>
      <c r="AM7" s="94">
        <f>'Emissions summary'!BK5</f>
        <v>1133.2407015122999</v>
      </c>
      <c r="AN7" s="94">
        <f>'Emissions summary'!BL5</f>
        <v>1156.5176013880553</v>
      </c>
      <c r="AO7" s="94">
        <f>'Emissions summary'!BM5</f>
        <v>1180.5913849133253</v>
      </c>
      <c r="AP7" s="94">
        <f>'Emissions summary'!BN5</f>
        <v>1205.98552137044</v>
      </c>
    </row>
    <row r="8" spans="1:42" x14ac:dyDescent="0.25">
      <c r="A8" t="str">
        <f>'Emissions summary'!C6</f>
        <v>3A1c Sheep</v>
      </c>
      <c r="B8" t="str">
        <f t="shared" ref="B8:B36" si="1">"A"&amp;LEFT(A8,4)</f>
        <v>A3A1c</v>
      </c>
      <c r="C8" t="str">
        <f>'Emissions summary'!D6</f>
        <v>CH4</v>
      </c>
      <c r="D8" s="94">
        <f>'Emissions summary'!AB6</f>
        <v>146.93538032172677</v>
      </c>
      <c r="E8" s="94">
        <f>'Emissions summary'!AC6</f>
        <v>147.01557437326278</v>
      </c>
      <c r="F8" s="94">
        <f>'Emissions summary'!AD6</f>
        <v>147.19691450461067</v>
      </c>
      <c r="G8" s="94">
        <f>'Emissions summary'!AE6</f>
        <v>147.47424340511054</v>
      </c>
      <c r="H8" s="94">
        <f>'Emissions summary'!AF6</f>
        <v>147.84234499010819</v>
      </c>
      <c r="I8" s="94">
        <f>'Emissions summary'!AG6</f>
        <v>148.30450797668286</v>
      </c>
      <c r="J8" s="94">
        <f>'Emissions summary'!AH6</f>
        <v>148.81844680427304</v>
      </c>
      <c r="K8" s="94">
        <f>'Emissions summary'!AI6</f>
        <v>149.3836922735654</v>
      </c>
      <c r="L8" s="94">
        <f>'Emissions summary'!AJ6</f>
        <v>149.92521029565194</v>
      </c>
      <c r="M8" s="94">
        <f>'Emissions summary'!AK6</f>
        <v>150.1407302568671</v>
      </c>
      <c r="N8" s="94">
        <f>'Emissions summary'!AL6</f>
        <v>150.39318768586227</v>
      </c>
      <c r="O8" s="94">
        <f>'Emissions summary'!AM6</f>
        <v>150.6816349047312</v>
      </c>
      <c r="P8" s="94">
        <f>'Emissions summary'!AN6</f>
        <v>151.0042815097313</v>
      </c>
      <c r="Q8" s="94">
        <f>'Emissions summary'!AO6</f>
        <v>151.35714765892391</v>
      </c>
      <c r="R8" s="94">
        <f>'Emissions summary'!AP6</f>
        <v>151.57475980715071</v>
      </c>
      <c r="S8" s="94">
        <f>'Emissions summary'!AQ6</f>
        <v>151.81911957736347</v>
      </c>
      <c r="T8" s="94">
        <f>'Emissions summary'!AR6</f>
        <v>152.08885191241811</v>
      </c>
      <c r="U8" s="94">
        <f>'Emissions summary'!AS6</f>
        <v>152.38176963535315</v>
      </c>
      <c r="V8" s="94">
        <f>'Emissions summary'!AT6</f>
        <v>152.6972736344012</v>
      </c>
      <c r="W8" s="94">
        <f>'Emissions summary'!AU6</f>
        <v>152.90274107106831</v>
      </c>
      <c r="X8" s="94">
        <f>'Emissions summary'!AV6</f>
        <v>153.12849611894006</v>
      </c>
      <c r="Y8" s="94">
        <f>'Emissions summary'!AW6</f>
        <v>153.37343630512194</v>
      </c>
      <c r="Z8" s="94">
        <f>'Emissions summary'!AX6</f>
        <v>153.63654383528547</v>
      </c>
      <c r="AA8" s="94">
        <f>'Emissions summary'!AY6</f>
        <v>153.91941797222447</v>
      </c>
      <c r="AB8" s="94">
        <f>'Emissions summary'!AZ6</f>
        <v>154.09348767406328</v>
      </c>
      <c r="AC8" s="94">
        <f>'Emissions summary'!BA6</f>
        <v>154.28379634786594</v>
      </c>
      <c r="AD8" s="94">
        <f>'Emissions summary'!BB6</f>
        <v>154.48828874611414</v>
      </c>
      <c r="AE8" s="94">
        <f>'Emissions summary'!BC6</f>
        <v>154.70786012680017</v>
      </c>
      <c r="AF8" s="94">
        <f>'Emissions summary'!BD6</f>
        <v>154.94275388733649</v>
      </c>
      <c r="AG8" s="94">
        <f>'Emissions summary'!BE6</f>
        <v>155.07277815558223</v>
      </c>
      <c r="AH8" s="94">
        <f>'Emissions summary'!BF6</f>
        <v>155.21556856151915</v>
      </c>
      <c r="AI8" s="94">
        <f>'Emissions summary'!BG6</f>
        <v>155.37084910232329</v>
      </c>
      <c r="AJ8" s="94">
        <f>'Emissions summary'!BH6</f>
        <v>155.53831529830379</v>
      </c>
      <c r="AK8" s="94">
        <f>'Emissions summary'!BI6</f>
        <v>155.71816196155513</v>
      </c>
      <c r="AL8" s="94">
        <f>'Emissions summary'!BJ6</f>
        <v>155.78693897110904</v>
      </c>
      <c r="AM8" s="94">
        <f>'Emissions summary'!BK6</f>
        <v>155.86625974391629</v>
      </c>
      <c r="AN8" s="94">
        <f>'Emissions summary'!BL6</f>
        <v>155.95602042741109</v>
      </c>
      <c r="AO8" s="94">
        <f>'Emissions summary'!BM6</f>
        <v>156.05603321718465</v>
      </c>
      <c r="AP8" s="94">
        <f>'Emissions summary'!BN6</f>
        <v>156.16668572139994</v>
      </c>
    </row>
    <row r="9" spans="1:42" x14ac:dyDescent="0.25">
      <c r="A9" t="str">
        <f>'Emissions summary'!C7</f>
        <v>3A1d Goats</v>
      </c>
      <c r="B9" t="str">
        <f t="shared" si="1"/>
        <v>A3A1d</v>
      </c>
      <c r="C9" t="str">
        <f>'Emissions summary'!D7</f>
        <v>CH4</v>
      </c>
      <c r="D9" s="94">
        <f>'Emissions summary'!AB7</f>
        <v>37.494674281820849</v>
      </c>
      <c r="E9" s="94">
        <f>'Emissions summary'!AC7</f>
        <v>37.592497771069617</v>
      </c>
      <c r="F9" s="94">
        <f>'Emissions summary'!AD7</f>
        <v>37.723536921743069</v>
      </c>
      <c r="G9" s="94">
        <f>'Emissions summary'!AE7</f>
        <v>37.886293684477494</v>
      </c>
      <c r="H9" s="94">
        <f>'Emissions summary'!AF7</f>
        <v>38.079137251681964</v>
      </c>
      <c r="I9" s="94">
        <f>'Emissions summary'!AG7</f>
        <v>38.303748571154593</v>
      </c>
      <c r="J9" s="94">
        <f>'Emissions summary'!AH7</f>
        <v>38.543581882854824</v>
      </c>
      <c r="K9" s="94">
        <f>'Emissions summary'!AI7</f>
        <v>38.798798379165142</v>
      </c>
      <c r="L9" s="94">
        <f>'Emissions summary'!AJ7</f>
        <v>39.040000912561347</v>
      </c>
      <c r="M9" s="94">
        <f>'Emissions summary'!AK7</f>
        <v>39.148385632416591</v>
      </c>
      <c r="N9" s="94">
        <f>'Emissions summary'!AL7</f>
        <v>39.268119159681127</v>
      </c>
      <c r="O9" s="94">
        <f>'Emissions summary'!AM7</f>
        <v>39.398995836608847</v>
      </c>
      <c r="P9" s="94">
        <f>'Emissions summary'!AN7</f>
        <v>39.540456209052124</v>
      </c>
      <c r="Q9" s="94">
        <f>'Emissions summary'!AO7</f>
        <v>39.691068828140985</v>
      </c>
      <c r="R9" s="94">
        <f>'Emissions summary'!AP7</f>
        <v>39.786436487087173</v>
      </c>
      <c r="S9" s="94">
        <f>'Emissions summary'!AQ7</f>
        <v>39.890107708582647</v>
      </c>
      <c r="T9" s="94">
        <f>'Emissions summary'!AR7</f>
        <v>40.001630483922014</v>
      </c>
      <c r="U9" s="94">
        <f>'Emissions summary'!AS7</f>
        <v>40.12023059265529</v>
      </c>
      <c r="V9" s="94">
        <f>'Emissions summary'!AT7</f>
        <v>40.245743996172457</v>
      </c>
      <c r="W9" s="94">
        <f>'Emissions summary'!AU7</f>
        <v>40.327080464281259</v>
      </c>
      <c r="X9" s="94">
        <f>'Emissions summary'!AV7</f>
        <v>40.414764186404227</v>
      </c>
      <c r="Y9" s="94">
        <f>'Emissions summary'!AW7</f>
        <v>40.508414707894339</v>
      </c>
      <c r="Z9" s="94">
        <f>'Emissions summary'!AX7</f>
        <v>40.607681188296425</v>
      </c>
      <c r="AA9" s="94">
        <f>'Emissions summary'!AY7</f>
        <v>40.71321164546282</v>
      </c>
      <c r="AB9" s="94">
        <f>'Emissions summary'!AZ7</f>
        <v>40.775932436526574</v>
      </c>
      <c r="AC9" s="94">
        <f>'Emissions summary'!BA7</f>
        <v>40.843807428371761</v>
      </c>
      <c r="AD9" s="94">
        <f>'Emissions summary'!BB7</f>
        <v>40.916077040211093</v>
      </c>
      <c r="AE9" s="94">
        <f>'Emissions summary'!BC7</f>
        <v>40.993104629985531</v>
      </c>
      <c r="AF9" s="94">
        <f>'Emissions summary'!BD7</f>
        <v>41.075000900597793</v>
      </c>
      <c r="AG9" s="94">
        <f>'Emissions summary'!BE7</f>
        <v>41.116295427390753</v>
      </c>
      <c r="AH9" s="94">
        <f>'Emissions summary'!BF7</f>
        <v>41.161679414533594</v>
      </c>
      <c r="AI9" s="94">
        <f>'Emissions summary'!BG7</f>
        <v>41.211060862197066</v>
      </c>
      <c r="AJ9" s="94">
        <f>'Emissions summary'!BH7</f>
        <v>41.264335853556204</v>
      </c>
      <c r="AK9" s="94">
        <f>'Emissions summary'!BI7</f>
        <v>41.321587179441906</v>
      </c>
      <c r="AL9" s="94">
        <f>'Emissions summary'!BJ7</f>
        <v>41.336498816167023</v>
      </c>
      <c r="AM9" s="94">
        <f>'Emissions summary'!BK7</f>
        <v>41.354863966563073</v>
      </c>
      <c r="AN9" s="94">
        <f>'Emissions summary'!BL7</f>
        <v>41.376649032313061</v>
      </c>
      <c r="AO9" s="94">
        <f>'Emissions summary'!BM7</f>
        <v>41.401788210989984</v>
      </c>
      <c r="AP9" s="94">
        <f>'Emissions summary'!BN7</f>
        <v>41.430429674866645</v>
      </c>
    </row>
    <row r="10" spans="1:42" x14ac:dyDescent="0.25">
      <c r="A10" t="str">
        <f>'Emissions summary'!C8</f>
        <v>3A1f Horses</v>
      </c>
      <c r="B10" t="str">
        <f t="shared" si="1"/>
        <v>A3A1f</v>
      </c>
      <c r="C10" t="str">
        <f>'Emissions summary'!D8</f>
        <v>CH4</v>
      </c>
      <c r="D10" s="94">
        <f>'Emissions summary'!AB8</f>
        <v>5.5542242007256606</v>
      </c>
      <c r="E10" s="94">
        <f>'Emissions summary'!AC8</f>
        <v>5.5967935651926952</v>
      </c>
      <c r="F10" s="94">
        <f>'Emissions summary'!AD8</f>
        <v>5.6155285757135687</v>
      </c>
      <c r="G10" s="94">
        <f>'Emissions summary'!AE8</f>
        <v>5.6161080346858148</v>
      </c>
      <c r="H10" s="94">
        <f>'Emissions summary'!AF8</f>
        <v>5.5977024653107499</v>
      </c>
      <c r="I10" s="94">
        <f>'Emissions summary'!AG8</f>
        <v>5.5933827820157962</v>
      </c>
      <c r="J10" s="94">
        <f>'Emissions summary'!AH8</f>
        <v>5.5914485682497777</v>
      </c>
      <c r="K10" s="94">
        <f>'Emissions summary'!AI8</f>
        <v>5.586136528083065</v>
      </c>
      <c r="L10" s="94">
        <f>'Emissions summary'!AJ8</f>
        <v>5.2584648381727632</v>
      </c>
      <c r="M10" s="94">
        <f>'Emissions summary'!AK8</f>
        <v>5.3065709281357751</v>
      </c>
      <c r="N10" s="94">
        <f>'Emissions summary'!AL8</f>
        <v>5.3528579685676556</v>
      </c>
      <c r="O10" s="94">
        <f>'Emissions summary'!AM8</f>
        <v>5.4029787949301253</v>
      </c>
      <c r="P10" s="94">
        <f>'Emissions summary'!AN8</f>
        <v>5.4576359133431538</v>
      </c>
      <c r="Q10" s="94">
        <f>'Emissions summary'!AO8</f>
        <v>5.5070935710305893</v>
      </c>
      <c r="R10" s="94">
        <f>'Emissions summary'!AP8</f>
        <v>5.5711225116218115</v>
      </c>
      <c r="S10" s="94">
        <f>'Emissions summary'!AQ8</f>
        <v>5.6356388534648252</v>
      </c>
      <c r="T10" s="94">
        <f>'Emissions summary'!AR8</f>
        <v>5.7003419784687805</v>
      </c>
      <c r="U10" s="94">
        <f>'Emissions summary'!AS8</f>
        <v>5.7609436079667313</v>
      </c>
      <c r="V10" s="94">
        <f>'Emissions summary'!AT8</f>
        <v>5.8194220795300078</v>
      </c>
      <c r="W10" s="94">
        <f>'Emissions summary'!AU8</f>
        <v>5.8940808675373484</v>
      </c>
      <c r="X10" s="94">
        <f>'Emissions summary'!AV8</f>
        <v>5.9699847221164548</v>
      </c>
      <c r="Y10" s="94">
        <f>'Emissions summary'!AW8</f>
        <v>6.0460007402683198</v>
      </c>
      <c r="Z10" s="94">
        <f>'Emissions summary'!AX8</f>
        <v>6.1210592159803525</v>
      </c>
      <c r="AA10" s="94">
        <f>'Emissions summary'!AY8</f>
        <v>6.2046065076190304</v>
      </c>
      <c r="AB10" s="94">
        <f>'Emissions summary'!AZ8</f>
        <v>6.2991839091035624</v>
      </c>
      <c r="AC10" s="94">
        <f>'Emissions summary'!BA8</f>
        <v>6.3969203561274792</v>
      </c>
      <c r="AD10" s="94">
        <f>'Emissions summary'!BB8</f>
        <v>6.4917377358464066</v>
      </c>
      <c r="AE10" s="94">
        <f>'Emissions summary'!BC8</f>
        <v>6.5894392919402565</v>
      </c>
      <c r="AF10" s="94">
        <f>'Emissions summary'!BD8</f>
        <v>6.6929477653117155</v>
      </c>
      <c r="AG10" s="94">
        <f>'Emissions summary'!BE8</f>
        <v>6.8027463812400804</v>
      </c>
      <c r="AH10" s="94">
        <f>'Emissions summary'!BF8</f>
        <v>6.9147121087571026</v>
      </c>
      <c r="AI10" s="94">
        <f>'Emissions summary'!BG8</f>
        <v>7.0293822207614252</v>
      </c>
      <c r="AJ10" s="94">
        <f>'Emissions summary'!BH8</f>
        <v>7.147059000585898</v>
      </c>
      <c r="AK10" s="94">
        <f>'Emissions summary'!BI8</f>
        <v>7.2699293378811101</v>
      </c>
      <c r="AL10" s="94">
        <f>'Emissions summary'!BJ8</f>
        <v>7.3904353998369441</v>
      </c>
      <c r="AM10" s="94">
        <f>'Emissions summary'!BK8</f>
        <v>7.5139058653165645</v>
      </c>
      <c r="AN10" s="94">
        <f>'Emissions summary'!BL8</f>
        <v>7.6411640677484129</v>
      </c>
      <c r="AO10" s="94">
        <f>'Emissions summary'!BM8</f>
        <v>7.7726165474859439</v>
      </c>
      <c r="AP10" s="94">
        <f>'Emissions summary'!BN8</f>
        <v>7.9108707115475365</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2.0964526751290982</v>
      </c>
      <c r="E12" s="94">
        <f>'Emissions summary'!AC10</f>
        <v>2.0962529855998664</v>
      </c>
      <c r="F12" s="94">
        <f>'Emissions summary'!AD10</f>
        <v>2.0816319580073812</v>
      </c>
      <c r="G12" s="94">
        <f>'Emissions summary'!AE10</f>
        <v>2.0568937559196581</v>
      </c>
      <c r="H12" s="94">
        <f>'Emissions summary'!AF10</f>
        <v>2.0216293652889452</v>
      </c>
      <c r="I12" s="94">
        <f>'Emissions summary'!AG10</f>
        <v>1.9984863550155159</v>
      </c>
      <c r="J12" s="94">
        <f>'Emissions summary'!AH10</f>
        <v>1.9783886783054014</v>
      </c>
      <c r="K12" s="94">
        <f>'Emissions summary'!AI10</f>
        <v>1.9573653966279911</v>
      </c>
      <c r="L12" s="94">
        <f>'Emissions summary'!AJ10</f>
        <v>1.7233030731715946</v>
      </c>
      <c r="M12" s="94">
        <f>'Emissions summary'!AK10</f>
        <v>1.733871017639</v>
      </c>
      <c r="N12" s="94">
        <f>'Emissions summary'!AL10</f>
        <v>1.743548252977654</v>
      </c>
      <c r="O12" s="94">
        <f>'Emissions summary'!AM10</f>
        <v>1.7559655806989114</v>
      </c>
      <c r="P12" s="94">
        <f>'Emissions summary'!AN10</f>
        <v>1.7714554848448032</v>
      </c>
      <c r="Q12" s="94">
        <f>'Emissions summary'!AO10</f>
        <v>1.7837694504272201</v>
      </c>
      <c r="R12" s="94">
        <f>'Emissions summary'!AP10</f>
        <v>1.8024823252039008</v>
      </c>
      <c r="S12" s="94">
        <f>'Emissions summary'!AQ10</f>
        <v>1.8213638547266482</v>
      </c>
      <c r="T12" s="94">
        <f>'Emissions summary'!AR10</f>
        <v>1.8402081931377621</v>
      </c>
      <c r="U12" s="94">
        <f>'Emissions summary'!AS10</f>
        <v>1.8564158855497612</v>
      </c>
      <c r="V12" s="94">
        <f>'Emissions summary'!AT10</f>
        <v>1.8712327350994422</v>
      </c>
      <c r="W12" s="94">
        <f>'Emissions summary'!AU10</f>
        <v>1.8931334462853369</v>
      </c>
      <c r="X12" s="94">
        <f>'Emissions summary'!AV10</f>
        <v>1.9153819782590591</v>
      </c>
      <c r="Y12" s="94">
        <f>'Emissions summary'!AW10</f>
        <v>1.9372984057293405</v>
      </c>
      <c r="Z12" s="94">
        <f>'Emissions summary'!AX10</f>
        <v>1.9582684939739055</v>
      </c>
      <c r="AA12" s="94">
        <f>'Emissions summary'!AY10</f>
        <v>1.983635300462335</v>
      </c>
      <c r="AB12" s="94">
        <f>'Emissions summary'!AZ10</f>
        <v>2.0123275172041697</v>
      </c>
      <c r="AC12" s="94">
        <f>'Emissions summary'!BA10</f>
        <v>2.0420610452264754</v>
      </c>
      <c r="AD12" s="94">
        <f>'Emissions summary'!BB10</f>
        <v>2.0694727810235811</v>
      </c>
      <c r="AE12" s="94">
        <f>'Emissions summary'!BC10</f>
        <v>2.0977474221201766</v>
      </c>
      <c r="AF12" s="94">
        <f>'Emissions summary'!BD10</f>
        <v>2.1283917528002045</v>
      </c>
      <c r="AG12" s="94">
        <f>'Emissions summary'!BE10</f>
        <v>2.1592527331036337</v>
      </c>
      <c r="AH12" s="94">
        <f>'Emissions summary'!BF10</f>
        <v>2.1903143926612865</v>
      </c>
      <c r="AI12" s="94">
        <f>'Emissions summary'!BG10</f>
        <v>2.2218211288081147</v>
      </c>
      <c r="AJ12" s="94">
        <f>'Emissions summary'!BH10</f>
        <v>2.2538853367456313</v>
      </c>
      <c r="AK12" s="94">
        <f>'Emissions summary'!BI10</f>
        <v>2.2875552765093694</v>
      </c>
      <c r="AL12" s="94">
        <f>'Emissions summary'!BJ10</f>
        <v>2.3165309421460973</v>
      </c>
      <c r="AM12" s="94">
        <f>'Emissions summary'!BK10</f>
        <v>2.3458774248248844</v>
      </c>
      <c r="AN12" s="94">
        <f>'Emissions summary'!BL10</f>
        <v>2.3759458026734519</v>
      </c>
      <c r="AO12" s="94">
        <f>'Emissions summary'!BM10</f>
        <v>2.4068694465135234</v>
      </c>
      <c r="AP12" s="94">
        <f>'Emissions summary'!BN10</f>
        <v>2.4398031344141891</v>
      </c>
    </row>
    <row r="13" spans="1:42" x14ac:dyDescent="0.25">
      <c r="A13" t="str">
        <f>'Emissions summary'!C12</f>
        <v>3A2a Cattle</v>
      </c>
      <c r="B13" t="str">
        <f t="shared" si="1"/>
        <v>A3A2a</v>
      </c>
      <c r="C13" t="str">
        <f>'Emissions summary'!D12</f>
        <v>CH4</v>
      </c>
      <c r="D13" s="94">
        <f>'Emissions summary'!AB12</f>
        <v>10.593178785629354</v>
      </c>
      <c r="E13" s="94">
        <f>'Emissions summary'!AC12</f>
        <v>10.681015426489946</v>
      </c>
      <c r="F13" s="94">
        <f>'Emissions summary'!AD12</f>
        <v>10.745231718161417</v>
      </c>
      <c r="G13" s="94">
        <f>'Emissions summary'!AE12</f>
        <v>10.792569308434855</v>
      </c>
      <c r="H13" s="94">
        <f>'Emissions summary'!AF12</f>
        <v>10.82105127337986</v>
      </c>
      <c r="I13" s="94">
        <f>'Emissions summary'!AG12</f>
        <v>10.875482675870476</v>
      </c>
      <c r="J13" s="94">
        <f>'Emissions summary'!AH12</f>
        <v>10.936590697987494</v>
      </c>
      <c r="K13" s="94">
        <f>'Emissions summary'!AI12</f>
        <v>10.99651271018635</v>
      </c>
      <c r="L13" s="94">
        <f>'Emissions summary'!AJ12</f>
        <v>10.601779660957636</v>
      </c>
      <c r="M13" s="94">
        <f>'Emissions summary'!AK12</f>
        <v>10.702274483686388</v>
      </c>
      <c r="N13" s="94">
        <f>'Emissions summary'!AL12</f>
        <v>10.803335927792435</v>
      </c>
      <c r="O13" s="94">
        <f>'Emissions summary'!AM12</f>
        <v>10.912981562349611</v>
      </c>
      <c r="P13" s="94">
        <f>'Emissions summary'!AN12</f>
        <v>11.032239374530016</v>
      </c>
      <c r="Q13" s="94">
        <f>'Emissions summary'!AO12</f>
        <v>11.146934157710675</v>
      </c>
      <c r="R13" s="94">
        <f>'Emissions summary'!AP12</f>
        <v>11.270913353306971</v>
      </c>
      <c r="S13" s="94">
        <f>'Emissions summary'!AQ12</f>
        <v>11.398223903866645</v>
      </c>
      <c r="T13" s="94">
        <f>'Emissions summary'!AR12</f>
        <v>11.528383099066483</v>
      </c>
      <c r="U13" s="94">
        <f>'Emissions summary'!AS12</f>
        <v>11.654976742381432</v>
      </c>
      <c r="V13" s="94">
        <f>'Emissions summary'!AT12</f>
        <v>11.780838057355989</v>
      </c>
      <c r="W13" s="94">
        <f>'Emissions summary'!AU12</f>
        <v>11.921000818919374</v>
      </c>
      <c r="X13" s="94">
        <f>'Emissions summary'!AV12</f>
        <v>12.06523736759164</v>
      </c>
      <c r="Y13" s="94">
        <f>'Emissions summary'!AW12</f>
        <v>12.21183146216589</v>
      </c>
      <c r="Z13" s="94">
        <f>'Emissions summary'!AX12</f>
        <v>12.359140237063089</v>
      </c>
      <c r="AA13" s="94">
        <f>'Emissions summary'!AY12</f>
        <v>12.521513603806163</v>
      </c>
      <c r="AB13" s="94">
        <f>'Emissions summary'!AZ12</f>
        <v>12.69021615652146</v>
      </c>
      <c r="AC13" s="94">
        <f>'Emissions summary'!BA12</f>
        <v>12.865662702134419</v>
      </c>
      <c r="AD13" s="94">
        <f>'Emissions summary'!BB12</f>
        <v>13.038545713146036</v>
      </c>
      <c r="AE13" s="94">
        <f>'Emissions summary'!BC12</f>
        <v>13.217756073875963</v>
      </c>
      <c r="AF13" s="94">
        <f>'Emissions summary'!BD12</f>
        <v>13.407841833580003</v>
      </c>
      <c r="AG13" s="94">
        <f>'Emissions summary'!BE12</f>
        <v>13.595041204968172</v>
      </c>
      <c r="AH13" s="94">
        <f>'Emissions summary'!BF12</f>
        <v>13.787071789944598</v>
      </c>
      <c r="AI13" s="94">
        <f>'Emissions summary'!BG12</f>
        <v>13.984781612825667</v>
      </c>
      <c r="AJ13" s="94">
        <f>'Emissions summary'!BH12</f>
        <v>14.188660930464605</v>
      </c>
      <c r="AK13" s="94">
        <f>'Emissions summary'!BI12</f>
        <v>14.402145068421756</v>
      </c>
      <c r="AL13" s="94">
        <f>'Emissions summary'!BJ12</f>
        <v>14.599632545220791</v>
      </c>
      <c r="AM13" s="94">
        <f>'Emissions summary'!BK12</f>
        <v>14.802806420695259</v>
      </c>
      <c r="AN13" s="94">
        <f>'Emissions summary'!BL12</f>
        <v>15.0129637307179</v>
      </c>
      <c r="AO13" s="94">
        <f>'Emissions summary'!BM12</f>
        <v>15.230755478397349</v>
      </c>
      <c r="AP13" s="94">
        <f>'Emissions summary'!BN12</f>
        <v>15.460285809371065</v>
      </c>
    </row>
    <row r="14" spans="1:42" x14ac:dyDescent="0.25">
      <c r="A14" t="str">
        <f>'Emissions summary'!C13</f>
        <v>3A2c Sheep</v>
      </c>
      <c r="B14" t="str">
        <f t="shared" si="1"/>
        <v>A3A2c</v>
      </c>
      <c r="C14" t="str">
        <f>'Emissions summary'!D13</f>
        <v>CH4</v>
      </c>
      <c r="D14" s="94">
        <f>'Emissions summary'!AB13</f>
        <v>4.016565294074826E-2</v>
      </c>
      <c r="E14" s="94">
        <f>'Emissions summary'!AC13</f>
        <v>4.0187574457777403E-2</v>
      </c>
      <c r="F14" s="94">
        <f>'Emissions summary'!AD13</f>
        <v>4.023714485235496E-2</v>
      </c>
      <c r="G14" s="94">
        <f>'Emissions summary'!AE13</f>
        <v>4.0312954343190509E-2</v>
      </c>
      <c r="H14" s="94">
        <f>'Emissions summary'!AF13</f>
        <v>4.0413577082775626E-2</v>
      </c>
      <c r="I14" s="94">
        <f>'Emissions summary'!AG13</f>
        <v>4.0539912061323152E-2</v>
      </c>
      <c r="J14" s="94">
        <f>'Emissions summary'!AH13</f>
        <v>4.0680400271423153E-2</v>
      </c>
      <c r="K14" s="94">
        <f>'Emissions summary'!AI13</f>
        <v>4.0834913454675659E-2</v>
      </c>
      <c r="L14" s="94">
        <f>'Emissions summary'!AJ13</f>
        <v>4.0982940600273021E-2</v>
      </c>
      <c r="M14" s="94">
        <f>'Emissions summary'!AK13</f>
        <v>4.1041854252961835E-2</v>
      </c>
      <c r="N14" s="94">
        <f>'Emissions summary'!AL13</f>
        <v>4.1110864980351866E-2</v>
      </c>
      <c r="O14" s="94">
        <f>'Emissions summary'!AM13</f>
        <v>4.1189713729097369E-2</v>
      </c>
      <c r="P14" s="94">
        <f>'Emissions summary'!AN13</f>
        <v>4.1277911081774241E-2</v>
      </c>
      <c r="Q14" s="94">
        <f>'Emissions summary'!AO13</f>
        <v>4.1374369125112574E-2</v>
      </c>
      <c r="R14" s="94">
        <f>'Emissions summary'!AP13</f>
        <v>4.1433854689462223E-2</v>
      </c>
      <c r="S14" s="94">
        <f>'Emissions summary'!AQ13</f>
        <v>4.1500651874058318E-2</v>
      </c>
      <c r="T14" s="94">
        <f>'Emissions summary'!AR13</f>
        <v>4.157438479891943E-2</v>
      </c>
      <c r="U14" s="94">
        <f>'Emissions summary'!AS13</f>
        <v>4.1654455586321644E-2</v>
      </c>
      <c r="V14" s="94">
        <f>'Emissions summary'!AT13</f>
        <v>4.1740700465529315E-2</v>
      </c>
      <c r="W14" s="94">
        <f>'Emissions summary'!AU13</f>
        <v>4.1796866201335957E-2</v>
      </c>
      <c r="X14" s="94">
        <f>'Emissions summary'!AV13</f>
        <v>4.1858577675336184E-2</v>
      </c>
      <c r="Y14" s="94">
        <f>'Emissions summary'!AW13</f>
        <v>4.1925533520061141E-2</v>
      </c>
      <c r="Z14" s="94">
        <f>'Emissions summary'!AX13</f>
        <v>4.199745551542744E-2</v>
      </c>
      <c r="AA14" s="94">
        <f>'Emissions summary'!AY13</f>
        <v>4.2074780829353384E-2</v>
      </c>
      <c r="AB14" s="94">
        <f>'Emissions summary'!AZ13</f>
        <v>4.2122363809138447E-2</v>
      </c>
      <c r="AC14" s="94">
        <f>'Emissions summary'!BA13</f>
        <v>4.2174385807698854E-2</v>
      </c>
      <c r="AD14" s="94">
        <f>'Emissions summary'!BB13</f>
        <v>4.2230285011002205E-2</v>
      </c>
      <c r="AE14" s="94">
        <f>'Emissions summary'!BC13</f>
        <v>4.2290306143101537E-2</v>
      </c>
      <c r="AF14" s="94">
        <f>'Emissions summary'!BD13</f>
        <v>4.235451573811528E-2</v>
      </c>
      <c r="AG14" s="94">
        <f>'Emissions summary'!BE13</f>
        <v>4.2390058638816244E-2</v>
      </c>
      <c r="AH14" s="94">
        <f>'Emissions summary'!BF13</f>
        <v>4.2429091238558883E-2</v>
      </c>
      <c r="AI14" s="94">
        <f>'Emissions summary'!BG13</f>
        <v>4.2471538090343215E-2</v>
      </c>
      <c r="AJ14" s="94">
        <f>'Emissions summary'!BH13</f>
        <v>4.2517315962849703E-2</v>
      </c>
      <c r="AK14" s="94">
        <f>'Emissions summary'!BI13</f>
        <v>4.2566478109113515E-2</v>
      </c>
      <c r="AL14" s="94">
        <f>'Emissions summary'!BJ13</f>
        <v>4.2585278710370988E-2</v>
      </c>
      <c r="AM14" s="94">
        <f>'Emissions summary'!BK13</f>
        <v>4.2606961511508418E-2</v>
      </c>
      <c r="AN14" s="94">
        <f>'Emissions summary'!BL13</f>
        <v>4.2631498123814338E-2</v>
      </c>
      <c r="AO14" s="94">
        <f>'Emissions summary'!BM13</f>
        <v>4.2658837209845785E-2</v>
      </c>
      <c r="AP14" s="94">
        <f>'Emissions summary'!BN13</f>
        <v>4.2689084724580537E-2</v>
      </c>
    </row>
    <row r="15" spans="1:42" x14ac:dyDescent="0.25">
      <c r="A15" t="str">
        <f>'Emissions summary'!C14</f>
        <v>3A2d Goats</v>
      </c>
      <c r="B15" t="str">
        <f t="shared" si="1"/>
        <v>A3A2d</v>
      </c>
      <c r="C15" t="str">
        <f>'Emissions summary'!D14</f>
        <v>CH4</v>
      </c>
      <c r="D15" s="94">
        <f>'Emissions summary'!AB14</f>
        <v>4.237077008215917E-2</v>
      </c>
      <c r="E15" s="94">
        <f>'Emissions summary'!AC14</f>
        <v>4.2481315290271673E-2</v>
      </c>
      <c r="F15" s="94">
        <f>'Emissions summary'!AD14</f>
        <v>4.2629395779869052E-2</v>
      </c>
      <c r="G15" s="94">
        <f>'Emissions summary'!AE14</f>
        <v>4.2813318683727439E-2</v>
      </c>
      <c r="H15" s="94">
        <f>'Emissions summary'!AF14</f>
        <v>4.3031241111494881E-2</v>
      </c>
      <c r="I15" s="94">
        <f>'Emissions summary'!AG14</f>
        <v>4.3285062614348668E-2</v>
      </c>
      <c r="J15" s="94">
        <f>'Emissions summary'!AH14</f>
        <v>4.355608569436567E-2</v>
      </c>
      <c r="K15" s="94">
        <f>'Emissions summary'!AI14</f>
        <v>4.3844492506625456E-2</v>
      </c>
      <c r="L15" s="94">
        <f>'Emissions summary'!AJ14</f>
        <v>4.411706287245791E-2</v>
      </c>
      <c r="M15" s="94">
        <f>'Emissions summary'!AK14</f>
        <v>4.4239542774827202E-2</v>
      </c>
      <c r="N15" s="94">
        <f>'Emissions summary'!AL14</f>
        <v>4.4374847370800496E-2</v>
      </c>
      <c r="O15" s="94">
        <f>'Emissions summary'!AM14</f>
        <v>4.4522744257316713E-2</v>
      </c>
      <c r="P15" s="94">
        <f>'Emissions summary'!AN14</f>
        <v>4.4682601224508373E-2</v>
      </c>
      <c r="Q15" s="94">
        <f>'Emissions summary'!AO14</f>
        <v>4.4852800666885712E-2</v>
      </c>
      <c r="R15" s="94">
        <f>'Emissions summary'!AP14</f>
        <v>4.4960570669636254E-2</v>
      </c>
      <c r="S15" s="94">
        <f>'Emissions summary'!AQ14</f>
        <v>4.5077724094069425E-2</v>
      </c>
      <c r="T15" s="94">
        <f>'Emissions summary'!AR14</f>
        <v>4.5203750148791529E-2</v>
      </c>
      <c r="U15" s="94">
        <f>'Emissions summary'!AS14</f>
        <v>4.533777392777108E-2</v>
      </c>
      <c r="V15" s="94">
        <f>'Emissions summary'!AT14</f>
        <v>4.5479610059555628E-2</v>
      </c>
      <c r="W15" s="94">
        <f>'Emissions summary'!AU14</f>
        <v>4.5571524147503956E-2</v>
      </c>
      <c r="X15" s="94">
        <f>'Emissions summary'!AV14</f>
        <v>4.567061093519266E-2</v>
      </c>
      <c r="Y15" s="94">
        <f>'Emissions summary'!AW14</f>
        <v>4.5776440490726517E-2</v>
      </c>
      <c r="Z15" s="94">
        <f>'Emissions summary'!AX14</f>
        <v>4.5888616347659381E-2</v>
      </c>
      <c r="AA15" s="94">
        <f>'Emissions summary'!AY14</f>
        <v>4.6007870797068764E-2</v>
      </c>
      <c r="AB15" s="94">
        <f>'Emissions summary'!AZ14</f>
        <v>4.6078748282163282E-2</v>
      </c>
      <c r="AC15" s="94">
        <f>'Emissions summary'!BA14</f>
        <v>4.6155450259947772E-2</v>
      </c>
      <c r="AD15" s="94">
        <f>'Emissions summary'!BB14</f>
        <v>4.6237118367907726E-2</v>
      </c>
      <c r="AE15" s="94">
        <f>'Emissions summary'!BC14</f>
        <v>4.6324163217845202E-2</v>
      </c>
      <c r="AF15" s="94">
        <f>'Emissions summary'!BD14</f>
        <v>4.6416709909319745E-2</v>
      </c>
      <c r="AG15" s="94">
        <f>'Emissions summary'!BE14</f>
        <v>4.6463374693956755E-2</v>
      </c>
      <c r="AH15" s="94">
        <f>'Emissions summary'!BF14</f>
        <v>4.651466076381798E-2</v>
      </c>
      <c r="AI15" s="94">
        <f>'Emissions summary'!BG14</f>
        <v>4.6570464154708814E-2</v>
      </c>
      <c r="AJ15" s="94">
        <f>'Emissions summary'!BH14</f>
        <v>4.6630667435661216E-2</v>
      </c>
      <c r="AK15" s="94">
        <f>'Emissions summary'!BI14</f>
        <v>4.6695364164262426E-2</v>
      </c>
      <c r="AL15" s="94">
        <f>'Emissions summary'!BJ14</f>
        <v>4.6712215024906786E-2</v>
      </c>
      <c r="AM15" s="94">
        <f>'Emissions summary'!BK14</f>
        <v>4.6732968520699449E-2</v>
      </c>
      <c r="AN15" s="94">
        <f>'Emissions summary'!BL14</f>
        <v>4.6757586683939908E-2</v>
      </c>
      <c r="AO15" s="94">
        <f>'Emissions summary'!BM14</f>
        <v>4.6785995154747476E-2</v>
      </c>
      <c r="AP15" s="94">
        <f>'Emissions summary'!BN14</f>
        <v>4.6818361374856829E-2</v>
      </c>
    </row>
    <row r="16" spans="1:42" x14ac:dyDescent="0.25">
      <c r="A16" t="str">
        <f>'Emissions summary'!C15</f>
        <v>3A2f Horses</v>
      </c>
      <c r="B16" t="str">
        <f t="shared" si="1"/>
        <v>A3A2f</v>
      </c>
      <c r="C16" t="str">
        <f>'Emissions summary'!D15</f>
        <v>CH4</v>
      </c>
      <c r="D16" s="94">
        <f>'Emissions summary'!AB15</f>
        <v>4.1348113494291024E-3</v>
      </c>
      <c r="E16" s="94">
        <f>'Emissions summary'!AC15</f>
        <v>4.1665018763101178E-3</v>
      </c>
      <c r="F16" s="94">
        <f>'Emissions summary'!AD15</f>
        <v>4.18044905080899E-3</v>
      </c>
      <c r="G16" s="94">
        <f>'Emissions summary'!AE15</f>
        <v>4.1808804258216623E-3</v>
      </c>
      <c r="H16" s="94">
        <f>'Emissions summary'!AF15</f>
        <v>4.1671785019535591E-3</v>
      </c>
      <c r="I16" s="94">
        <f>'Emissions summary'!AG15</f>
        <v>4.1639627377228709E-3</v>
      </c>
      <c r="J16" s="94">
        <f>'Emissions summary'!AH15</f>
        <v>4.1625228230303896E-3</v>
      </c>
      <c r="K16" s="94">
        <f>'Emissions summary'!AI15</f>
        <v>4.1585683042396149E-3</v>
      </c>
      <c r="L16" s="94">
        <f>'Emissions summary'!AJ15</f>
        <v>3.9146349350841683E-3</v>
      </c>
      <c r="M16" s="94">
        <f>'Emissions summary'!AK15</f>
        <v>3.9504472465010767E-3</v>
      </c>
      <c r="N16" s="94">
        <f>'Emissions summary'!AL15</f>
        <v>3.9849053766003659E-3</v>
      </c>
      <c r="O16" s="94">
        <f>'Emissions summary'!AM15</f>
        <v>4.0222175473368718E-3</v>
      </c>
      <c r="P16" s="94">
        <f>'Emissions summary'!AN15</f>
        <v>4.0629067354887921E-3</v>
      </c>
      <c r="Q16" s="94">
        <f>'Emissions summary'!AO15</f>
        <v>4.0997252139894384E-3</v>
      </c>
      <c r="R16" s="94">
        <f>'Emissions summary'!AP15</f>
        <v>4.1473912030962371E-3</v>
      </c>
      <c r="S16" s="94">
        <f>'Emissions summary'!AQ15</f>
        <v>4.1954200353571478E-3</v>
      </c>
      <c r="T16" s="94">
        <f>'Emissions summary'!AR15</f>
        <v>4.2435879173045371E-3</v>
      </c>
      <c r="U16" s="94">
        <f>'Emissions summary'!AS15</f>
        <v>4.2887024637085665E-3</v>
      </c>
      <c r="V16" s="94">
        <f>'Emissions summary'!AT15</f>
        <v>4.33223643698345E-3</v>
      </c>
      <c r="W16" s="94">
        <f>'Emissions summary'!AU15</f>
        <v>4.3878157569444713E-3</v>
      </c>
      <c r="X16" s="94">
        <f>'Emissions summary'!AV15</f>
        <v>4.4443219597978057E-3</v>
      </c>
      <c r="Y16" s="94">
        <f>'Emissions summary'!AW15</f>
        <v>4.5009116621997497E-3</v>
      </c>
      <c r="Z16" s="94">
        <f>'Emissions summary'!AX15</f>
        <v>4.5567885274520412E-3</v>
      </c>
      <c r="AA16" s="94">
        <f>'Emissions summary'!AY15</f>
        <v>4.6189848445608341E-3</v>
      </c>
      <c r="AB16" s="94">
        <f>'Emissions summary'!AZ15</f>
        <v>4.6893924656659855E-3</v>
      </c>
      <c r="AC16" s="94">
        <f>'Emissions summary'!BA15</f>
        <v>4.7621518206726783E-3</v>
      </c>
      <c r="AD16" s="94">
        <f>'Emissions summary'!BB15</f>
        <v>4.8327380922412134E-3</v>
      </c>
      <c r="AE16" s="94">
        <f>'Emissions summary'!BC15</f>
        <v>4.9054714728888581E-3</v>
      </c>
      <c r="AF16" s="94">
        <f>'Emissions summary'!BD15</f>
        <v>4.9825277808431667E-3</v>
      </c>
      <c r="AG16" s="94">
        <f>'Emissions summary'!BE15</f>
        <v>5.0642667504787265E-3</v>
      </c>
      <c r="AH16" s="94">
        <f>'Emissions summary'!BF15</f>
        <v>5.1476190142969542E-3</v>
      </c>
      <c r="AI16" s="94">
        <f>'Emissions summary'!BG15</f>
        <v>5.2329845421223951E-3</v>
      </c>
      <c r="AJ16" s="94">
        <f>'Emissions summary'!BH15</f>
        <v>5.3205883671028353E-3</v>
      </c>
      <c r="AK16" s="94">
        <f>'Emissions summary'!BI15</f>
        <v>5.4120585070892707E-3</v>
      </c>
      <c r="AL16" s="94">
        <f>'Emissions summary'!BJ15</f>
        <v>5.5017685754341697E-3</v>
      </c>
      <c r="AM16" s="94">
        <f>'Emissions summary'!BK15</f>
        <v>5.593685477513443E-3</v>
      </c>
      <c r="AN16" s="94">
        <f>'Emissions summary'!BL15</f>
        <v>5.6884221393238184E-3</v>
      </c>
      <c r="AO16" s="94">
        <f>'Emissions summary'!BM15</f>
        <v>5.7862812075728694E-3</v>
      </c>
      <c r="AP16" s="94">
        <f>'Emissions summary'!BN15</f>
        <v>5.8892037519298335E-3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23.372446055113933</v>
      </c>
      <c r="E18" s="94">
        <f>'Emissions summary'!AC17</f>
        <v>23.370219802737665</v>
      </c>
      <c r="F18" s="94">
        <f>'Emissions summary'!AD17</f>
        <v>23.207216276481265</v>
      </c>
      <c r="G18" s="94">
        <f>'Emissions summary'!AE17</f>
        <v>22.931420738306187</v>
      </c>
      <c r="H18" s="94">
        <f>'Emissions summary'!AF17</f>
        <v>22.538273267122726</v>
      </c>
      <c r="I18" s="94">
        <f>'Emissions summary'!AG17</f>
        <v>22.28026183400733</v>
      </c>
      <c r="J18" s="94">
        <f>'Emissions summary'!AH17</f>
        <v>22.056201510436541</v>
      </c>
      <c r="K18" s="94">
        <f>'Emissions summary'!AI17</f>
        <v>21.821822016572469</v>
      </c>
      <c r="L18" s="94">
        <f>'Emissions summary'!AJ17</f>
        <v>19.2123621926428</v>
      </c>
      <c r="M18" s="94">
        <f>'Emissions summary'!AK17</f>
        <v>19.330179644430814</v>
      </c>
      <c r="N18" s="94">
        <f>'Emissions summary'!AL17</f>
        <v>19.438066964568581</v>
      </c>
      <c r="O18" s="94">
        <f>'Emissions summary'!AM17</f>
        <v>19.576502392067983</v>
      </c>
      <c r="P18" s="94">
        <f>'Emissions summary'!AN17</f>
        <v>19.749192648014951</v>
      </c>
      <c r="Q18" s="94">
        <f>'Emissions summary'!AO17</f>
        <v>19.886475735639067</v>
      </c>
      <c r="R18" s="94">
        <f>'Emissions summary'!AP17</f>
        <v>20.095097500128524</v>
      </c>
      <c r="S18" s="94">
        <f>'Emissions summary'!AQ17</f>
        <v>20.305599523591219</v>
      </c>
      <c r="T18" s="94">
        <f>'Emissions summary'!AR17</f>
        <v>20.515686919401837</v>
      </c>
      <c r="U18" s="94">
        <f>'Emissions summary'!AS17</f>
        <v>20.696379486933324</v>
      </c>
      <c r="V18" s="94">
        <f>'Emissions summary'!AT17</f>
        <v>20.861566147674576</v>
      </c>
      <c r="W18" s="94">
        <f>'Emissions summary'!AU17</f>
        <v>21.105727724433969</v>
      </c>
      <c r="X18" s="94">
        <f>'Emissions summary'!AV17</f>
        <v>21.353767005038897</v>
      </c>
      <c r="Y18" s="94">
        <f>'Emissions summary'!AW17</f>
        <v>21.598103795869829</v>
      </c>
      <c r="Z18" s="94">
        <f>'Emissions summary'!AX17</f>
        <v>21.831890259109162</v>
      </c>
      <c r="AA18" s="94">
        <f>'Emissions summary'!AY17</f>
        <v>22.114693836444783</v>
      </c>
      <c r="AB18" s="94">
        <f>'Emissions summary'!AZ17</f>
        <v>22.43457097746294</v>
      </c>
      <c r="AC18" s="94">
        <f>'Emissions summary'!BA17</f>
        <v>22.76605724852163</v>
      </c>
      <c r="AD18" s="94">
        <f>'Emissions summary'!BB17</f>
        <v>23.071658860137042</v>
      </c>
      <c r="AE18" s="94">
        <f>'Emissions summary'!BC17</f>
        <v>23.386880630510269</v>
      </c>
      <c r="AF18" s="94">
        <f>'Emissions summary'!BD17</f>
        <v>23.728521047301417</v>
      </c>
      <c r="AG18" s="94">
        <f>'Emissions summary'!BE17</f>
        <v>24.072576797238824</v>
      </c>
      <c r="AH18" s="94">
        <f>'Emissions summary'!BF17</f>
        <v>24.418869833569278</v>
      </c>
      <c r="AI18" s="94">
        <f>'Emissions summary'!BG17</f>
        <v>24.770124836699317</v>
      </c>
      <c r="AJ18" s="94">
        <f>'Emissions summary'!BH17</f>
        <v>25.127594852221332</v>
      </c>
      <c r="AK18" s="94">
        <f>'Emissions summary'!BI17</f>
        <v>25.502966478846982</v>
      </c>
      <c r="AL18" s="94">
        <f>'Emissions summary'!BJ17</f>
        <v>25.826003669258984</v>
      </c>
      <c r="AM18" s="94">
        <f>'Emissions summary'!BK17</f>
        <v>26.153174938829881</v>
      </c>
      <c r="AN18" s="94">
        <f>'Emissions summary'!BL17</f>
        <v>26.48839430608183</v>
      </c>
      <c r="AO18" s="94">
        <f>'Emissions summary'!BM17</f>
        <v>26.833148664743963</v>
      </c>
      <c r="AP18" s="94">
        <f>'Emissions summary'!BN17</f>
        <v>27.200312137111325</v>
      </c>
    </row>
    <row r="19" spans="1:42" x14ac:dyDescent="0.25">
      <c r="A19" t="str">
        <f>'Emissions summary'!C18</f>
        <v>3A2i Poultry</v>
      </c>
      <c r="B19" t="str">
        <f t="shared" si="1"/>
        <v>A3A2i</v>
      </c>
      <c r="C19" t="str">
        <f>'Emissions summary'!D18</f>
        <v>CH4</v>
      </c>
      <c r="D19" s="94">
        <f>'Emissions summary'!AB18</f>
        <v>2.8838959533162867</v>
      </c>
      <c r="E19" s="94">
        <f>'Emissions summary'!AC18</f>
        <v>2.9458544203625889</v>
      </c>
      <c r="F19" s="94">
        <f>'Emissions summary'!AD18</f>
        <v>2.9805020705640075</v>
      </c>
      <c r="G19" s="94">
        <f>'Emissions summary'!AE18</f>
        <v>2.9946739753594627</v>
      </c>
      <c r="H19" s="94">
        <f>'Emissions summary'!AF18</f>
        <v>2.9868967141483425</v>
      </c>
      <c r="I19" s="94">
        <f>'Emissions summary'!AG18</f>
        <v>2.9992418904262772</v>
      </c>
      <c r="J19" s="94">
        <f>'Emissions summary'!AH18</f>
        <v>3.0157454614526831</v>
      </c>
      <c r="K19" s="94">
        <f>'Emissions summary'!AI18</f>
        <v>3.0289917142086455</v>
      </c>
      <c r="L19" s="94">
        <f>'Emissions summary'!AJ18</f>
        <v>2.61959133105622</v>
      </c>
      <c r="M19" s="94">
        <f>'Emissions summary'!AK18</f>
        <v>2.6911392278584709</v>
      </c>
      <c r="N19" s="94">
        <f>'Emissions summary'!AL18</f>
        <v>2.7613945292426121</v>
      </c>
      <c r="O19" s="94">
        <f>'Emissions summary'!AM18</f>
        <v>2.837841515760108</v>
      </c>
      <c r="P19" s="94">
        <f>'Emissions summary'!AN18</f>
        <v>2.9214797147331262</v>
      </c>
      <c r="Q19" s="94">
        <f>'Emissions summary'!AO18</f>
        <v>2.9993820666662212</v>
      </c>
      <c r="R19" s="94">
        <f>'Emissions summary'!AP18</f>
        <v>3.0932894494627994</v>
      </c>
      <c r="S19" s="94">
        <f>'Emissions summary'!AQ18</f>
        <v>3.1888794094204798</v>
      </c>
      <c r="T19" s="94">
        <f>'Emissions summary'!AR18</f>
        <v>3.2857743246946152</v>
      </c>
      <c r="U19" s="94">
        <f>'Emissions summary'!AS18</f>
        <v>3.3782059607285326</v>
      </c>
      <c r="V19" s="94">
        <f>'Emissions summary'!AT18</f>
        <v>3.468824693088556</v>
      </c>
      <c r="W19" s="94">
        <f>'Emissions summary'!AU18</f>
        <v>3.5781395230540598</v>
      </c>
      <c r="X19" s="94">
        <f>'Emissions summary'!AV18</f>
        <v>3.6900824755256645</v>
      </c>
      <c r="Y19" s="94">
        <f>'Emissions summary'!AW18</f>
        <v>3.8031433888429675</v>
      </c>
      <c r="Z19" s="94">
        <f>'Emissions summary'!AX18</f>
        <v>3.9158844884157054</v>
      </c>
      <c r="AA19" s="94">
        <f>'Emissions summary'!AY18</f>
        <v>4.0412625638452413</v>
      </c>
      <c r="AB19" s="94">
        <f>'Emissions summary'!AZ18</f>
        <v>4.178112807218656</v>
      </c>
      <c r="AC19" s="94">
        <f>'Emissions summary'!BA18</f>
        <v>4.3201608315869526</v>
      </c>
      <c r="AD19" s="94">
        <f>'Emissions summary'!BB18</f>
        <v>4.4590874982635489</v>
      </c>
      <c r="AE19" s="94">
        <f>'Emissions summary'!BC18</f>
        <v>4.6029017021047283</v>
      </c>
      <c r="AF19" s="94">
        <f>'Emissions summary'!BD18</f>
        <v>4.7556888590802604</v>
      </c>
      <c r="AG19" s="94">
        <f>'Emissions summary'!BE18</f>
        <v>4.9130017457828341</v>
      </c>
      <c r="AH19" s="94">
        <f>'Emissions summary'!BF18</f>
        <v>5.0740262730438763</v>
      </c>
      <c r="AI19" s="94">
        <f>'Emissions summary'!BG18</f>
        <v>5.2395419347427694</v>
      </c>
      <c r="AJ19" s="94">
        <f>'Emissions summary'!BH18</f>
        <v>5.4100062372881643</v>
      </c>
      <c r="AK19" s="94">
        <f>'Emissions summary'!BI18</f>
        <v>5.5884970699671968</v>
      </c>
      <c r="AL19" s="94">
        <f>'Emissions summary'!BJ18</f>
        <v>5.7584457069103978</v>
      </c>
      <c r="AM19" s="94">
        <f>'Emissions summary'!BK18</f>
        <v>5.9330041547233652</v>
      </c>
      <c r="AN19" s="94">
        <f>'Emissions summary'!BL18</f>
        <v>6.1133436555849601</v>
      </c>
      <c r="AO19" s="94">
        <f>'Emissions summary'!BM18</f>
        <v>6.3000586638471505</v>
      </c>
      <c r="AP19" s="94">
        <f>'Emissions summary'!BN18</f>
        <v>6.4968076851199452</v>
      </c>
    </row>
    <row r="20" spans="1:42" x14ac:dyDescent="0.25">
      <c r="A20" t="str">
        <f>'Emissions summary'!C20</f>
        <v>3A2a Cattle</v>
      </c>
      <c r="B20" t="str">
        <f t="shared" si="1"/>
        <v>A3A2a</v>
      </c>
      <c r="C20" t="str">
        <f>'Emissions summary'!D20</f>
        <v>N2O</v>
      </c>
      <c r="D20" s="94">
        <f>'Emissions summary'!AB20</f>
        <v>2.7974426297015018</v>
      </c>
      <c r="E20" s="94">
        <f>'Emissions summary'!AC20</f>
        <v>2.8324857226342401</v>
      </c>
      <c r="F20" s="94">
        <f>'Emissions summary'!AD20</f>
        <v>2.8487319585902435</v>
      </c>
      <c r="G20" s="94">
        <f>'Emissions summary'!AE20</f>
        <v>2.8511546160698678</v>
      </c>
      <c r="H20" s="94">
        <f>'Emissions summary'!AF20</f>
        <v>2.8389658937020466</v>
      </c>
      <c r="I20" s="94">
        <f>'Emissions summary'!AG20</f>
        <v>2.8409291980315472</v>
      </c>
      <c r="J20" s="94">
        <f>'Emissions summary'!AH20</f>
        <v>2.8455530392444763</v>
      </c>
      <c r="K20" s="94">
        <f>'Emissions summary'!AI20</f>
        <v>2.8478552993926214</v>
      </c>
      <c r="L20" s="94">
        <f>'Emissions summary'!AJ20</f>
        <v>2.5690190974808758</v>
      </c>
      <c r="M20" s="94">
        <f>'Emissions summary'!AK20</f>
        <v>2.6099638566705057</v>
      </c>
      <c r="N20" s="94">
        <f>'Emissions summary'!AL20</f>
        <v>2.6496349925047182</v>
      </c>
      <c r="O20" s="94">
        <f>'Emissions summary'!AM20</f>
        <v>2.6929256329863671</v>
      </c>
      <c r="P20" s="94">
        <f>'Emissions summary'!AN20</f>
        <v>2.7404044601630777</v>
      </c>
      <c r="Q20" s="94">
        <f>'Emissions summary'!AO20</f>
        <v>2.7835986597330411</v>
      </c>
      <c r="R20" s="94">
        <f>'Emissions summary'!AP20</f>
        <v>2.8345869423070358</v>
      </c>
      <c r="S20" s="94">
        <f>'Emissions summary'!AQ20</f>
        <v>2.8859918014875872</v>
      </c>
      <c r="T20" s="94">
        <f>'Emissions summary'!AR20</f>
        <v>2.9375357443608627</v>
      </c>
      <c r="U20" s="94">
        <f>'Emissions summary'!AS20</f>
        <v>2.9855279368689387</v>
      </c>
      <c r="V20" s="94">
        <f>'Emissions summary'!AT20</f>
        <v>3.0316704090122264</v>
      </c>
      <c r="W20" s="94">
        <f>'Emissions summary'!AU20</f>
        <v>3.084367435692867</v>
      </c>
      <c r="X20" s="94">
        <f>'Emissions summary'!AV20</f>
        <v>3.1377377582170509</v>
      </c>
      <c r="Y20" s="94">
        <f>'Emissions summary'!AW20</f>
        <v>3.1907968120194607</v>
      </c>
      <c r="Z20" s="94">
        <f>'Emissions summary'!AX20</f>
        <v>3.2426306405005141</v>
      </c>
      <c r="AA20" s="94">
        <f>'Emissions summary'!AY20</f>
        <v>3.3011198772136834</v>
      </c>
      <c r="AB20" s="94">
        <f>'Emissions summary'!AZ20</f>
        <v>3.3639992389048987</v>
      </c>
      <c r="AC20" s="94">
        <f>'Emissions summary'!BA20</f>
        <v>3.4287257069503374</v>
      </c>
      <c r="AD20" s="94">
        <f>'Emissions summary'!BB20</f>
        <v>3.4902536125226744</v>
      </c>
      <c r="AE20" s="94">
        <f>'Emissions summary'!BC20</f>
        <v>3.553343545500864</v>
      </c>
      <c r="AF20" s="94">
        <f>'Emissions summary'!BD20</f>
        <v>3.6203097078275208</v>
      </c>
      <c r="AG20" s="94">
        <f>'Emissions summary'!BE20</f>
        <v>3.7017368509325155</v>
      </c>
      <c r="AH20" s="94">
        <f>'Emissions summary'!BF20</f>
        <v>3.7844627160412272</v>
      </c>
      <c r="AI20" s="94">
        <f>'Emissions summary'!BG20</f>
        <v>3.8688967659467695</v>
      </c>
      <c r="AJ20" s="94">
        <f>'Emissions summary'!BH20</f>
        <v>3.955254881087896</v>
      </c>
      <c r="AK20" s="94">
        <f>'Emissions summary'!BI20</f>
        <v>4.0452581544350545</v>
      </c>
      <c r="AL20" s="94">
        <f>'Emissions summary'!BJ20</f>
        <v>4.1281198865047717</v>
      </c>
      <c r="AM20" s="94">
        <f>'Emissions summary'!BK20</f>
        <v>4.2126099306299576</v>
      </c>
      <c r="AN20" s="94">
        <f>'Emissions summary'!BL20</f>
        <v>4.2993438411491782</v>
      </c>
      <c r="AO20" s="94">
        <f>'Emissions summary'!BM20</f>
        <v>4.3885982627419411</v>
      </c>
      <c r="AP20" s="94">
        <f>'Emissions summary'!BN20</f>
        <v>4.4823723962124387</v>
      </c>
    </row>
    <row r="21" spans="1:42" x14ac:dyDescent="0.25">
      <c r="A21" t="str">
        <f>'Emissions summary'!C21</f>
        <v>3A2c Sheep</v>
      </c>
      <c r="B21" t="str">
        <f t="shared" si="1"/>
        <v>A3A2c</v>
      </c>
      <c r="C21" t="str">
        <f>'Emissions summary'!D21</f>
        <v>N2O</v>
      </c>
      <c r="D21" s="94">
        <f>'Emissions summary'!AB21</f>
        <v>0.17982404989966821</v>
      </c>
      <c r="E21" s="94">
        <f>'Emissions summary'!AC21</f>
        <v>0.17992219385310876</v>
      </c>
      <c r="F21" s="94">
        <f>'Emissions summary'!AD21</f>
        <v>0.18014412349835096</v>
      </c>
      <c r="G21" s="94">
        <f>'Emissions summary'!AE21</f>
        <v>0.18048352715955843</v>
      </c>
      <c r="H21" s="94">
        <f>'Emissions summary'!AF21</f>
        <v>0.18093402123146829</v>
      </c>
      <c r="I21" s="94">
        <f>'Emissions summary'!AG21</f>
        <v>0.18149963054746568</v>
      </c>
      <c r="J21" s="94">
        <f>'Emissions summary'!AH21</f>
        <v>0.18212860473445586</v>
      </c>
      <c r="K21" s="94">
        <f>'Emissions summary'!AI21</f>
        <v>0.18282036957184922</v>
      </c>
      <c r="L21" s="94">
        <f>'Emissions summary'!AJ21</f>
        <v>0.18348309602760171</v>
      </c>
      <c r="M21" s="94">
        <f>'Emissions summary'!AK21</f>
        <v>0.18374685600273549</v>
      </c>
      <c r="N21" s="94">
        <f>'Emissions summary'!AL21</f>
        <v>0.18405582119008357</v>
      </c>
      <c r="O21" s="94">
        <f>'Emissions summary'!AM21</f>
        <v>0.18440883179219814</v>
      </c>
      <c r="P21" s="94">
        <f>'Emissions summary'!AN21</f>
        <v>0.18480369665776331</v>
      </c>
      <c r="Q21" s="94">
        <f>'Emissions summary'!AO21</f>
        <v>0.1852355451334767</v>
      </c>
      <c r="R21" s="94">
        <f>'Emissions summary'!AP21</f>
        <v>0.18550186559159804</v>
      </c>
      <c r="S21" s="94">
        <f>'Emissions summary'!AQ21</f>
        <v>0.18580092061439785</v>
      </c>
      <c r="T21" s="94">
        <f>'Emissions summary'!AR21</f>
        <v>0.18613102736453663</v>
      </c>
      <c r="U21" s="94">
        <f>'Emissions summary'!AS21</f>
        <v>0.18648950910739692</v>
      </c>
      <c r="V21" s="94">
        <f>'Emissions summary'!AT21</f>
        <v>0.18687563263152113</v>
      </c>
      <c r="W21" s="94">
        <f>'Emissions summary'!AU21</f>
        <v>0.1871270900170949</v>
      </c>
      <c r="X21" s="94">
        <f>'Emissions summary'!AV21</f>
        <v>0.18740337600692733</v>
      </c>
      <c r="Y21" s="94">
        <f>'Emissions summary'!AW21</f>
        <v>0.18770314136069005</v>
      </c>
      <c r="Z21" s="94">
        <f>'Emissions summary'!AX21</f>
        <v>0.18802514047029531</v>
      </c>
      <c r="AA21" s="94">
        <f>'Emissions summary'!AY21</f>
        <v>0.18837133056287114</v>
      </c>
      <c r="AB21" s="94">
        <f>'Emissions summary'!AZ21</f>
        <v>0.18858436243226129</v>
      </c>
      <c r="AC21" s="94">
        <f>'Emissions summary'!BA21</f>
        <v>0.1888172680563478</v>
      </c>
      <c r="AD21" s="94">
        <f>'Emissions summary'!BB21</f>
        <v>0.18906753215983446</v>
      </c>
      <c r="AE21" s="94">
        <f>'Emissions summary'!BC21</f>
        <v>0.18933625038706176</v>
      </c>
      <c r="AF21" s="94">
        <f>'Emissions summary'!BD21</f>
        <v>0.18962372061528943</v>
      </c>
      <c r="AG21" s="94">
        <f>'Emissions summary'!BE21</f>
        <v>0.18978284832469466</v>
      </c>
      <c r="AH21" s="94">
        <f>'Emissions summary'!BF21</f>
        <v>0.18995759962711195</v>
      </c>
      <c r="AI21" s="94">
        <f>'Emissions summary'!BG21</f>
        <v>0.19014763674177332</v>
      </c>
      <c r="AJ21" s="94">
        <f>'Emissions summary'!BH21</f>
        <v>0.19035258703704294</v>
      </c>
      <c r="AK21" s="94">
        <f>'Emissions summary'!BI21</f>
        <v>0.19057268892997026</v>
      </c>
      <c r="AL21" s="94">
        <f>'Emissions summary'!BJ21</f>
        <v>0.19065686035533352</v>
      </c>
      <c r="AM21" s="94">
        <f>'Emissions summary'!BK21</f>
        <v>0.19075393556333409</v>
      </c>
      <c r="AN21" s="94">
        <f>'Emissions summary'!BL21</f>
        <v>0.19086378745599911</v>
      </c>
      <c r="AO21" s="94">
        <f>'Emissions summary'!BM21</f>
        <v>0.19098618619250124</v>
      </c>
      <c r="AP21" s="94">
        <f>'Emissions summary'!BN21</f>
        <v>0.19112160613966422</v>
      </c>
    </row>
    <row r="22" spans="1:42" x14ac:dyDescent="0.25">
      <c r="A22" t="str">
        <f>'Emissions summary'!C22</f>
        <v>3A2d Goats</v>
      </c>
      <c r="B22" t="str">
        <f t="shared" si="1"/>
        <v>A3A2d</v>
      </c>
      <c r="C22" t="str">
        <f>'Emissions summary'!D22</f>
        <v>N2O</v>
      </c>
      <c r="D22" s="94">
        <f>'Emissions summary'!AB22</f>
        <v>0.12929658762486143</v>
      </c>
      <c r="E22" s="94">
        <f>'Emissions summary'!AC22</f>
        <v>0.12963392202212423</v>
      </c>
      <c r="F22" s="94">
        <f>'Emissions summary'!AD22</f>
        <v>0.1300857972644584</v>
      </c>
      <c r="G22" s="94">
        <f>'Emissions summary'!AE22</f>
        <v>0.1306470474803226</v>
      </c>
      <c r="H22" s="94">
        <f>'Emissions summary'!AF22</f>
        <v>0.13131204899487189</v>
      </c>
      <c r="I22" s="94">
        <f>'Emissions summary'!AG22</f>
        <v>0.13208659838637868</v>
      </c>
      <c r="J22" s="94">
        <f>'Emissions summary'!AH22</f>
        <v>0.13291363927673375</v>
      </c>
      <c r="K22" s="94">
        <f>'Emissions summary'!AI22</f>
        <v>0.13379372752154606</v>
      </c>
      <c r="L22" s="94">
        <f>'Emissions summary'!AJ22</f>
        <v>0.13462549003427496</v>
      </c>
      <c r="M22" s="94">
        <f>'Emissions summary'!AK22</f>
        <v>0.13499924376587502</v>
      </c>
      <c r="N22" s="94">
        <f>'Emissions summary'!AL22</f>
        <v>0.13541213271066846</v>
      </c>
      <c r="O22" s="94">
        <f>'Emissions summary'!AM22</f>
        <v>0.1358634476787422</v>
      </c>
      <c r="P22" s="94">
        <f>'Emissions summary'!AN22</f>
        <v>0.13635125944911744</v>
      </c>
      <c r="Q22" s="94">
        <f>'Emissions summary'!AO22</f>
        <v>0.1368706318153117</v>
      </c>
      <c r="R22" s="94">
        <f>'Emissions summary'!AP22</f>
        <v>0.13719949753044855</v>
      </c>
      <c r="S22" s="94">
        <f>'Emissions summary'!AQ22</f>
        <v>0.13755699724023437</v>
      </c>
      <c r="T22" s="94">
        <f>'Emissions summary'!AR22</f>
        <v>0.13794157223841819</v>
      </c>
      <c r="U22" s="94">
        <f>'Emissions summary'!AS22</f>
        <v>0.13835055270417426</v>
      </c>
      <c r="V22" s="94">
        <f>'Emissions summary'!AT22</f>
        <v>0.13878337296696608</v>
      </c>
      <c r="W22" s="94">
        <f>'Emissions summary'!AU22</f>
        <v>0.1390638535412706</v>
      </c>
      <c r="X22" s="94">
        <f>'Emissions summary'!AV22</f>
        <v>0.1393662219783327</v>
      </c>
      <c r="Y22" s="94">
        <f>'Emissions summary'!AW22</f>
        <v>0.13968916631882619</v>
      </c>
      <c r="Z22" s="94">
        <f>'Emissions summary'!AX22</f>
        <v>0.14003147672496677</v>
      </c>
      <c r="AA22" s="94">
        <f>'Emissions summary'!AY22</f>
        <v>0.14039538782070132</v>
      </c>
      <c r="AB22" s="94">
        <f>'Emissions summary'!AZ22</f>
        <v>0.14061167411770237</v>
      </c>
      <c r="AC22" s="94">
        <f>'Emissions summary'!BA22</f>
        <v>0.14084573415419405</v>
      </c>
      <c r="AD22" s="94">
        <f>'Emissions summary'!BB22</f>
        <v>0.1410949485927451</v>
      </c>
      <c r="AE22" s="94">
        <f>'Emissions summary'!BC22</f>
        <v>0.14136057043642206</v>
      </c>
      <c r="AF22" s="94">
        <f>'Emissions summary'!BD22</f>
        <v>0.14164298143297527</v>
      </c>
      <c r="AG22" s="94">
        <f>'Emissions summary'!BE22</f>
        <v>0.14178538142721928</v>
      </c>
      <c r="AH22" s="94">
        <f>'Emissions summary'!BF22</f>
        <v>0.14194188351138931</v>
      </c>
      <c r="AI22" s="94">
        <f>'Emissions summary'!BG22</f>
        <v>0.14211217043338975</v>
      </c>
      <c r="AJ22" s="94">
        <f>'Emissions summary'!BH22</f>
        <v>0.14229588384657232</v>
      </c>
      <c r="AK22" s="94">
        <f>'Emissions summary'!BI22</f>
        <v>0.14249330924673398</v>
      </c>
      <c r="AL22" s="94">
        <f>'Emissions summary'!BJ22</f>
        <v>0.14254473051605793</v>
      </c>
      <c r="AM22" s="94">
        <f>'Emissions summary'!BK22</f>
        <v>0.14260806087758018</v>
      </c>
      <c r="AN22" s="94">
        <f>'Emissions summary'!BL22</f>
        <v>0.14268318447090664</v>
      </c>
      <c r="AO22" s="94">
        <f>'Emissions summary'!BM22</f>
        <v>0.14276987438303093</v>
      </c>
      <c r="AP22" s="94">
        <f>'Emissions summary'!BN22</f>
        <v>0.14286864157103202</v>
      </c>
    </row>
    <row r="23" spans="1:42" x14ac:dyDescent="0.25">
      <c r="A23" t="str">
        <f>'Emissions summary'!C25</f>
        <v>3A2h Swine</v>
      </c>
      <c r="B23" t="str">
        <f t="shared" si="1"/>
        <v>A3A2h</v>
      </c>
      <c r="C23" t="str">
        <f>'Emissions summary'!D25</f>
        <v>N2O</v>
      </c>
      <c r="D23" s="94">
        <f>'Emissions summary'!AB25</f>
        <v>0.13568770668875618</v>
      </c>
      <c r="E23" s="94">
        <f>'Emissions summary'!AC25</f>
        <v>0.13567478227858817</v>
      </c>
      <c r="F23" s="94">
        <f>'Emissions summary'!AD25</f>
        <v>0.13472847248252506</v>
      </c>
      <c r="G23" s="94">
        <f>'Emissions summary'!AE25</f>
        <v>0.13312735362651298</v>
      </c>
      <c r="H23" s="94">
        <f>'Emissions summary'!AF25</f>
        <v>0.1308449532893991</v>
      </c>
      <c r="I23" s="94">
        <f>'Emissions summary'!AG25</f>
        <v>0.12934707927243258</v>
      </c>
      <c r="J23" s="94">
        <f>'Emissions summary'!AH25</f>
        <v>0.12804630692735708</v>
      </c>
      <c r="K23" s="94">
        <f>'Emissions summary'!AI25</f>
        <v>0.12668562709340669</v>
      </c>
      <c r="L23" s="94">
        <f>'Emissions summary'!AJ25</f>
        <v>0.11153652295725698</v>
      </c>
      <c r="M23" s="94">
        <f>'Emissions summary'!AK25</f>
        <v>0.1122205069871412</v>
      </c>
      <c r="N23" s="94">
        <f>'Emissions summary'!AL25</f>
        <v>0.11284684207486671</v>
      </c>
      <c r="O23" s="94">
        <f>'Emissions summary'!AM25</f>
        <v>0.1136505228551144</v>
      </c>
      <c r="P23" s="94">
        <f>'Emissions summary'!AN25</f>
        <v>0.11465306853397421</v>
      </c>
      <c r="Q23" s="94">
        <f>'Emissions summary'!AO25</f>
        <v>0.1154500594558034</v>
      </c>
      <c r="R23" s="94">
        <f>'Emissions summary'!AP25</f>
        <v>0.11666120392575682</v>
      </c>
      <c r="S23" s="94">
        <f>'Emissions summary'!AQ25</f>
        <v>0.11788326415640805</v>
      </c>
      <c r="T23" s="94">
        <f>'Emissions summary'!AR25</f>
        <v>0.11910291728447756</v>
      </c>
      <c r="U23" s="94">
        <f>'Emissions summary'!AS25</f>
        <v>0.12015192003096956</v>
      </c>
      <c r="V23" s="94">
        <f>'Emissions summary'!AT25</f>
        <v>0.12111090391818022</v>
      </c>
      <c r="W23" s="94">
        <f>'Emissions summary'!AU25</f>
        <v>0.12252837320375989</v>
      </c>
      <c r="X23" s="94">
        <f>'Emissions summary'!AV25</f>
        <v>0.12396835432831352</v>
      </c>
      <c r="Y23" s="94">
        <f>'Emissions summary'!AW25</f>
        <v>0.12538684081147242</v>
      </c>
      <c r="Z23" s="94">
        <f>'Emissions summary'!AX25</f>
        <v>0.12674407783223687</v>
      </c>
      <c r="AA23" s="94">
        <f>'Emissions summary'!AY25</f>
        <v>0.12838588155109282</v>
      </c>
      <c r="AB23" s="94">
        <f>'Emissions summary'!AZ25</f>
        <v>0.1302429142118833</v>
      </c>
      <c r="AC23" s="94">
        <f>'Emissions summary'!BA25</f>
        <v>0.13216734316607567</v>
      </c>
      <c r="AD23" s="94">
        <f>'Emissions summary'!BB25</f>
        <v>0.13394149986934509</v>
      </c>
      <c r="AE23" s="94">
        <f>'Emissions summary'!BC25</f>
        <v>0.13577150598079163</v>
      </c>
      <c r="AF23" s="94">
        <f>'Emissions summary'!BD25</f>
        <v>0.13775488438103567</v>
      </c>
      <c r="AG23" s="94">
        <f>'Emissions summary'!BE25</f>
        <v>0.13975228489153432</v>
      </c>
      <c r="AH23" s="94">
        <f>'Emissions summary'!BF25</f>
        <v>0.14176267386969971</v>
      </c>
      <c r="AI23" s="94">
        <f>'Emissions summary'!BG25</f>
        <v>0.14380186932768807</v>
      </c>
      <c r="AJ23" s="94">
        <f>'Emissions summary'!BH25</f>
        <v>0.14587714576652544</v>
      </c>
      <c r="AK23" s="94">
        <f>'Emissions summary'!BI25</f>
        <v>0.14805634922057379</v>
      </c>
      <c r="AL23" s="94">
        <f>'Emissions summary'!BJ25</f>
        <v>0.1499317274090109</v>
      </c>
      <c r="AM23" s="94">
        <f>'Emissions summary'!BK25</f>
        <v>0.15183110581201764</v>
      </c>
      <c r="AN23" s="94">
        <f>'Emissions summary'!BL25</f>
        <v>0.15377720709182446</v>
      </c>
      <c r="AO23" s="94">
        <f>'Emissions summary'!BM25</f>
        <v>0.1557786633445209</v>
      </c>
      <c r="AP23" s="94">
        <f>'Emissions summary'!BN25</f>
        <v>0.15791021472035593</v>
      </c>
    </row>
    <row r="24" spans="1:42" x14ac:dyDescent="0.25">
      <c r="A24" t="str">
        <f>'Emissions summary'!C26</f>
        <v>3A2i Poultry</v>
      </c>
      <c r="B24" t="str">
        <f t="shared" si="1"/>
        <v>A3A2i</v>
      </c>
      <c r="C24" t="str">
        <f>'Emissions summary'!D26</f>
        <v>N2O</v>
      </c>
      <c r="D24" s="94">
        <f>'Emissions summary'!AB26</f>
        <v>2.1162090117175105</v>
      </c>
      <c r="E24" s="94">
        <f>'Emissions summary'!AC26</f>
        <v>2.1614790493620726</v>
      </c>
      <c r="F24" s="94">
        <f>'Emissions summary'!AD26</f>
        <v>2.1861209105982411</v>
      </c>
      <c r="G24" s="94">
        <f>'Emissions summary'!AE26</f>
        <v>2.1952989892496753</v>
      </c>
      <c r="H24" s="94">
        <f>'Emissions summary'!AF26</f>
        <v>2.1879110573209619</v>
      </c>
      <c r="I24" s="94">
        <f>'Emissions summary'!AG26</f>
        <v>2.1956622134602757</v>
      </c>
      <c r="J24" s="94">
        <f>'Emissions summary'!AH26</f>
        <v>2.2065419632681569</v>
      </c>
      <c r="K24" s="94">
        <f>'Emissions summary'!AI26</f>
        <v>2.2149593800597445</v>
      </c>
      <c r="L24" s="94">
        <f>'Emissions summary'!AJ26</f>
        <v>1.9051433515982026</v>
      </c>
      <c r="M24" s="94">
        <f>'Emissions summary'!AK26</f>
        <v>1.9578325148527611</v>
      </c>
      <c r="N24" s="94">
        <f>'Emissions summary'!AL26</f>
        <v>2.0095279336976972</v>
      </c>
      <c r="O24" s="94">
        <f>'Emissions summary'!AM26</f>
        <v>2.0658620884763601</v>
      </c>
      <c r="P24" s="94">
        <f>'Emissions summary'!AN26</f>
        <v>2.1275844296433459</v>
      </c>
      <c r="Q24" s="94">
        <f>'Emissions summary'!AO26</f>
        <v>2.1849680775769302</v>
      </c>
      <c r="R24" s="94">
        <f>'Emissions summary'!AP26</f>
        <v>2.2544949823913862</v>
      </c>
      <c r="S24" s="94">
        <f>'Emissions summary'!AQ26</f>
        <v>2.3252631473637932</v>
      </c>
      <c r="T24" s="94">
        <f>'Emissions summary'!AR26</f>
        <v>2.3969882389517614</v>
      </c>
      <c r="U24" s="94">
        <f>'Emissions summary'!AS26</f>
        <v>2.4653339590322063</v>
      </c>
      <c r="V24" s="94">
        <f>'Emissions summary'!AT26</f>
        <v>2.5322941429833565</v>
      </c>
      <c r="W24" s="94">
        <f>'Emissions summary'!AU26</f>
        <v>2.6133871037536558</v>
      </c>
      <c r="X24" s="94">
        <f>'Emissions summary'!AV26</f>
        <v>2.6964297851455385</v>
      </c>
      <c r="Y24" s="94">
        <f>'Emissions summary'!AW26</f>
        <v>2.7802870527040007</v>
      </c>
      <c r="Z24" s="94">
        <f>'Emissions summary'!AX26</f>
        <v>2.8638788515136322</v>
      </c>
      <c r="AA24" s="94">
        <f>'Emissions summary'!AY26</f>
        <v>2.9569360591437879</v>
      </c>
      <c r="AB24" s="94">
        <f>'Emissions summary'!AZ26</f>
        <v>3.0586816690790295</v>
      </c>
      <c r="AC24" s="94">
        <f>'Emissions summary'!BA26</f>
        <v>3.1643013357053116</v>
      </c>
      <c r="AD24" s="94">
        <f>'Emissions summary'!BB26</f>
        <v>3.2675487967438133</v>
      </c>
      <c r="AE24" s="94">
        <f>'Emissions summary'!BC26</f>
        <v>3.3744365415855375</v>
      </c>
      <c r="AF24" s="94">
        <f>'Emissions summary'!BD26</f>
        <v>3.4880292307290524</v>
      </c>
      <c r="AG24" s="94">
        <f>'Emissions summary'!BE26</f>
        <v>3.6050835526405445</v>
      </c>
      <c r="AH24" s="94">
        <f>'Emissions summary'!BF26</f>
        <v>3.7248926787208068</v>
      </c>
      <c r="AI24" s="94">
        <f>'Emissions summary'!BG26</f>
        <v>3.8480405412464109</v>
      </c>
      <c r="AJ24" s="94">
        <f>'Emissions summary'!BH26</f>
        <v>3.9748692632889853</v>
      </c>
      <c r="AK24" s="94">
        <f>'Emissions summary'!BI26</f>
        <v>4.1076859307047311</v>
      </c>
      <c r="AL24" s="94">
        <f>'Emissions summary'!BJ26</f>
        <v>4.2341630941526729</v>
      </c>
      <c r="AM24" s="94">
        <f>'Emissions summary'!BK26</f>
        <v>4.3640667260811155</v>
      </c>
      <c r="AN24" s="94">
        <f>'Emissions summary'!BL26</f>
        <v>4.4982738203334662</v>
      </c>
      <c r="AO24" s="94">
        <f>'Emissions summary'!BM26</f>
        <v>4.6372286033823098</v>
      </c>
      <c r="AP24" s="94">
        <f>'Emissions summary'!BN26</f>
        <v>4.7836714666259637</v>
      </c>
    </row>
    <row r="25" spans="1:42" x14ac:dyDescent="0.25">
      <c r="A25" t="str">
        <f>'Emissions summary'!C28</f>
        <v>3C1a Biomass burning in forest land</v>
      </c>
      <c r="B25" t="str">
        <f t="shared" si="1"/>
        <v>A3C1a</v>
      </c>
      <c r="C25" t="str">
        <f>'Emissions summary'!D28</f>
        <v>CH4</v>
      </c>
      <c r="D25" s="94">
        <f>'Emissions summary'!AB28</f>
        <v>11.205825935791335</v>
      </c>
      <c r="E25" s="94">
        <f>'Emissions summary'!AC28</f>
        <v>13.057530568067531</v>
      </c>
      <c r="F25" s="94">
        <f>'Emissions summary'!AD28</f>
        <v>12.302133920343728</v>
      </c>
      <c r="G25" s="94">
        <f>'Emissions summary'!AE28</f>
        <v>11.592060312619925</v>
      </c>
      <c r="H25" s="94">
        <f>'Emissions summary'!AF28</f>
        <v>11.953315984896124</v>
      </c>
      <c r="I25" s="94">
        <f>'Emissions summary'!AG28</f>
        <v>12.261352617172319</v>
      </c>
      <c r="J25" s="94">
        <f>'Emissions summary'!AH28</f>
        <v>12.265709089448515</v>
      </c>
      <c r="K25" s="94">
        <f>'Emissions summary'!AI28</f>
        <v>12.28366220108242</v>
      </c>
      <c r="L25" s="94">
        <f>'Emissions summary'!AJ28</f>
        <v>12.301615312716322</v>
      </c>
      <c r="M25" s="94">
        <f>'Emissions summary'!AK28</f>
        <v>12.31956842435023</v>
      </c>
      <c r="N25" s="94">
        <f>'Emissions summary'!AL28</f>
        <v>12.337521535984129</v>
      </c>
      <c r="O25" s="94">
        <f>'Emissions summary'!AM28</f>
        <v>12.355474647618033</v>
      </c>
      <c r="P25" s="94">
        <f>'Emissions summary'!AN28</f>
        <v>12.373427759251939</v>
      </c>
      <c r="Q25" s="94">
        <f>'Emissions summary'!AO28</f>
        <v>12.39138087088584</v>
      </c>
      <c r="R25" s="94">
        <f>'Emissions summary'!AP28</f>
        <v>12.409333982519744</v>
      </c>
      <c r="S25" s="94">
        <f>'Emissions summary'!AQ28</f>
        <v>12.427287094153648</v>
      </c>
      <c r="T25" s="94">
        <f>'Emissions summary'!AR28</f>
        <v>12.445240205787551</v>
      </c>
      <c r="U25" s="94">
        <f>'Emissions summary'!AS28</f>
        <v>12.463193317421455</v>
      </c>
      <c r="V25" s="94">
        <f>'Emissions summary'!AT28</f>
        <v>12.481146429055357</v>
      </c>
      <c r="W25" s="94">
        <f>'Emissions summary'!AU28</f>
        <v>12.485502901331557</v>
      </c>
      <c r="X25" s="94">
        <f>'Emissions summary'!AV28</f>
        <v>12.489859373607752</v>
      </c>
      <c r="Y25" s="94">
        <f>'Emissions summary'!AW28</f>
        <v>12.494215845883948</v>
      </c>
      <c r="Z25" s="94">
        <f>'Emissions summary'!AX28</f>
        <v>12.498572318160145</v>
      </c>
      <c r="AA25" s="94">
        <f>'Emissions summary'!AY28</f>
        <v>12.502928790436343</v>
      </c>
      <c r="AB25" s="94">
        <f>'Emissions summary'!AZ28</f>
        <v>12.507285262712539</v>
      </c>
      <c r="AC25" s="94">
        <f>'Emissions summary'!BA28</f>
        <v>12.511641734988736</v>
      </c>
      <c r="AD25" s="94">
        <f>'Emissions summary'!BB28</f>
        <v>12.515998207264932</v>
      </c>
      <c r="AE25" s="94">
        <f>'Emissions summary'!BC28</f>
        <v>12.506758040183422</v>
      </c>
      <c r="AF25" s="94">
        <f>'Emissions summary'!BD28</f>
        <v>12.497517873101913</v>
      </c>
      <c r="AG25" s="94">
        <f>'Emissions summary'!BE28</f>
        <v>12.488277706020401</v>
      </c>
      <c r="AH25" s="94">
        <f>'Emissions summary'!BF28</f>
        <v>12.479037538938893</v>
      </c>
      <c r="AI25" s="94">
        <f>'Emissions summary'!BG28</f>
        <v>12.469797371857384</v>
      </c>
      <c r="AJ25" s="94">
        <f>'Emissions summary'!BH28</f>
        <v>12.460557204775874</v>
      </c>
      <c r="AK25" s="94">
        <f>'Emissions summary'!BI28</f>
        <v>12.451317037694363</v>
      </c>
      <c r="AL25" s="94">
        <f>'Emissions summary'!BJ28</f>
        <v>12.442076870612853</v>
      </c>
      <c r="AM25" s="94">
        <f>'Emissions summary'!BK28</f>
        <v>12.432836703531343</v>
      </c>
      <c r="AN25" s="94">
        <f>'Emissions summary'!BL28</f>
        <v>12.423596536449834</v>
      </c>
      <c r="AO25" s="94">
        <f>'Emissions summary'!BM28</f>
        <v>12.414356369368326</v>
      </c>
      <c r="AP25" s="94">
        <f>'Emissions summary'!BN28</f>
        <v>12.405116202286813</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22.45753513468696</v>
      </c>
      <c r="E27" s="94">
        <f>'Emissions summary'!AC30</f>
        <v>22.448725519032621</v>
      </c>
      <c r="F27" s="94">
        <f>'Emissions summary'!AD30</f>
        <v>22.439915903378289</v>
      </c>
      <c r="G27" s="94">
        <f>'Emissions summary'!AE30</f>
        <v>22.431106287723953</v>
      </c>
      <c r="H27" s="94">
        <f>'Emissions summary'!AF30</f>
        <v>22.422296672069617</v>
      </c>
      <c r="I27" s="94">
        <f>'Emissions summary'!AG30</f>
        <v>22.413487056415281</v>
      </c>
      <c r="J27" s="94">
        <f>'Emissions summary'!AH30</f>
        <v>22.404677440760942</v>
      </c>
      <c r="K27" s="94">
        <f>'Emissions summary'!AI30</f>
        <v>22.392350326166586</v>
      </c>
      <c r="L27" s="94">
        <f>'Emissions summary'!AJ30</f>
        <v>22.380023211572226</v>
      </c>
      <c r="M27" s="94">
        <f>'Emissions summary'!AK30</f>
        <v>22.367696096977866</v>
      </c>
      <c r="N27" s="94">
        <f>'Emissions summary'!AL30</f>
        <v>22.355368982383503</v>
      </c>
      <c r="O27" s="94">
        <f>'Emissions summary'!AM30</f>
        <v>22.343041867789143</v>
      </c>
      <c r="P27" s="94">
        <f>'Emissions summary'!AN30</f>
        <v>22.330714753194783</v>
      </c>
      <c r="Q27" s="94">
        <f>'Emissions summary'!AO30</f>
        <v>22.318387638600424</v>
      </c>
      <c r="R27" s="94">
        <f>'Emissions summary'!AP30</f>
        <v>22.30606052400606</v>
      </c>
      <c r="S27" s="94">
        <f>'Emissions summary'!AQ30</f>
        <v>22.293733409411697</v>
      </c>
      <c r="T27" s="94">
        <f>'Emissions summary'!AR30</f>
        <v>22.281406294817337</v>
      </c>
      <c r="U27" s="94">
        <f>'Emissions summary'!AS30</f>
        <v>22.269079180222977</v>
      </c>
      <c r="V27" s="94">
        <f>'Emissions summary'!AT30</f>
        <v>22.256752065628614</v>
      </c>
      <c r="W27" s="94">
        <f>'Emissions summary'!AU30</f>
        <v>22.247942449974282</v>
      </c>
      <c r="X27" s="94">
        <f>'Emissions summary'!AV30</f>
        <v>22.239132834319946</v>
      </c>
      <c r="Y27" s="94">
        <f>'Emissions summary'!AW30</f>
        <v>22.230323218665607</v>
      </c>
      <c r="Z27" s="94">
        <f>'Emissions summary'!AX30</f>
        <v>22.221513603011275</v>
      </c>
      <c r="AA27" s="94">
        <f>'Emissions summary'!AY30</f>
        <v>22.212703987356935</v>
      </c>
      <c r="AB27" s="94">
        <f>'Emissions summary'!AZ30</f>
        <v>22.203894371702603</v>
      </c>
      <c r="AC27" s="94">
        <f>'Emissions summary'!BA30</f>
        <v>22.195084756048267</v>
      </c>
      <c r="AD27" s="94">
        <f>'Emissions summary'!BB30</f>
        <v>22.186275140393935</v>
      </c>
      <c r="AE27" s="94">
        <f>'Emissions summary'!BC30</f>
        <v>22.177465524739599</v>
      </c>
      <c r="AF27" s="94">
        <f>'Emissions summary'!BD30</f>
        <v>22.168655909085267</v>
      </c>
      <c r="AG27" s="94">
        <f>'Emissions summary'!BE30</f>
        <v>22.159846293430927</v>
      </c>
      <c r="AH27" s="94">
        <f>'Emissions summary'!BF30</f>
        <v>22.151036677776592</v>
      </c>
      <c r="AI27" s="94">
        <f>'Emissions summary'!BG30</f>
        <v>22.142227062122256</v>
      </c>
      <c r="AJ27" s="94">
        <f>'Emissions summary'!BH30</f>
        <v>22.133417446467924</v>
      </c>
      <c r="AK27" s="94">
        <f>'Emissions summary'!BI30</f>
        <v>22.124607830813584</v>
      </c>
      <c r="AL27" s="94">
        <f>'Emissions summary'!BJ30</f>
        <v>22.115798215159248</v>
      </c>
      <c r="AM27" s="94">
        <f>'Emissions summary'!BK30</f>
        <v>22.106988599504916</v>
      </c>
      <c r="AN27" s="94">
        <f>'Emissions summary'!BL30</f>
        <v>22.098178983850577</v>
      </c>
      <c r="AO27" s="94">
        <f>'Emissions summary'!BM30</f>
        <v>22.089369368196245</v>
      </c>
      <c r="AP27" s="94">
        <f>'Emissions summary'!BN30</f>
        <v>22.080559752541905</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0.81344754225721971</v>
      </c>
      <c r="E31" s="94">
        <f>'Emissions summary'!AC35</f>
        <v>0.91622127041703505</v>
      </c>
      <c r="F31" s="94">
        <f>'Emissions summary'!AD35</f>
        <v>0.87477237457685042</v>
      </c>
      <c r="G31" s="94">
        <f>'Emissions summary'!AE35</f>
        <v>0.83583071073666604</v>
      </c>
      <c r="H31" s="94">
        <f>'Emissions summary'!AF35</f>
        <v>0.85615407089648143</v>
      </c>
      <c r="I31" s="94">
        <f>'Emissions summary'!AG35</f>
        <v>0.87353339905629679</v>
      </c>
      <c r="J31" s="94">
        <f>'Emissions summary'!AH35</f>
        <v>0.8741133992161122</v>
      </c>
      <c r="K31" s="94">
        <f>'Emissions summary'!AI35</f>
        <v>0.87544555389358814</v>
      </c>
      <c r="L31" s="94">
        <f>'Emissions summary'!AJ35</f>
        <v>0.87677770857106396</v>
      </c>
      <c r="M31" s="94">
        <f>'Emissions summary'!AK35</f>
        <v>0.87810986324853979</v>
      </c>
      <c r="N31" s="94">
        <f>'Emissions summary'!AL35</f>
        <v>0.8794420179260154</v>
      </c>
      <c r="O31" s="94">
        <f>'Emissions summary'!AM35</f>
        <v>0.88077417260349122</v>
      </c>
      <c r="P31" s="94">
        <f>'Emissions summary'!AN35</f>
        <v>0.88210632728096705</v>
      </c>
      <c r="Q31" s="94">
        <f>'Emissions summary'!AO35</f>
        <v>0.88343848195844277</v>
      </c>
      <c r="R31" s="94">
        <f>'Emissions summary'!AP35</f>
        <v>0.88477063663591882</v>
      </c>
      <c r="S31" s="94">
        <f>'Emissions summary'!AQ35</f>
        <v>0.88610279131339453</v>
      </c>
      <c r="T31" s="94">
        <f>'Emissions summary'!AR35</f>
        <v>0.88743494599087036</v>
      </c>
      <c r="U31" s="94">
        <f>'Emissions summary'!AS35</f>
        <v>0.88876710066834619</v>
      </c>
      <c r="V31" s="94">
        <f>'Emissions summary'!AT35</f>
        <v>0.89009925534582202</v>
      </c>
      <c r="W31" s="94">
        <f>'Emissions summary'!AU35</f>
        <v>0.89067925550563742</v>
      </c>
      <c r="X31" s="94">
        <f>'Emissions summary'!AV35</f>
        <v>0.89125925566545283</v>
      </c>
      <c r="Y31" s="94">
        <f>'Emissions summary'!AW35</f>
        <v>0.89183925582526824</v>
      </c>
      <c r="Z31" s="94">
        <f>'Emissions summary'!AX35</f>
        <v>0.89241925598508365</v>
      </c>
      <c r="AA31" s="94">
        <f>'Emissions summary'!AY35</f>
        <v>0.89299925614489917</v>
      </c>
      <c r="AB31" s="94">
        <f>'Emissions summary'!AZ35</f>
        <v>0.89357925630471469</v>
      </c>
      <c r="AC31" s="94">
        <f>'Emissions summary'!BA35</f>
        <v>0.89415925646452998</v>
      </c>
      <c r="AD31" s="94">
        <f>'Emissions summary'!BB35</f>
        <v>0.8947392566243455</v>
      </c>
      <c r="AE31" s="94">
        <f>'Emissions summary'!BC35</f>
        <v>0.89456710226650049</v>
      </c>
      <c r="AF31" s="94">
        <f>'Emissions summary'!BD35</f>
        <v>0.89439494790865548</v>
      </c>
      <c r="AG31" s="94">
        <f>'Emissions summary'!BE35</f>
        <v>0.89422279355081058</v>
      </c>
      <c r="AH31" s="94">
        <f>'Emissions summary'!BF35</f>
        <v>0.89405063919296579</v>
      </c>
      <c r="AI31" s="94">
        <f>'Emissions summary'!BG35</f>
        <v>0.89387848483512078</v>
      </c>
      <c r="AJ31" s="94">
        <f>'Emissions summary'!BH35</f>
        <v>0.89370633047727588</v>
      </c>
      <c r="AK31" s="94">
        <f>'Emissions summary'!BI35</f>
        <v>0.89353417611943098</v>
      </c>
      <c r="AL31" s="94">
        <f>'Emissions summary'!BJ35</f>
        <v>0.89336202176158597</v>
      </c>
      <c r="AM31" s="94">
        <f>'Emissions summary'!BK35</f>
        <v>0.89318986740374107</v>
      </c>
      <c r="AN31" s="94">
        <f>'Emissions summary'!BL35</f>
        <v>0.89301771304589606</v>
      </c>
      <c r="AO31" s="94">
        <f>'Emissions summary'!BM35</f>
        <v>0.89284555868805127</v>
      </c>
      <c r="AP31" s="94">
        <f>'Emissions summary'!BN35</f>
        <v>0.89267340433020614</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1.9504233036113983</v>
      </c>
      <c r="E33" s="94">
        <f>'Emissions summary'!AC37</f>
        <v>1.9494995482191042</v>
      </c>
      <c r="F33" s="94">
        <f>'Emissions summary'!AD37</f>
        <v>1.9485757928268101</v>
      </c>
      <c r="G33" s="94">
        <f>'Emissions summary'!AE37</f>
        <v>1.9476520374345163</v>
      </c>
      <c r="H33" s="94">
        <f>'Emissions summary'!AF37</f>
        <v>1.9467282820422223</v>
      </c>
      <c r="I33" s="94">
        <f>'Emissions summary'!AG37</f>
        <v>1.945804526649928</v>
      </c>
      <c r="J33" s="94">
        <f>'Emissions summary'!AH37</f>
        <v>1.9448807712576339</v>
      </c>
      <c r="K33" s="94">
        <f>'Emissions summary'!AI37</f>
        <v>1.9436358529186422</v>
      </c>
      <c r="L33" s="94">
        <f>'Emissions summary'!AJ37</f>
        <v>1.94239093457965</v>
      </c>
      <c r="M33" s="94">
        <f>'Emissions summary'!AK37</f>
        <v>1.9411460162406582</v>
      </c>
      <c r="N33" s="94">
        <f>'Emissions summary'!AL37</f>
        <v>1.939901097901666</v>
      </c>
      <c r="O33" s="94">
        <f>'Emissions summary'!AM37</f>
        <v>1.938656179562674</v>
      </c>
      <c r="P33" s="94">
        <f>'Emissions summary'!AN37</f>
        <v>1.937411261223682</v>
      </c>
      <c r="Q33" s="94">
        <f>'Emissions summary'!AO37</f>
        <v>1.9361663428846903</v>
      </c>
      <c r="R33" s="94">
        <f>'Emissions summary'!AP37</f>
        <v>1.934921424545698</v>
      </c>
      <c r="S33" s="94">
        <f>'Emissions summary'!AQ37</f>
        <v>1.9336765062067061</v>
      </c>
      <c r="T33" s="94">
        <f>'Emissions summary'!AR37</f>
        <v>1.9324315878677143</v>
      </c>
      <c r="U33" s="94">
        <f>'Emissions summary'!AS37</f>
        <v>1.9311866695287223</v>
      </c>
      <c r="V33" s="94">
        <f>'Emissions summary'!AT37</f>
        <v>1.9299417511897299</v>
      </c>
      <c r="W33" s="94">
        <f>'Emissions summary'!AU37</f>
        <v>1.929017995797436</v>
      </c>
      <c r="X33" s="94">
        <f>'Emissions summary'!AV37</f>
        <v>1.928094240405142</v>
      </c>
      <c r="Y33" s="94">
        <f>'Emissions summary'!AW37</f>
        <v>1.9271704850128479</v>
      </c>
      <c r="Z33" s="94">
        <f>'Emissions summary'!AX37</f>
        <v>1.9262467296205541</v>
      </c>
      <c r="AA33" s="94">
        <f>'Emissions summary'!AY37</f>
        <v>1.92532297422826</v>
      </c>
      <c r="AB33" s="94">
        <f>'Emissions summary'!AZ37</f>
        <v>1.9243992188359662</v>
      </c>
      <c r="AC33" s="94">
        <f>'Emissions summary'!BA37</f>
        <v>1.9234754634436719</v>
      </c>
      <c r="AD33" s="94">
        <f>'Emissions summary'!BB37</f>
        <v>1.9225517080513779</v>
      </c>
      <c r="AE33" s="94">
        <f>'Emissions summary'!BC37</f>
        <v>1.9216279526590838</v>
      </c>
      <c r="AF33" s="94">
        <f>'Emissions summary'!BD37</f>
        <v>1.92070419726679</v>
      </c>
      <c r="AG33" s="94">
        <f>'Emissions summary'!BE37</f>
        <v>1.9197804418744957</v>
      </c>
      <c r="AH33" s="94">
        <f>'Emissions summary'!BF37</f>
        <v>1.9188566864822016</v>
      </c>
      <c r="AI33" s="94">
        <f>'Emissions summary'!BG37</f>
        <v>1.917932931089908</v>
      </c>
      <c r="AJ33" s="94">
        <f>'Emissions summary'!BH37</f>
        <v>1.9170091756976142</v>
      </c>
      <c r="AK33" s="94">
        <f>'Emissions summary'!BI37</f>
        <v>1.9160854203053197</v>
      </c>
      <c r="AL33" s="94">
        <f>'Emissions summary'!BJ37</f>
        <v>1.9151616649130259</v>
      </c>
      <c r="AM33" s="94">
        <f>'Emissions summary'!BK37</f>
        <v>1.9142379095207318</v>
      </c>
      <c r="AN33" s="94">
        <f>'Emissions summary'!BL37</f>
        <v>1.9133141541284375</v>
      </c>
      <c r="AO33" s="94">
        <f>'Emissions summary'!BM37</f>
        <v>1.9123903987361437</v>
      </c>
      <c r="AP33" s="94">
        <f>'Emissions summary'!BN37</f>
        <v>1.9114666433438496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888.16909567239395</v>
      </c>
      <c r="F37" s="94">
        <f>'Emissions summary'!AD41</f>
        <v>891.80275972281186</v>
      </c>
      <c r="G37" s="94">
        <f>'Emissions summary'!AE41</f>
        <v>894.57781251192478</v>
      </c>
      <c r="H37" s="94">
        <f>'Emissions summary'!AF41</f>
        <v>896.71202344811752</v>
      </c>
      <c r="I37" s="94">
        <f>'Emissions summary'!AG41</f>
        <v>898.16469762619909</v>
      </c>
      <c r="J37" s="94">
        <f>'Emissions summary'!AH41</f>
        <v>900.21544913914329</v>
      </c>
      <c r="K37" s="94">
        <f>'Emissions summary'!AI41</f>
        <v>902.36236866794536</v>
      </c>
      <c r="L37" s="94">
        <f>'Emissions summary'!AJ41</f>
        <v>904.38538270900301</v>
      </c>
      <c r="M37" s="94">
        <f>'Emissions summary'!AK41</f>
        <v>893.16575946490161</v>
      </c>
      <c r="N37" s="94">
        <f>'Emissions summary'!AL41</f>
        <v>896.76979194556964</v>
      </c>
      <c r="O37" s="94">
        <f>'Emissions summary'!AM41</f>
        <v>900.29537117711072</v>
      </c>
      <c r="P37" s="94">
        <f>'Emissions summary'!AN41</f>
        <v>903.97945840980913</v>
      </c>
      <c r="Q37" s="94">
        <f>'Emissions summary'!AO41</f>
        <v>907.84739248649043</v>
      </c>
      <c r="R37" s="94">
        <f>'Emissions summary'!AP41</f>
        <v>911.49568080471181</v>
      </c>
      <c r="S37" s="94">
        <f>'Emissions summary'!AQ41</f>
        <v>915.49757689516764</v>
      </c>
      <c r="T37" s="94">
        <f>'Emissions summary'!AR41</f>
        <v>919.50172342928965</v>
      </c>
      <c r="U37" s="94">
        <f>'Emissions summary'!AS41</f>
        <v>923.49582923369803</v>
      </c>
      <c r="V37" s="94">
        <f>'Emissions summary'!AT41</f>
        <v>927.31143431248802</v>
      </c>
      <c r="W37" s="94">
        <f>'Emissions summary'!AU41</f>
        <v>931.03054485677387</v>
      </c>
      <c r="X37" s="94">
        <f>'Emissions summary'!AV41</f>
        <v>935.16906345395239</v>
      </c>
      <c r="Y37" s="94">
        <f>'Emissions summary'!AW41</f>
        <v>939.32694658328512</v>
      </c>
      <c r="Z37" s="94">
        <f>'Emissions summary'!AX41</f>
        <v>943.46057100367591</v>
      </c>
      <c r="AA37" s="94">
        <f>'Emissions summary'!AY41</f>
        <v>947.53082898623381</v>
      </c>
      <c r="AB37" s="94">
        <f>'Emissions summary'!AZ41</f>
        <v>951.88482784500752</v>
      </c>
      <c r="AC37" s="94">
        <f>'Emissions summary'!BA41</f>
        <v>956.4183819740324</v>
      </c>
      <c r="AD37" s="94">
        <f>'Emissions summary'!BB41</f>
        <v>961.01687732867777</v>
      </c>
      <c r="AE37" s="94">
        <f>'Emissions summary'!BC41</f>
        <v>965.46494617499707</v>
      </c>
      <c r="AF37" s="94">
        <f>'Emissions summary'!BD41</f>
        <v>969.96761757052764</v>
      </c>
      <c r="AG37" s="94">
        <f>'Emissions summary'!BE41</f>
        <v>974.62009258596538</v>
      </c>
      <c r="AH37" s="94">
        <f>'Emissions summary'!BF41</f>
        <v>979.25696033731731</v>
      </c>
      <c r="AI37" s="94">
        <f>'Emissions summary'!BG41</f>
        <v>983.90634251753329</v>
      </c>
      <c r="AJ37" s="94">
        <f>'Emissions summary'!BH41</f>
        <v>988.5837021819043</v>
      </c>
      <c r="AK37" s="94">
        <f>'Emissions summary'!BI41</f>
        <v>993.29598615637246</v>
      </c>
      <c r="AL37" s="94">
        <f>'Emissions summary'!BJ41</f>
        <v>998.10762074278773</v>
      </c>
      <c r="AM37" s="94">
        <f>'Emissions summary'!BK41</f>
        <v>1002.6059831939041</v>
      </c>
      <c r="AN37" s="94">
        <f>'Emissions summary'!BL41</f>
        <v>1007.1312624010371</v>
      </c>
      <c r="AO37" s="94">
        <f>'Emissions summary'!BM41</f>
        <v>1011.7049134853162</v>
      </c>
      <c r="AP37" s="94">
        <f>'Emissions summary'!BN41</f>
        <v>1016.3347964816062</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470.05262143131807</v>
      </c>
      <c r="F38" s="94">
        <f>'Emissions summary'!AD42</f>
        <v>469.96106823668589</v>
      </c>
      <c r="G38" s="94">
        <f>'Emissions summary'!AE42</f>
        <v>469.89114846848742</v>
      </c>
      <c r="H38" s="94">
        <f>'Emissions summary'!AF42</f>
        <v>469.83737524495444</v>
      </c>
      <c r="I38" s="94">
        <f>'Emissions summary'!AG42</f>
        <v>469.80077390814461</v>
      </c>
      <c r="J38" s="94">
        <f>'Emissions summary'!AH42</f>
        <v>469.74910351434886</v>
      </c>
      <c r="K38" s="94">
        <f>'Emissions summary'!AI42</f>
        <v>469.69501008723165</v>
      </c>
      <c r="L38" s="94">
        <f>'Emissions summary'!AJ42</f>
        <v>469.64403856216092</v>
      </c>
      <c r="M38" s="94">
        <f>'Emissions summary'!AK42</f>
        <v>469.92672632204011</v>
      </c>
      <c r="N38" s="94">
        <f>'Emissions summary'!AL42</f>
        <v>469.8359197195075</v>
      </c>
      <c r="O38" s="94">
        <f>'Emissions summary'!AM42</f>
        <v>469.74708981198239</v>
      </c>
      <c r="P38" s="94">
        <f>'Emissions summary'!AN42</f>
        <v>469.65426616324186</v>
      </c>
      <c r="Q38" s="94">
        <f>'Emissions summary'!AO42</f>
        <v>469.55681034001969</v>
      </c>
      <c r="R38" s="94">
        <f>'Emissions summary'!AP42</f>
        <v>469.46488867477007</v>
      </c>
      <c r="S38" s="94">
        <f>'Emissions summary'!AQ42</f>
        <v>469.36405756694523</v>
      </c>
      <c r="T38" s="94">
        <f>'Emissions summary'!AR42</f>
        <v>469.26316975731629</v>
      </c>
      <c r="U38" s="94">
        <f>'Emissions summary'!AS42</f>
        <v>469.16253493224212</v>
      </c>
      <c r="V38" s="94">
        <f>'Emissions summary'!AT42</f>
        <v>469.06639758174117</v>
      </c>
      <c r="W38" s="94">
        <f>'Emissions summary'!AU42</f>
        <v>468.97269149147121</v>
      </c>
      <c r="X38" s="94">
        <f>'Emissions summary'!AV42</f>
        <v>468.86841806570624</v>
      </c>
      <c r="Y38" s="94">
        <f>'Emissions summary'!AW42</f>
        <v>468.76365673441205</v>
      </c>
      <c r="Z38" s="94">
        <f>'Emissions summary'!AX42</f>
        <v>468.6595066215109</v>
      </c>
      <c r="AA38" s="94">
        <f>'Emissions summary'!AY42</f>
        <v>468.55695307883076</v>
      </c>
      <c r="AB38" s="94">
        <f>'Emissions summary'!AZ42</f>
        <v>468.44725044825884</v>
      </c>
      <c r="AC38" s="94">
        <f>'Emissions summary'!BA42</f>
        <v>468.33302377298276</v>
      </c>
      <c r="AD38" s="94">
        <f>'Emissions summary'!BB42</f>
        <v>468.21716084939459</v>
      </c>
      <c r="AE38" s="94">
        <f>'Emissions summary'!BC42</f>
        <v>468.10508804707342</v>
      </c>
      <c r="AF38" s="94">
        <f>'Emissions summary'!BD42</f>
        <v>467.99163948801026</v>
      </c>
      <c r="AG38" s="94">
        <f>'Emissions summary'!BE42</f>
        <v>467.8744165018731</v>
      </c>
      <c r="AH38" s="94">
        <f>'Emissions summary'!BF42</f>
        <v>467.75758675376414</v>
      </c>
      <c r="AI38" s="94">
        <f>'Emissions summary'!BG42</f>
        <v>467.64044169418838</v>
      </c>
      <c r="AJ38" s="94">
        <f>'Emissions summary'!BH42</f>
        <v>467.5225917185785</v>
      </c>
      <c r="AK38" s="94">
        <f>'Emissions summary'!BI42</f>
        <v>467.40386179586409</v>
      </c>
      <c r="AL38" s="94">
        <f>'Emissions summary'!BJ42</f>
        <v>467.28262865166681</v>
      </c>
      <c r="AM38" s="94">
        <f>'Emissions summary'!BK42</f>
        <v>467.16928866005003</v>
      </c>
      <c r="AN38" s="94">
        <f>'Emissions summary'!BL42</f>
        <v>467.05527047832845</v>
      </c>
      <c r="AO38" s="94">
        <f>'Emissions summary'!BM42</f>
        <v>466.94003352684143</v>
      </c>
      <c r="AP38" s="94">
        <f>'Emissions summary'!BN42</f>
        <v>466.82337976545858</v>
      </c>
    </row>
    <row r="39" spans="1:42" x14ac:dyDescent="0.25">
      <c r="A39" t="str">
        <f>'Emissions summary'!B44</f>
        <v>3C4 Direct N2O from managed soils (N2O)</v>
      </c>
      <c r="B39" t="str">
        <f>"A"&amp;LEFT(A39,3)</f>
        <v>A3C4</v>
      </c>
      <c r="C39" t="str">
        <f>'Emissions summary'!D44</f>
        <v>N2O</v>
      </c>
      <c r="D39" s="94">
        <f>'Emissions summary'!AB43</f>
        <v>53.491772814942706</v>
      </c>
      <c r="E39" s="94">
        <f>'Emissions summary'!AC43</f>
        <v>53.571318930391101</v>
      </c>
      <c r="F39" s="94">
        <f>'Emissions summary'!AD43</f>
        <v>53.438899126817681</v>
      </c>
      <c r="G39" s="94">
        <f>'Emissions summary'!AE43</f>
        <v>53.155017896538631</v>
      </c>
      <c r="H39" s="94">
        <f>'Emissions summary'!AF43</f>
        <v>52.71510270657587</v>
      </c>
      <c r="I39" s="94">
        <f>'Emissions summary'!AG43</f>
        <v>52.450402514184418</v>
      </c>
      <c r="J39" s="94">
        <f>'Emissions summary'!AH43</f>
        <v>52.225365375972565</v>
      </c>
      <c r="K39" s="94">
        <f>'Emissions summary'!AI43</f>
        <v>51.982529897805676</v>
      </c>
      <c r="L39" s="94">
        <f>'Emissions summary'!AJ43</f>
        <v>48.65031692143711</v>
      </c>
      <c r="M39" s="94">
        <f>'Emissions summary'!AK43</f>
        <v>48.853399171289354</v>
      </c>
      <c r="N39" s="94">
        <f>'Emissions summary'!AL43</f>
        <v>49.059198731342484</v>
      </c>
      <c r="O39" s="94">
        <f>'Emissions summary'!AM43</f>
        <v>49.301901425721638</v>
      </c>
      <c r="P39" s="94">
        <f>'Emissions summary'!AN43</f>
        <v>49.586587229707149</v>
      </c>
      <c r="Q39" s="94">
        <f>'Emissions summary'!AO43</f>
        <v>49.822823994214794</v>
      </c>
      <c r="R39" s="94">
        <f>'Emissions summary'!AP43</f>
        <v>50.127607640542124</v>
      </c>
      <c r="S39" s="94">
        <f>'Emissions summary'!AQ43</f>
        <v>50.432508577456282</v>
      </c>
      <c r="T39" s="94">
        <f>'Emissions summary'!AR43</f>
        <v>50.734061871528695</v>
      </c>
      <c r="U39" s="94">
        <f>'Emissions summary'!AS43</f>
        <v>50.994711352696143</v>
      </c>
      <c r="V39" s="94">
        <f>'Emissions summary'!AT43</f>
        <v>51.232264977838</v>
      </c>
      <c r="W39" s="94">
        <f>'Emissions summary'!AU43</f>
        <v>51.448643297443432</v>
      </c>
      <c r="X39" s="94">
        <f>'Emissions summary'!AV43</f>
        <v>51.663071293746235</v>
      </c>
      <c r="Y39" s="94">
        <f>'Emissions summary'!AW43</f>
        <v>51.865158916885036</v>
      </c>
      <c r="Z39" s="94">
        <f>'Emissions summary'!AX43</f>
        <v>52.046083512994741</v>
      </c>
      <c r="AA39" s="94">
        <f>'Emissions summary'!AY43</f>
        <v>52.280832463183309</v>
      </c>
      <c r="AB39" s="94">
        <f>'Emissions summary'!AZ43</f>
        <v>52.538878370682319</v>
      </c>
      <c r="AC39" s="94">
        <f>'Emissions summary'!BA43</f>
        <v>52.802254061876717</v>
      </c>
      <c r="AD39" s="94">
        <f>'Emissions summary'!BB43</f>
        <v>53.023947189675845</v>
      </c>
      <c r="AE39" s="94">
        <f>'Emissions summary'!BC43</f>
        <v>53.247660428615561</v>
      </c>
      <c r="AF39" s="94">
        <f>'Emissions summary'!BD43</f>
        <v>53.493656497346066</v>
      </c>
      <c r="AG39" s="94">
        <f>'Emissions summary'!BE43</f>
        <v>54.238020423358535</v>
      </c>
      <c r="AH39" s="94">
        <f>'Emissions summary'!BF43</f>
        <v>54.998631055716288</v>
      </c>
      <c r="AI39" s="94">
        <f>'Emissions summary'!BG43</f>
        <v>55.77935955048045</v>
      </c>
      <c r="AJ39" s="94">
        <f>'Emissions summary'!BH43</f>
        <v>56.582350150235357</v>
      </c>
      <c r="AK39" s="94">
        <f>'Emissions summary'!BI43</f>
        <v>57.423212909118078</v>
      </c>
      <c r="AL39" s="94">
        <f>'Emissions summary'!BJ43</f>
        <v>58.198823825920854</v>
      </c>
      <c r="AM39" s="94">
        <f>'Emissions summary'!BK43</f>
        <v>58.994179210783926</v>
      </c>
      <c r="AN39" s="94">
        <f>'Emissions summary'!BL43</f>
        <v>59.815443976769679</v>
      </c>
      <c r="AO39" s="94">
        <f>'Emissions summary'!BM43</f>
        <v>60.665384785110007</v>
      </c>
      <c r="AP39" s="94">
        <f>'Emissions summary'!BN43</f>
        <v>61.562256083104927</v>
      </c>
    </row>
    <row r="40" spans="1:42" x14ac:dyDescent="0.25">
      <c r="A40" t="str">
        <f>'Emissions summary'!B49</f>
        <v>3C5 Indirect N2O from managed soils (N2O)</v>
      </c>
      <c r="B40" t="str">
        <f t="shared" ref="B40:B41" si="2">"A"&amp;LEFT(A40,3)</f>
        <v>A3C5</v>
      </c>
      <c r="C40" t="str">
        <f>'Emissions summary'!D49</f>
        <v>N2O</v>
      </c>
      <c r="D40" s="94">
        <f>'Emissions summary'!AB49</f>
        <v>6.5529205204768344</v>
      </c>
      <c r="E40" s="94">
        <f>'Emissions summary'!AC49</f>
        <v>6.5673376741809673</v>
      </c>
      <c r="F40" s="94">
        <f>'Emissions summary'!AD49</f>
        <v>6.5558470477404205</v>
      </c>
      <c r="G40" s="94">
        <f>'Emissions summary'!AE49</f>
        <v>6.5261950545079097</v>
      </c>
      <c r="H40" s="94">
        <f>'Emissions summary'!AF49</f>
        <v>6.4776913502113533</v>
      </c>
      <c r="I40" s="94">
        <f>'Emissions summary'!AG49</f>
        <v>6.4513766861227246</v>
      </c>
      <c r="J40" s="94">
        <f>'Emissions summary'!AH49</f>
        <v>6.4301236275842761</v>
      </c>
      <c r="K40" s="94">
        <f>'Emissions summary'!AI49</f>
        <v>6.406871918255721</v>
      </c>
      <c r="L40" s="94">
        <f>'Emissions summary'!AJ49</f>
        <v>5.9987435727998824</v>
      </c>
      <c r="M40" s="94">
        <f>'Emissions summary'!AK49</f>
        <v>6.0301622026492057</v>
      </c>
      <c r="N40" s="94">
        <f>'Emissions summary'!AL49</f>
        <v>6.0601519361144867</v>
      </c>
      <c r="O40" s="94">
        <f>'Emissions summary'!AM49</f>
        <v>6.0950364714173038</v>
      </c>
      <c r="P40" s="94">
        <f>'Emissions summary'!AN49</f>
        <v>6.135429589895363</v>
      </c>
      <c r="Q40" s="94">
        <f>'Emissions summary'!AO49</f>
        <v>6.1700009218993666</v>
      </c>
      <c r="R40" s="94">
        <f>'Emissions summary'!AP49</f>
        <v>6.2127043572682883</v>
      </c>
      <c r="S40" s="94">
        <f>'Emissions summary'!AQ49</f>
        <v>6.2556483588405465</v>
      </c>
      <c r="T40" s="94">
        <f>'Emissions summary'!AR49</f>
        <v>6.2984433450267998</v>
      </c>
      <c r="U40" s="94">
        <f>'Emissions summary'!AS49</f>
        <v>6.3363539930054058</v>
      </c>
      <c r="V40" s="94">
        <f>'Emissions summary'!AT49</f>
        <v>6.3716304340760868</v>
      </c>
      <c r="W40" s="94">
        <f>'Emissions summary'!AU49</f>
        <v>6.4051851592386546</v>
      </c>
      <c r="X40" s="94">
        <f>'Emissions summary'!AV49</f>
        <v>6.4387653876757671</v>
      </c>
      <c r="Y40" s="94">
        <f>'Emissions summary'!AW49</f>
        <v>6.4711132960303051</v>
      </c>
      <c r="Z40" s="94">
        <f>'Emissions summary'!AX49</f>
        <v>6.5011117584845746</v>
      </c>
      <c r="AA40" s="94">
        <f>'Emissions summary'!AY49</f>
        <v>6.5383085273528012</v>
      </c>
      <c r="AB40" s="94">
        <f>'Emissions summary'!AZ49</f>
        <v>6.5782442239648145</v>
      </c>
      <c r="AC40" s="94">
        <f>'Emissions summary'!BA49</f>
        <v>6.6192275753280541</v>
      </c>
      <c r="AD40" s="94">
        <f>'Emissions summary'!BB49</f>
        <v>6.6552679017976955</v>
      </c>
      <c r="AE40" s="94">
        <f>'Emissions summary'!BC49</f>
        <v>6.6919858994403132</v>
      </c>
      <c r="AF40" s="94">
        <f>'Emissions summary'!BD49</f>
        <v>6.7319742773480264</v>
      </c>
      <c r="AG40" s="94">
        <f>'Emissions summary'!BE49</f>
        <v>6.828286931613146</v>
      </c>
      <c r="AH40" s="94">
        <f>'Emissions summary'!BF49</f>
        <v>6.9267696211305427</v>
      </c>
      <c r="AI40" s="94">
        <f>'Emissions summary'!BG49</f>
        <v>7.0279152479383207</v>
      </c>
      <c r="AJ40" s="94">
        <f>'Emissions summary'!BH49</f>
        <v>7.1319966775208012</v>
      </c>
      <c r="AK40" s="94">
        <f>'Emissions summary'!BI49</f>
        <v>7.2410226793838524</v>
      </c>
      <c r="AL40" s="94">
        <f>'Emissions summary'!BJ49</f>
        <v>7.3411836710510885</v>
      </c>
      <c r="AM40" s="94">
        <f>'Emissions summary'!BK49</f>
        <v>7.4439974470085604</v>
      </c>
      <c r="AN40" s="94">
        <f>'Emissions summary'!BL49</f>
        <v>7.5502090974056575</v>
      </c>
      <c r="AO40" s="94">
        <f>'Emissions summary'!BM49</f>
        <v>7.6601718899600604</v>
      </c>
      <c r="AP40" s="94">
        <f>'Emissions summary'!BN49</f>
        <v>7.7762381903000977</v>
      </c>
    </row>
    <row r="41" spans="1:42" x14ac:dyDescent="0.25">
      <c r="A41" t="str">
        <f>'Emissions summary'!B52</f>
        <v>3C6 Indirect N2O from manure management (N2O)</v>
      </c>
      <c r="B41" t="str">
        <f t="shared" si="2"/>
        <v>A3C6</v>
      </c>
      <c r="C41" t="str">
        <f>'Emissions summary'!D52</f>
        <v>N2O</v>
      </c>
      <c r="D41" s="94">
        <f>'Emissions summary'!AB52</f>
        <v>1.5302411278752341</v>
      </c>
      <c r="E41" s="94">
        <f>'Emissions summary'!AC52</f>
        <v>1.5508984992091064</v>
      </c>
      <c r="F41" s="94">
        <f>'Emissions summary'!AD52</f>
        <v>1.5624050810543988</v>
      </c>
      <c r="G41" s="94">
        <f>'Emissions summary'!AE52</f>
        <v>1.567151684778755</v>
      </c>
      <c r="H41" s="94">
        <f>'Emissions summary'!AF52</f>
        <v>1.5646390368127261</v>
      </c>
      <c r="I41" s="94">
        <f>'Emissions summary'!AG52</f>
        <v>1.5694534122613617</v>
      </c>
      <c r="J41" s="94">
        <f>'Emissions summary'!AH52</f>
        <v>1.5758461839380677</v>
      </c>
      <c r="K41" s="94">
        <f>'Emissions summary'!AI52</f>
        <v>1.5812568470997119</v>
      </c>
      <c r="L41" s="94">
        <f>'Emissions summary'!AJ52</f>
        <v>1.4412200429371289</v>
      </c>
      <c r="M41" s="94">
        <f>'Emissions summary'!AK52</f>
        <v>1.4653883717748362</v>
      </c>
      <c r="N41" s="94">
        <f>'Emissions summary'!AL52</f>
        <v>1.4891656850202635</v>
      </c>
      <c r="O41" s="94">
        <f>'Emissions summary'!AM52</f>
        <v>1.5151094386919319</v>
      </c>
      <c r="P41" s="94">
        <f>'Emissions summary'!AN52</f>
        <v>1.5435423524930136</v>
      </c>
      <c r="Q41" s="94">
        <f>'Emissions summary'!AO52</f>
        <v>1.5700238896642207</v>
      </c>
      <c r="R41" s="94">
        <f>'Emissions summary'!AP52</f>
        <v>1.6011684737521639</v>
      </c>
      <c r="S41" s="94">
        <f>'Emissions summary'!AQ52</f>
        <v>1.632865569862177</v>
      </c>
      <c r="T41" s="94">
        <f>'Emissions summary'!AR52</f>
        <v>1.6649761287592033</v>
      </c>
      <c r="U41" s="94">
        <f>'Emissions summary'!AS52</f>
        <v>1.6955306098054395</v>
      </c>
      <c r="V41" s="94">
        <f>'Emissions summary'!AT52</f>
        <v>1.7254286479512735</v>
      </c>
      <c r="W41" s="94">
        <f>'Emissions summary'!AU52</f>
        <v>1.7610509256063827</v>
      </c>
      <c r="X41" s="94">
        <f>'Emissions summary'!AV52</f>
        <v>1.7974926471288881</v>
      </c>
      <c r="Y41" s="94">
        <f>'Emissions summary'!AW52</f>
        <v>1.8342331594502341</v>
      </c>
      <c r="Z41" s="94">
        <f>'Emissions summary'!AX52</f>
        <v>1.8707797340508043</v>
      </c>
      <c r="AA41" s="94">
        <f>'Emissions summary'!AY52</f>
        <v>1.9114873556822656</v>
      </c>
      <c r="AB41" s="94">
        <f>'Emissions summary'!AZ52</f>
        <v>1.9553405543964235</v>
      </c>
      <c r="AC41" s="94">
        <f>'Emissions summary'!BA52</f>
        <v>2.0008053166297057</v>
      </c>
      <c r="AD41" s="94">
        <f>'Emissions summary'!BB52</f>
        <v>2.0450811690679549</v>
      </c>
      <c r="AE41" s="94">
        <f>'Emissions summary'!BC52</f>
        <v>2.0908444526593164</v>
      </c>
      <c r="AF41" s="94">
        <f>'Emissions summary'!BD52</f>
        <v>2.1394437483976452</v>
      </c>
      <c r="AG41" s="94">
        <f>'Emissions summary'!BE52</f>
        <v>2.1884098246740771</v>
      </c>
      <c r="AH41" s="94">
        <f>'Emissions summary'!BF52</f>
        <v>2.2384048600994486</v>
      </c>
      <c r="AI41" s="94">
        <f>'Emissions summary'!BG52</f>
        <v>2.2896753089724879</v>
      </c>
      <c r="AJ41" s="94">
        <f>'Emissions summary'!BH52</f>
        <v>2.3423589470295938</v>
      </c>
      <c r="AK41" s="94">
        <f>'Emissions summary'!BI52</f>
        <v>2.3974575791167663</v>
      </c>
      <c r="AL41" s="94">
        <f>'Emissions summary'!BJ52</f>
        <v>2.4489466165127496</v>
      </c>
      <c r="AM41" s="94">
        <f>'Emissions summary'!BK52</f>
        <v>2.5017093004951292</v>
      </c>
      <c r="AN41" s="94">
        <f>'Emissions summary'!BL52</f>
        <v>2.5561160187686509</v>
      </c>
      <c r="AO41" s="94">
        <f>'Emissions summary'!BM52</f>
        <v>2.6123449161348775</v>
      </c>
      <c r="AP41" s="94">
        <f>'Emissions summary'!BN52</f>
        <v>2.6715732160778285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workbookViewId="0">
      <selection activeCell="Z5" sqref="Z5"/>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59991580.449204266</v>
      </c>
      <c r="AJ4" s="22">
        <f>DriversCGE!K35*1000</f>
        <v>60682333.816399373</v>
      </c>
      <c r="AK4" s="22">
        <f>DriversCGE!L35*1000</f>
        <v>61381040.636574373</v>
      </c>
      <c r="AL4" s="22">
        <f>DriversCGE!M35*1000</f>
        <v>62087792.487153694</v>
      </c>
      <c r="AM4" s="22">
        <f>DriversCGE!N35*1000</f>
        <v>62802682.000000022</v>
      </c>
      <c r="AN4" s="22">
        <f>DriversCGE!O35*1000</f>
        <v>63421065.342005149</v>
      </c>
      <c r="AO4" s="22">
        <f>DriversCGE!P35*1000</f>
        <v>64045537.563425794</v>
      </c>
      <c r="AP4" s="22">
        <f>DriversCGE!Q35*1000</f>
        <v>64676158.618096448</v>
      </c>
      <c r="AQ4" s="22">
        <f>DriversCGE!R35*1000</f>
        <v>65312989.050183922</v>
      </c>
      <c r="AR4" s="22">
        <f>DriversCGE!S35*1000</f>
        <v>65956090</v>
      </c>
      <c r="AS4" s="22">
        <f>DriversCGE!T35*1000</f>
        <v>66518977.190687671</v>
      </c>
      <c r="AT4" s="22">
        <f>DriversCGE!U35*1000</f>
        <v>67086668.213583104</v>
      </c>
      <c r="AU4" s="22">
        <f>DriversCGE!V35*1000</f>
        <v>67659204.065895453</v>
      </c>
      <c r="AV4" s="22">
        <f>DriversCGE!W35*1000</f>
        <v>68236626.094715163</v>
      </c>
      <c r="AW4" s="22">
        <f>DriversCGE!X35*1000</f>
        <v>68818976.000000015</v>
      </c>
      <c r="AX4" s="22">
        <f>DriversCGE!Y35*1000</f>
        <v>69322810.489383534</v>
      </c>
      <c r="AY4" s="22">
        <f>DriversCGE!Z35*1000</f>
        <v>69830333.629884064</v>
      </c>
      <c r="AZ4" s="22">
        <f>DriversCGE!AA35*1000</f>
        <v>70341572.426693439</v>
      </c>
      <c r="BA4" s="22">
        <f>DriversCGE!AB35*1000</f>
        <v>70856554.082712814</v>
      </c>
      <c r="BB4" s="22">
        <f>DriversCGE!AC35*1000</f>
        <v>71375306</v>
      </c>
      <c r="BC4" s="22">
        <f>DriversCGE!AD35*1000</f>
        <v>71818612.994947314</v>
      </c>
      <c r="BD4" s="22">
        <f>DriversCGE!AE35*1000</f>
        <v>72264673.338395417</v>
      </c>
      <c r="BE4" s="22">
        <f>DriversCGE!AF35*1000</f>
        <v>72713504.131197795</v>
      </c>
      <c r="BF4" s="22">
        <f>DriversCGE!AG35*1000</f>
        <v>73165122.580420136</v>
      </c>
      <c r="BG4" s="22">
        <f>DriversCGE!AH35*1000</f>
        <v>73619545.99999997</v>
      </c>
      <c r="BH4" s="22">
        <f>DriversCGE!AI35*1000</f>
        <v>73995362.001779526</v>
      </c>
      <c r="BI4" s="22">
        <f>DriversCGE!AJ35*1000</f>
        <v>74373096.484110355</v>
      </c>
      <c r="BJ4" s="22">
        <f>DriversCGE!AK35*1000</f>
        <v>74752759.240528658</v>
      </c>
      <c r="BK4" s="22">
        <f>DriversCGE!AL35*1000</f>
        <v>75134360.114565104</v>
      </c>
      <c r="BL4" s="22">
        <f>DriversCGE!AM35*1000</f>
        <v>75517908.999999985</v>
      </c>
    </row>
    <row r="5" spans="1:68" x14ac:dyDescent="0.25">
      <c r="A5" t="s">
        <v>809</v>
      </c>
      <c r="B5" t="s">
        <v>747</v>
      </c>
      <c r="C5" t="s">
        <v>810</v>
      </c>
      <c r="D5" s="21">
        <f t="shared" ref="D5:Y5" si="0">E5/(1+E7)</f>
        <v>1433.9938812707364</v>
      </c>
      <c r="E5" s="21">
        <f t="shared" si="0"/>
        <v>1477.0136977088587</v>
      </c>
      <c r="F5" s="21">
        <f t="shared" si="0"/>
        <v>1521.3241086401245</v>
      </c>
      <c r="G5" s="21">
        <f t="shared" si="0"/>
        <v>1566.9638318993282</v>
      </c>
      <c r="H5" s="21">
        <f t="shared" si="0"/>
        <v>1613.972746856308</v>
      </c>
      <c r="I5" s="21">
        <f t="shared" si="0"/>
        <v>1662.3919292619973</v>
      </c>
      <c r="J5" s="21">
        <f t="shared" si="0"/>
        <v>1732.2123902910014</v>
      </c>
      <c r="K5" s="21">
        <f t="shared" si="0"/>
        <v>1777.2499124385674</v>
      </c>
      <c r="L5" s="21">
        <f t="shared" si="0"/>
        <v>1789.6906618256371</v>
      </c>
      <c r="M5" s="21">
        <f t="shared" si="0"/>
        <v>1838.0123096949292</v>
      </c>
      <c r="N5" s="21">
        <f t="shared" si="0"/>
        <v>1918.8848513215062</v>
      </c>
      <c r="O5" s="21">
        <f t="shared" si="0"/>
        <v>1974.5325120098296</v>
      </c>
      <c r="P5" s="21">
        <f t="shared" si="0"/>
        <v>2049.57304614744</v>
      </c>
      <c r="Q5" s="21">
        <f t="shared" si="0"/>
        <v>2110.6804438191598</v>
      </c>
      <c r="R5" s="21">
        <f t="shared" si="0"/>
        <v>2205.6120415558589</v>
      </c>
      <c r="S5" s="21">
        <f t="shared" si="0"/>
        <v>2322.7836243385577</v>
      </c>
      <c r="T5" s="21">
        <f t="shared" si="0"/>
        <v>2451.1446787079076</v>
      </c>
      <c r="U5" s="21">
        <f t="shared" si="0"/>
        <v>2588.0579946966623</v>
      </c>
      <c r="V5" s="21">
        <f t="shared" si="0"/>
        <v>2685.4182749174242</v>
      </c>
      <c r="W5" s="21">
        <f t="shared" si="0"/>
        <v>2649.3729138607473</v>
      </c>
      <c r="X5" s="21">
        <f t="shared" si="0"/>
        <v>2730.9657981253608</v>
      </c>
      <c r="Y5" s="21">
        <f t="shared" si="0"/>
        <v>2824.6785081473322</v>
      </c>
      <c r="Z5" s="22">
        <f>SUM(DriversCGE!B8:B25)</f>
        <v>2893.5649999999855</v>
      </c>
      <c r="AA5" s="22">
        <f>SUM(DriversCGE!C8:C25)</f>
        <v>2969.7479589356876</v>
      </c>
      <c r="AB5" s="22">
        <f>SUM(DriversCGE!D8:D25)</f>
        <v>3029.72484372287</v>
      </c>
      <c r="AC5" s="22">
        <f>SUM(DriversCGE!E8:E25)</f>
        <v>3077.2898077366308</v>
      </c>
      <c r="AD5" s="22">
        <f>SUM(DriversCGE!F8:F25)</f>
        <v>3111.1652361615606</v>
      </c>
      <c r="AE5" s="22">
        <f>SUM(DriversCGE!G8:G25)</f>
        <v>3158.0443318385887</v>
      </c>
      <c r="AF5" s="22">
        <f>SUM(DriversCGE!H8:H25)</f>
        <v>3207.4880971113998</v>
      </c>
      <c r="AG5" s="22">
        <f>SUM(DriversCGE!I8:I25)</f>
        <v>3254.8178859014447</v>
      </c>
      <c r="AH5" s="22">
        <f>SUM(DriversCGE!J8:J25)</f>
        <v>3022.8415157665968</v>
      </c>
      <c r="AI5" s="22">
        <f>SUM(DriversCGE!K8:K25)</f>
        <v>3099.9125789098948</v>
      </c>
      <c r="AJ5" s="22">
        <f>SUM(DriversCGE!L8:L25)</f>
        <v>3176.7411029774698</v>
      </c>
      <c r="AK5" s="22">
        <f>SUM(DriversCGE!M8:M25)</f>
        <v>3258.3742271015735</v>
      </c>
      <c r="AL5" s="22">
        <f>SUM(DriversCGE!N8:N25)</f>
        <v>3345.5908710811473</v>
      </c>
      <c r="AM5" s="22">
        <f>SUM(DriversCGE!O8:O25)</f>
        <v>3429.6017334198605</v>
      </c>
      <c r="AN5" s="22">
        <f>SUM(DriversCGE!P8:P25)</f>
        <v>3522.8422289846985</v>
      </c>
      <c r="AO5" s="22">
        <f>SUM(DriversCGE!Q8:Q25)</f>
        <v>3618.0435549345652</v>
      </c>
      <c r="AP5" s="22">
        <f>SUM(DriversCGE!R8:R25)</f>
        <v>3714.9550426601336</v>
      </c>
      <c r="AQ5" s="22">
        <f>SUM(DriversCGE!S8:S25)</f>
        <v>3809.5010425193591</v>
      </c>
      <c r="AR5" s="22">
        <f>SUM(DriversCGE!T8:T25)</f>
        <v>3903.4979052828558</v>
      </c>
      <c r="AS5" s="22">
        <f>SUM(DriversCGE!U8:U25)</f>
        <v>4009.5429301983627</v>
      </c>
      <c r="AT5" s="22">
        <f>SUM(DriversCGE!V8:V25)</f>
        <v>4118.3369599763691</v>
      </c>
      <c r="AU5" s="22">
        <f>SUM(DriversCGE!W8:W25)</f>
        <v>4228.8070562873581</v>
      </c>
      <c r="AV5" s="22">
        <f>SUM(DriversCGE!X8:X25)</f>
        <v>4339.9058507810905</v>
      </c>
      <c r="AW5" s="22">
        <f>SUM(DriversCGE!Y8:Y25)</f>
        <v>4461.1485590432403</v>
      </c>
      <c r="AX5" s="22">
        <f>SUM(DriversCGE!Z8:Z25)</f>
        <v>4589.8288752418939</v>
      </c>
      <c r="AY5" s="22">
        <f>SUM(DriversCGE!AA8:AA25)</f>
        <v>4723.3849505733697</v>
      </c>
      <c r="AZ5" s="22">
        <f>SUM(DriversCGE!AB8:AB25)</f>
        <v>4855.6434532709209</v>
      </c>
      <c r="BA5" s="22">
        <f>SUM(DriversCGE!AC8:AC25)</f>
        <v>4992.5782957806769</v>
      </c>
      <c r="BB5" s="22">
        <f>SUM(DriversCGE!AD8:AD25)</f>
        <v>5137.3279366305496</v>
      </c>
      <c r="BC5" s="22">
        <f>SUM(DriversCGE!AE8:AE25)</f>
        <v>5284.7216953478437</v>
      </c>
      <c r="BD5" s="22">
        <f>SUM(DriversCGE!AF8:AF25)</f>
        <v>5436.0417076365666</v>
      </c>
      <c r="BE5" s="22">
        <f>SUM(DriversCGE!AG8:AG25)</f>
        <v>5591.9174490125679</v>
      </c>
      <c r="BF5" s="22">
        <f>SUM(DriversCGE!AH8:AH25)</f>
        <v>5752.7414623794666</v>
      </c>
      <c r="BG5" s="22">
        <f>SUM(DriversCGE!AI8:AI25)</f>
        <v>5920.9470610115895</v>
      </c>
      <c r="BH5" s="22">
        <f>SUM(DriversCGE!AJ8:AJ25)</f>
        <v>6081.7624272053763</v>
      </c>
      <c r="BI5" s="22">
        <f>SUM(DriversCGE!AK8:AK25)</f>
        <v>6247.2942312525565</v>
      </c>
      <c r="BJ5" s="22">
        <f>SUM(DriversCGE!AL8:AL25)</f>
        <v>6418.5042802445951</v>
      </c>
      <c r="BK5" s="22">
        <f>SUM(DriversCGE!AM8:AM25)</f>
        <v>6595.9147425178844</v>
      </c>
      <c r="BL5" s="22">
        <f>SUM(DriversCGE!AN8:AN25)</f>
        <v>6782.491752711092</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H21" sqref="H21"/>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909</v>
      </c>
      <c r="F21" s="23" t="s">
        <v>910</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911</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912</v>
      </c>
      <c r="F43" t="s">
        <v>377</v>
      </c>
      <c r="H43" s="56">
        <v>0.12</v>
      </c>
    </row>
    <row r="44" spans="1:8" x14ac:dyDescent="0.25">
      <c r="A44" t="str">
        <f t="shared" si="8"/>
        <v>3C Aggregated and non-CO2 emissions on land</v>
      </c>
      <c r="B44" t="str">
        <f t="shared" si="7"/>
        <v>3C4 Direct N2O from managed soils (N2O)</v>
      </c>
      <c r="C44" t="str">
        <f t="shared" si="7"/>
        <v>Crop residues</v>
      </c>
      <c r="E44" t="s">
        <v>913</v>
      </c>
      <c r="F44" t="s">
        <v>377</v>
      </c>
      <c r="H44" s="56">
        <v>0.48</v>
      </c>
    </row>
    <row r="45" spans="1:8" x14ac:dyDescent="0.25">
      <c r="A45" t="str">
        <f t="shared" si="8"/>
        <v>3C Aggregated and non-CO2 emissions on land</v>
      </c>
      <c r="B45" t="str">
        <f t="shared" si="7"/>
        <v>3C4 Direct N2O from managed soils (N2O)</v>
      </c>
      <c r="C45" t="str">
        <f t="shared" si="7"/>
        <v>Crop residues</v>
      </c>
      <c r="E45" t="s">
        <v>914</v>
      </c>
      <c r="F45" t="s">
        <v>365</v>
      </c>
      <c r="H45" s="56">
        <v>4.2</v>
      </c>
    </row>
    <row r="46" spans="1:8" x14ac:dyDescent="0.25">
      <c r="A46" t="str">
        <f t="shared" si="8"/>
        <v>3C Aggregated and non-CO2 emissions on land</v>
      </c>
      <c r="B46" t="str">
        <f t="shared" si="7"/>
        <v>3C4 Direct N2O from managed soils (N2O)</v>
      </c>
      <c r="C46" t="str">
        <f t="shared" si="7"/>
        <v>Crop residues</v>
      </c>
      <c r="E46" t="s">
        <v>915</v>
      </c>
      <c r="F46" t="s">
        <v>365</v>
      </c>
      <c r="H46" s="56">
        <v>2.8</v>
      </c>
    </row>
    <row r="47" spans="1:8" x14ac:dyDescent="0.25">
      <c r="A47" t="str">
        <f t="shared" si="8"/>
        <v>3C Aggregated and non-CO2 emissions on land</v>
      </c>
      <c r="B47" t="str">
        <f t="shared" si="7"/>
        <v>3C4 Direct N2O from managed soils (N2O)</v>
      </c>
      <c r="C47" t="str">
        <f t="shared" si="7"/>
        <v>Crop residues</v>
      </c>
      <c r="E47" t="s">
        <v>916</v>
      </c>
      <c r="F47" t="s">
        <v>365</v>
      </c>
      <c r="H47" s="56">
        <v>3.7</v>
      </c>
    </row>
    <row r="48" spans="1:8" x14ac:dyDescent="0.25">
      <c r="A48" t="str">
        <f t="shared" si="8"/>
        <v>3C Aggregated and non-CO2 emissions on land</v>
      </c>
      <c r="B48" t="str">
        <f t="shared" si="7"/>
        <v>3C4 Direct N2O from managed soils (N2O)</v>
      </c>
      <c r="C48" t="str">
        <f t="shared" si="7"/>
        <v>Crop residues</v>
      </c>
      <c r="E48" t="s">
        <v>917</v>
      </c>
      <c r="H48" s="56">
        <v>1.5</v>
      </c>
    </row>
    <row r="49" spans="1:8" x14ac:dyDescent="0.25">
      <c r="A49" t="str">
        <f t="shared" si="8"/>
        <v>3C Aggregated and non-CO2 emissions on land</v>
      </c>
      <c r="B49" t="str">
        <f t="shared" si="7"/>
        <v>3C4 Direct N2O from managed soils (N2O)</v>
      </c>
      <c r="C49" t="str">
        <f t="shared" si="7"/>
        <v>Crop residues</v>
      </c>
      <c r="E49" t="s">
        <v>918</v>
      </c>
      <c r="H49" s="56">
        <v>1.4</v>
      </c>
    </row>
    <row r="50" spans="1:8" x14ac:dyDescent="0.25">
      <c r="A50" t="str">
        <f t="shared" si="8"/>
        <v>3C Aggregated and non-CO2 emissions on land</v>
      </c>
      <c r="B50" t="str">
        <f t="shared" si="7"/>
        <v>3C4 Direct N2O from managed soils (N2O)</v>
      </c>
      <c r="C50" t="str">
        <f t="shared" si="7"/>
        <v>Crop residues</v>
      </c>
      <c r="E50" t="s">
        <v>919</v>
      </c>
      <c r="H50" s="56">
        <v>1.3</v>
      </c>
    </row>
    <row r="51" spans="1:8" x14ac:dyDescent="0.25">
      <c r="A51" t="str">
        <f t="shared" si="8"/>
        <v>3C Aggregated and non-CO2 emissions on land</v>
      </c>
      <c r="B51" t="str">
        <f t="shared" si="7"/>
        <v>3C4 Direct N2O from managed soils (N2O)</v>
      </c>
      <c r="C51" t="str">
        <f t="shared" si="7"/>
        <v>Crop residues</v>
      </c>
      <c r="E51" t="s">
        <v>920</v>
      </c>
      <c r="H51" s="56">
        <v>0.45</v>
      </c>
    </row>
    <row r="52" spans="1:8" x14ac:dyDescent="0.25">
      <c r="A52" t="str">
        <f t="shared" si="8"/>
        <v>3C Aggregated and non-CO2 emissions on land</v>
      </c>
      <c r="B52" t="str">
        <f t="shared" si="7"/>
        <v>3C4 Direct N2O from managed soils (N2O)</v>
      </c>
      <c r="C52" t="str">
        <f t="shared" si="7"/>
        <v>Crop residues</v>
      </c>
      <c r="E52" t="s">
        <v>921</v>
      </c>
      <c r="H52" s="56">
        <v>0</v>
      </c>
    </row>
    <row r="53" spans="1:8" x14ac:dyDescent="0.25">
      <c r="A53" t="str">
        <f t="shared" si="8"/>
        <v>3C Aggregated and non-CO2 emissions on land</v>
      </c>
      <c r="B53" t="str">
        <f t="shared" si="7"/>
        <v>3C4 Direct N2O from managed soils (N2O)</v>
      </c>
      <c r="C53" t="str">
        <f t="shared" si="7"/>
        <v>Crop residues</v>
      </c>
      <c r="E53" t="s">
        <v>922</v>
      </c>
      <c r="H53" s="56">
        <v>0.6</v>
      </c>
    </row>
    <row r="54" spans="1:8" x14ac:dyDescent="0.25">
      <c r="A54" t="str">
        <f>A47</f>
        <v>3C Aggregated and non-CO2 emissions on land</v>
      </c>
      <c r="B54" t="str">
        <f>B47</f>
        <v>3C4 Direct N2O from managed soils (N2O)</v>
      </c>
      <c r="C54" t="str">
        <f>C47</f>
        <v>Crop residues</v>
      </c>
      <c r="E54" t="s">
        <v>923</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924</v>
      </c>
      <c r="F55" t="s">
        <v>327</v>
      </c>
      <c r="H55" s="56">
        <v>0.89</v>
      </c>
    </row>
    <row r="56" spans="1:8" x14ac:dyDescent="0.25">
      <c r="A56" t="str">
        <f t="shared" si="9"/>
        <v>3C Aggregated and non-CO2 emissions on land</v>
      </c>
      <c r="B56" t="str">
        <f t="shared" si="9"/>
        <v>3C4 Direct N2O from managed soils (N2O)</v>
      </c>
      <c r="C56" t="str">
        <f t="shared" si="9"/>
        <v>Crop residues</v>
      </c>
      <c r="E56" t="s">
        <v>925</v>
      </c>
      <c r="F56" t="s">
        <v>327</v>
      </c>
      <c r="H56" s="56">
        <v>0.89</v>
      </c>
    </row>
    <row r="57" spans="1:8" x14ac:dyDescent="0.25">
      <c r="A57" t="str">
        <f>A56</f>
        <v>3C Aggregated and non-CO2 emissions on land</v>
      </c>
      <c r="B57" t="str">
        <f>B56</f>
        <v>3C4 Direct N2O from managed soils (N2O)</v>
      </c>
      <c r="C57" t="str">
        <f>C56</f>
        <v>Crop residues</v>
      </c>
      <c r="E57" t="s">
        <v>926</v>
      </c>
      <c r="F57" t="s">
        <v>327</v>
      </c>
      <c r="H57" s="56">
        <v>0.5</v>
      </c>
    </row>
    <row r="58" spans="1:8" x14ac:dyDescent="0.25">
      <c r="A58" t="str">
        <f t="shared" si="9"/>
        <v>3C Aggregated and non-CO2 emissions on land</v>
      </c>
      <c r="B58" t="str">
        <f t="shared" si="9"/>
        <v>3C4 Direct N2O from managed soils (N2O)</v>
      </c>
      <c r="C58" t="str">
        <f t="shared" si="9"/>
        <v>Crop residues</v>
      </c>
      <c r="E58" t="s">
        <v>927</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6" sqref="G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0.73</v>
      </c>
      <c r="I6" s="50">
        <v>0.76</v>
      </c>
      <c r="J6" s="50">
        <v>0.8</v>
      </c>
      <c r="K6" s="50">
        <v>0.8</v>
      </c>
    </row>
    <row r="7" spans="1:12" x14ac:dyDescent="0.25">
      <c r="A7" t="str">
        <f>A6</f>
        <v>3A Livestock</v>
      </c>
      <c r="C7" t="str">
        <f>C6</f>
        <v>3A1aii Other cattle</v>
      </c>
      <c r="E7" t="s">
        <v>928</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140</v>
      </c>
      <c r="H8" s="50">
        <v>130</v>
      </c>
      <c r="I8" s="50">
        <v>120</v>
      </c>
      <c r="J8" s="50">
        <v>110</v>
      </c>
      <c r="K8" s="50">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410DEF-99BC-418A-A8F6-60AAAC61D781}">
  <ds:schemaRefs>
    <ds:schemaRef ds:uri="http://schemas.microsoft.com/sharepoint/v3/contenttype/forms"/>
  </ds:schemaRefs>
</ds:datastoreItem>
</file>

<file path=customXml/itemProps2.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075F93-2FFF-4204-8A47-BF4DE26969B4}">
  <ds:schemaRefs>
    <ds:schemaRef ds:uri="http://purl.org/dc/elements/1.1/"/>
    <ds:schemaRef ds:uri="http://schemas.microsoft.com/office/2006/documentManagement/types"/>
    <ds:schemaRef ds:uri="http://www.w3.org/XML/1998/namespace"/>
    <ds:schemaRef ds:uri="http://schemas.microsoft.com/office/2006/metadata/properties"/>
    <ds:schemaRef ds:uri="4aa0aade-5a71-4415-8847-ee8404131378"/>
    <ds:schemaRef ds:uri="http://schemas.microsoft.com/office/infopath/2007/PartnerControls"/>
    <ds:schemaRef ds:uri="http://purl.org/dc/terms/"/>
    <ds:schemaRef ds:uri="http://schemas.openxmlformats.org/package/2006/metadata/core-properties"/>
    <ds:schemaRef ds:uri="43193f7e-cc5e-4e8f-af15-505b2f732e4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2020-08-07T11:50:45Z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