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Models\SATIMGE\AFOLU\"/>
    </mc:Choice>
  </mc:AlternateContent>
  <xr:revisionPtr revIDLastSave="0" documentId="8_{5528CC85-5F6E-423A-BC5B-FBD06DA91580}" xr6:coauthVersionLast="45" xr6:coauthVersionMax="45" xr10:uidLastSave="{00000000-0000-0000-0000-000000000000}"/>
  <bookViews>
    <workbookView xWindow="2730" yWindow="2730" windowWidth="21600" windowHeight="11385"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59" l="1"/>
  <c r="C7" i="59"/>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D35" i="57" s="1"/>
  <c r="E33" i="57"/>
  <c r="F33" i="57"/>
  <c r="G33" i="57"/>
  <c r="G35" i="57" s="1"/>
  <c r="H33" i="57"/>
  <c r="I33" i="57"/>
  <c r="J33" i="57"/>
  <c r="K33" i="57"/>
  <c r="K35" i="57" s="1"/>
  <c r="L33" i="57"/>
  <c r="M33" i="57"/>
  <c r="N33" i="57"/>
  <c r="N35" i="57" s="1"/>
  <c r="O33" i="57"/>
  <c r="O35" i="57" s="1"/>
  <c r="P33" i="57"/>
  <c r="P35" i="57" s="1"/>
  <c r="Q33" i="57"/>
  <c r="R33" i="57"/>
  <c r="S33" i="57"/>
  <c r="S35" i="57" s="1"/>
  <c r="T33" i="57"/>
  <c r="T35" i="57" s="1"/>
  <c r="U33" i="57"/>
  <c r="V33" i="57"/>
  <c r="W33" i="57"/>
  <c r="W35" i="57" s="1"/>
  <c r="X33" i="57"/>
  <c r="Y33" i="57"/>
  <c r="Y35" i="57" s="1"/>
  <c r="Z33" i="57"/>
  <c r="AA33" i="57"/>
  <c r="AA35" i="57" s="1"/>
  <c r="AB33" i="57"/>
  <c r="AB35" i="57" s="1"/>
  <c r="AC33" i="57"/>
  <c r="AD33" i="57"/>
  <c r="C33" i="57"/>
  <c r="C35" i="57"/>
  <c r="E35" i="57"/>
  <c r="F35" i="57"/>
  <c r="H35" i="57"/>
  <c r="I35" i="57"/>
  <c r="J35" i="57"/>
  <c r="L35" i="57"/>
  <c r="M35" i="57"/>
  <c r="Q35" i="57"/>
  <c r="R35" i="57"/>
  <c r="U35" i="57"/>
  <c r="V35" i="57"/>
  <c r="X35" i="57"/>
  <c r="Z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U23" i="50" l="1"/>
  <c r="U24" i="50" s="1"/>
  <c r="W23" i="50"/>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E89" i="36" l="1"/>
  <c r="AI89" i="36"/>
  <c r="AF89" i="36"/>
  <c r="AG89" i="36"/>
  <c r="AH89" i="36"/>
  <c r="AJ89" i="36"/>
  <c r="AD89" i="36"/>
  <c r="AE87" i="36"/>
  <c r="AQ87" i="36"/>
  <c r="BC87" i="36"/>
  <c r="BO87" i="36"/>
  <c r="AO88" i="36"/>
  <c r="BA88" i="36"/>
  <c r="BM88" i="36"/>
  <c r="AS89" i="36"/>
  <c r="BE89" i="36"/>
  <c r="AE90" i="36"/>
  <c r="AQ90" i="36"/>
  <c r="BC90" i="36"/>
  <c r="BO90" i="36"/>
  <c r="AO91" i="36"/>
  <c r="BA91" i="36"/>
  <c r="BM91" i="36"/>
  <c r="AM92" i="36"/>
  <c r="AY92" i="36"/>
  <c r="BK92" i="36"/>
  <c r="AK95" i="36"/>
  <c r="AW95" i="36"/>
  <c r="BI95" i="36"/>
  <c r="AI96" i="36"/>
  <c r="AU96" i="36"/>
  <c r="BG96" i="36"/>
  <c r="AG97" i="36"/>
  <c r="AS97" i="36"/>
  <c r="BE97" i="36"/>
  <c r="AE98" i="36"/>
  <c r="AQ98" i="36"/>
  <c r="BC98" i="36"/>
  <c r="BO98" i="36"/>
  <c r="BA95" i="36"/>
  <c r="AI98" i="36"/>
  <c r="AD96" i="36"/>
  <c r="AP96" i="36"/>
  <c r="AO89" i="36"/>
  <c r="AU92" i="36"/>
  <c r="BA97" i="36"/>
  <c r="BC89" i="36"/>
  <c r="BC97" i="36"/>
  <c r="AF87" i="36"/>
  <c r="AR87" i="36"/>
  <c r="BD87" i="36"/>
  <c r="BP87" i="36"/>
  <c r="AP88" i="36"/>
  <c r="BB88" i="36"/>
  <c r="BN88" i="36"/>
  <c r="AT89" i="36"/>
  <c r="BF89" i="36"/>
  <c r="AF90" i="36"/>
  <c r="AR90" i="36"/>
  <c r="BD90" i="36"/>
  <c r="BP90" i="36"/>
  <c r="AP91" i="36"/>
  <c r="BB91" i="36"/>
  <c r="BN91" i="36"/>
  <c r="AN92" i="36"/>
  <c r="AZ92" i="36"/>
  <c r="BL92" i="36"/>
  <c r="AL95" i="36"/>
  <c r="AX95" i="36"/>
  <c r="BJ95" i="36"/>
  <c r="AJ96" i="36"/>
  <c r="AV96" i="36"/>
  <c r="BH96" i="36"/>
  <c r="AH97" i="36"/>
  <c r="AT97" i="36"/>
  <c r="BF97" i="36"/>
  <c r="AF98" i="36"/>
  <c r="AR98" i="36"/>
  <c r="BD98" i="36"/>
  <c r="BP98" i="36"/>
  <c r="BO92" i="36"/>
  <c r="BK96" i="36"/>
  <c r="AU98" i="36"/>
  <c r="BB96" i="36"/>
  <c r="AW88" i="36"/>
  <c r="AM90" i="36"/>
  <c r="BI91" i="36"/>
  <c r="BE95" i="36"/>
  <c r="BO96" i="36"/>
  <c r="AD90" i="36"/>
  <c r="BK88" i="36"/>
  <c r="BM98" i="36"/>
  <c r="AG87" i="36"/>
  <c r="AS87" i="36"/>
  <c r="BE87" i="36"/>
  <c r="AE88" i="36"/>
  <c r="AQ88" i="36"/>
  <c r="BC88" i="36"/>
  <c r="BO88"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BC92" i="36"/>
  <c r="AW97" i="36"/>
  <c r="AL98" i="36"/>
  <c r="AD91" i="36"/>
  <c r="BK87" i="36"/>
  <c r="BK90" i="36"/>
  <c r="AG95" i="36"/>
  <c r="AO97" i="36"/>
  <c r="BK91" i="36"/>
  <c r="AS96" i="36"/>
  <c r="AH87" i="36"/>
  <c r="AT87" i="36"/>
  <c r="BF87" i="36"/>
  <c r="AF88" i="36"/>
  <c r="AR88" i="36"/>
  <c r="BD88" i="36"/>
  <c r="BP88" i="36"/>
  <c r="AV89" i="36"/>
  <c r="BH89" i="36"/>
  <c r="AH90" i="36"/>
  <c r="AT90" i="36"/>
  <c r="BF90" i="36"/>
  <c r="AF91" i="36"/>
  <c r="AR91" i="36"/>
  <c r="BD91" i="36"/>
  <c r="BP91" i="36"/>
  <c r="AP92" i="36"/>
  <c r="BB92" i="36"/>
  <c r="BN92" i="36"/>
  <c r="AN95" i="36"/>
  <c r="AZ95" i="36"/>
  <c r="BL95" i="36"/>
  <c r="AL96" i="36"/>
  <c r="AX96" i="36"/>
  <c r="BJ96" i="36"/>
  <c r="AJ97" i="36"/>
  <c r="AV97" i="36"/>
  <c r="BH97" i="36"/>
  <c r="AH98" i="36"/>
  <c r="AT98" i="36"/>
  <c r="BF98" i="36"/>
  <c r="AD97" i="36"/>
  <c r="AQ92" i="36"/>
  <c r="AK97" i="36"/>
  <c r="AX98" i="36"/>
  <c r="BJ98" i="36"/>
  <c r="AM87" i="36"/>
  <c r="AW91" i="36"/>
  <c r="AM98" i="36"/>
  <c r="AM91" i="36"/>
  <c r="AQ97" i="36"/>
  <c r="AI87" i="36"/>
  <c r="AU87" i="36"/>
  <c r="BG87" i="36"/>
  <c r="AG88" i="36"/>
  <c r="AS88" i="36"/>
  <c r="BE88" i="36"/>
  <c r="AK89" i="36"/>
  <c r="AW89" i="36"/>
  <c r="BI89" i="36"/>
  <c r="AI90" i="36"/>
  <c r="AU90" i="36"/>
  <c r="BG90" i="36"/>
  <c r="AG91" i="36"/>
  <c r="AS91" i="36"/>
  <c r="BE91" i="36"/>
  <c r="AE92" i="36"/>
  <c r="AO95" i="36"/>
  <c r="BM95" i="36"/>
  <c r="AM96" i="36"/>
  <c r="AY96" i="36"/>
  <c r="BI97" i="36"/>
  <c r="BG98" i="36"/>
  <c r="BL97" i="36"/>
  <c r="AY87" i="36"/>
  <c r="AK91" i="36"/>
  <c r="AQ96" i="36"/>
  <c r="AO90" i="36"/>
  <c r="AI95" i="36"/>
  <c r="AG96" i="36"/>
  <c r="AE97" i="36"/>
  <c r="AJ87" i="36"/>
  <c r="AV87" i="36"/>
  <c r="BH87" i="36"/>
  <c r="AH88" i="36"/>
  <c r="AT88" i="36"/>
  <c r="BF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BN96" i="36"/>
  <c r="BA89" i="36"/>
  <c r="AE96" i="36"/>
  <c r="BA90" i="36"/>
  <c r="BA98" i="36"/>
  <c r="AK87" i="36"/>
  <c r="AW87" i="36"/>
  <c r="BI87" i="36"/>
  <c r="AI88" i="36"/>
  <c r="AU88" i="36"/>
  <c r="BG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AJ91" i="36"/>
  <c r="BD95" i="36"/>
  <c r="AN97" i="36"/>
  <c r="BI88" i="36"/>
  <c r="BG92" i="36"/>
  <c r="BM97" i="36"/>
  <c r="AQ89" i="36"/>
  <c r="BO97" i="36"/>
  <c r="AL87" i="36"/>
  <c r="AX87" i="36"/>
  <c r="BJ87" i="36"/>
  <c r="AJ88" i="36"/>
  <c r="AV88" i="36"/>
  <c r="BH88" i="36"/>
  <c r="AN89" i="36"/>
  <c r="AZ89" i="36"/>
  <c r="BL89" i="36"/>
  <c r="AL90" i="36"/>
  <c r="AX90" i="36"/>
  <c r="BJ90" i="36"/>
  <c r="AV91" i="36"/>
  <c r="BH91" i="36"/>
  <c r="AH92" i="36"/>
  <c r="AT92" i="36"/>
  <c r="BF92" i="36"/>
  <c r="AF95" i="36"/>
  <c r="AR95" i="36"/>
  <c r="BP95" i="36"/>
  <c r="AZ97" i="36"/>
  <c r="AK88" i="36"/>
  <c r="AY90" i="36"/>
  <c r="AI92" i="36"/>
  <c r="AS95" i="36"/>
  <c r="BC96" i="36"/>
  <c r="BK98" i="36"/>
  <c r="AY88" i="36"/>
  <c r="AN87" i="36"/>
  <c r="AZ87" i="36"/>
  <c r="BL87" i="36"/>
  <c r="AL88" i="36"/>
  <c r="AX88" i="36"/>
  <c r="BJ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8" i="36"/>
  <c r="AO87" i="36"/>
  <c r="BA87" i="36"/>
  <c r="BM87" i="36"/>
  <c r="AM88" i="36"/>
  <c r="BO89" i="36"/>
  <c r="AY91" i="36"/>
  <c r="AK92" i="36"/>
  <c r="AW92" i="36"/>
  <c r="BI92" i="36"/>
  <c r="AU95" i="36"/>
  <c r="BG95" i="36"/>
  <c r="BE96" i="36"/>
  <c r="AD87" i="36"/>
  <c r="AP87" i="36"/>
  <c r="BB87" i="36"/>
  <c r="BN87" i="36"/>
  <c r="AN88" i="36"/>
  <c r="AZ88" i="36"/>
  <c r="BL88"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BM89" i="36"/>
  <c r="AY98" i="36"/>
  <c r="BM90" i="36"/>
  <c r="AO98"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X123" i="34" l="1"/>
  <c r="M123" i="34"/>
  <c r="Y123" i="34"/>
  <c r="Q124" i="34"/>
  <c r="I125" i="34"/>
  <c r="U125" i="34"/>
  <c r="M126" i="34"/>
  <c r="Y126" i="34"/>
  <c r="Q127" i="34"/>
  <c r="I128" i="34"/>
  <c r="U128" i="34"/>
  <c r="M132" i="34"/>
  <c r="Y132" i="34"/>
  <c r="Q134" i="34"/>
  <c r="AC124" i="34"/>
  <c r="AB124" i="34"/>
  <c r="R123" i="34"/>
  <c r="J127" i="34"/>
  <c r="V134" i="34"/>
  <c r="W127" i="34"/>
  <c r="N123" i="34"/>
  <c r="Z123" i="34"/>
  <c r="R124" i="34"/>
  <c r="J125" i="34"/>
  <c r="V125" i="34"/>
  <c r="N126" i="34"/>
  <c r="Z126" i="34"/>
  <c r="R127" i="34"/>
  <c r="J128" i="34"/>
  <c r="V128" i="34"/>
  <c r="N132" i="34"/>
  <c r="Z132" i="34"/>
  <c r="R134" i="34"/>
  <c r="AC125" i="34"/>
  <c r="AB123" i="34"/>
  <c r="V124" i="34"/>
  <c r="R126" i="34"/>
  <c r="J134" i="34"/>
  <c r="K124" i="34"/>
  <c r="AB125" i="34"/>
  <c r="O123" i="34"/>
  <c r="AA123" i="34"/>
  <c r="S124" i="34"/>
  <c r="K125" i="34"/>
  <c r="W125" i="34"/>
  <c r="O126" i="34"/>
  <c r="AA126" i="34"/>
  <c r="S127" i="34"/>
  <c r="K128" i="34"/>
  <c r="W128" i="34"/>
  <c r="O132" i="34"/>
  <c r="AA132" i="34"/>
  <c r="S134" i="34"/>
  <c r="AC126" i="34"/>
  <c r="AC132" i="34"/>
  <c r="J124" i="34"/>
  <c r="V127" i="34"/>
  <c r="R132" i="34"/>
  <c r="S123" i="34"/>
  <c r="AA125" i="34"/>
  <c r="S126" i="34"/>
  <c r="AA128" i="34"/>
  <c r="S132" i="34"/>
  <c r="AC123" i="34"/>
  <c r="P123" i="34"/>
  <c r="H124" i="34"/>
  <c r="T124" i="34"/>
  <c r="L125" i="34"/>
  <c r="X125" i="34"/>
  <c r="P126" i="34"/>
  <c r="H127" i="34"/>
  <c r="T127" i="34"/>
  <c r="L128" i="34"/>
  <c r="X128" i="34"/>
  <c r="P132" i="34"/>
  <c r="H134" i="34"/>
  <c r="T134" i="34"/>
  <c r="AC127" i="34"/>
  <c r="AC134" i="34"/>
  <c r="N125" i="34"/>
  <c r="Z128" i="34"/>
  <c r="AB132" i="34"/>
  <c r="O125" i="34"/>
  <c r="O128" i="34"/>
  <c r="K134" i="34"/>
  <c r="Q123" i="34"/>
  <c r="I124" i="34"/>
  <c r="U124" i="34"/>
  <c r="M125" i="34"/>
  <c r="Y125" i="34"/>
  <c r="Q126" i="34"/>
  <c r="I127" i="34"/>
  <c r="U127" i="34"/>
  <c r="M128" i="34"/>
  <c r="Y128" i="34"/>
  <c r="Q132" i="34"/>
  <c r="I134" i="34"/>
  <c r="U134" i="34"/>
  <c r="AC128" i="34"/>
  <c r="AB134" i="34"/>
  <c r="Z125" i="34"/>
  <c r="N128" i="34"/>
  <c r="W124" i="34"/>
  <c r="K127" i="34"/>
  <c r="W134" i="34"/>
  <c r="H123" i="34"/>
  <c r="T123" i="34"/>
  <c r="L124" i="34"/>
  <c r="X124" i="34"/>
  <c r="P125" i="34"/>
  <c r="H126" i="34"/>
  <c r="T126" i="34"/>
  <c r="L127" i="34"/>
  <c r="X127" i="34"/>
  <c r="P128" i="34"/>
  <c r="H132" i="34"/>
  <c r="T132" i="34"/>
  <c r="L134" i="34"/>
  <c r="X134" i="34"/>
  <c r="O124" i="34"/>
  <c r="W126" i="34"/>
  <c r="S128" i="34"/>
  <c r="AA134" i="34"/>
  <c r="L126" i="34"/>
  <c r="H128" i="34"/>
  <c r="L132" i="34"/>
  <c r="I123" i="34"/>
  <c r="U123" i="34"/>
  <c r="M124" i="34"/>
  <c r="Y124" i="34"/>
  <c r="Q125" i="34"/>
  <c r="I126" i="34"/>
  <c r="U126" i="34"/>
  <c r="M127" i="34"/>
  <c r="Y127" i="34"/>
  <c r="Q128" i="34"/>
  <c r="I132" i="34"/>
  <c r="U132" i="34"/>
  <c r="M134" i="34"/>
  <c r="Y134" i="34"/>
  <c r="AB128" i="34"/>
  <c r="AB127" i="34"/>
  <c r="K123" i="34"/>
  <c r="W123" i="34"/>
  <c r="S125" i="34"/>
  <c r="K126" i="34"/>
  <c r="O127" i="34"/>
  <c r="AA127" i="34"/>
  <c r="K132" i="34"/>
  <c r="O134" i="34"/>
  <c r="L123" i="34"/>
  <c r="P124" i="34"/>
  <c r="H125" i="34"/>
  <c r="T125" i="34"/>
  <c r="X126" i="34"/>
  <c r="T128" i="34"/>
  <c r="X132" i="34"/>
  <c r="J123" i="34"/>
  <c r="V123" i="34"/>
  <c r="N124" i="34"/>
  <c r="Z124" i="34"/>
  <c r="R125" i="34"/>
  <c r="J126" i="34"/>
  <c r="V126" i="34"/>
  <c r="N127" i="34"/>
  <c r="Z127" i="34"/>
  <c r="R128" i="34"/>
  <c r="J132" i="34"/>
  <c r="V132" i="34"/>
  <c r="N134" i="34"/>
  <c r="Z134" i="34"/>
  <c r="AA124" i="34"/>
  <c r="W132" i="34"/>
  <c r="AB126" i="34"/>
  <c r="P127" i="34"/>
  <c r="P134" i="34"/>
  <c r="AL132" i="34"/>
  <c r="BG127" i="34"/>
  <c r="BO123" i="34"/>
  <c r="BE133" i="34"/>
  <c r="BM132" i="34"/>
  <c r="AY126" i="34"/>
  <c r="AY134" i="34"/>
  <c r="AJ133" i="34"/>
  <c r="AL128" i="34"/>
  <c r="BF124" i="34"/>
  <c r="AE132" i="34"/>
  <c r="AH125" i="34"/>
  <c r="AE125" i="34"/>
  <c r="AD134" i="34"/>
  <c r="AU124" i="34"/>
  <c r="AR127" i="34"/>
  <c r="BG128" i="34"/>
  <c r="AV128" i="34"/>
  <c r="AW124" i="34"/>
  <c r="BK133" i="34"/>
  <c r="BO132" i="34"/>
  <c r="BC126" i="34"/>
  <c r="AS134" i="34"/>
  <c r="AY127" i="34"/>
  <c r="AQ126" i="34"/>
  <c r="AU134" i="34"/>
  <c r="AN132" i="34"/>
  <c r="BK127" i="34"/>
  <c r="AP124" i="34"/>
  <c r="AI132" i="34"/>
  <c r="AD124" i="34"/>
  <c r="AG126" i="34"/>
  <c r="AJ123" i="34"/>
  <c r="BN125" i="34"/>
  <c r="AV127" i="34"/>
  <c r="BK128" i="34"/>
  <c r="AN124" i="34"/>
  <c r="BC125" i="34"/>
  <c r="AZ128" i="34"/>
  <c r="AL123" i="34"/>
  <c r="BA124" i="34"/>
  <c r="BG133" i="34"/>
  <c r="AU126" i="34"/>
  <c r="AO134" i="34"/>
  <c r="BL134" i="34"/>
  <c r="AW133" i="34"/>
  <c r="BE132" i="34"/>
  <c r="BM128" i="34"/>
  <c r="BP125" i="34"/>
  <c r="AQ134" i="34"/>
  <c r="AJ132" i="34"/>
  <c r="BC127" i="34"/>
  <c r="AH124" i="34"/>
  <c r="AI127" i="34"/>
  <c r="AN123" i="34"/>
  <c r="BC124" i="34"/>
  <c r="AK126" i="34"/>
  <c r="AR124" i="34"/>
  <c r="BG125" i="34"/>
  <c r="BD128" i="34"/>
  <c r="BE124" i="34"/>
  <c r="AY123" i="34"/>
  <c r="BC133" i="34"/>
  <c r="AM126" i="34"/>
  <c r="BP126" i="34"/>
  <c r="BA132" i="34"/>
  <c r="BH125" i="34"/>
  <c r="AM134" i="34"/>
  <c r="AU127" i="34"/>
  <c r="AE124" i="34"/>
  <c r="AE134" i="34"/>
  <c r="AD126" i="34"/>
  <c r="AH127" i="34"/>
  <c r="AR123" i="34"/>
  <c r="BD127" i="34"/>
  <c r="AV124" i="34"/>
  <c r="BK125" i="34"/>
  <c r="BH128" i="34"/>
  <c r="AT123" i="34"/>
  <c r="BI124" i="34"/>
  <c r="BN134" i="34"/>
  <c r="AY133" i="34"/>
  <c r="BI128" i="34"/>
  <c r="BL125" i="34"/>
  <c r="BH126" i="34"/>
  <c r="BD134" i="34"/>
  <c r="AO133" i="34"/>
  <c r="AW128" i="34"/>
  <c r="AS125" i="34"/>
  <c r="BP133" i="34"/>
  <c r="AM127" i="34"/>
  <c r="AI124" i="34"/>
  <c r="AI134" i="34"/>
  <c r="AF127" i="34"/>
  <c r="AF128" i="34"/>
  <c r="AE133" i="34"/>
  <c r="AV123" i="34"/>
  <c r="BK124" i="34"/>
  <c r="AS126" i="34"/>
  <c r="AK123" i="34"/>
  <c r="AZ124" i="34"/>
  <c r="BO125" i="34"/>
  <c r="AW127" i="34"/>
  <c r="BL128" i="34"/>
  <c r="BM124" i="34"/>
  <c r="BJ134" i="34"/>
  <c r="AU133" i="34"/>
  <c r="AY132" i="34"/>
  <c r="BA128" i="34"/>
  <c r="BA125" i="34"/>
  <c r="BJ133" i="34"/>
  <c r="AZ134" i="34"/>
  <c r="AK133" i="34"/>
  <c r="AS132" i="34"/>
  <c r="AO128" i="34"/>
  <c r="BJ124" i="34"/>
  <c r="BL133" i="34"/>
  <c r="AG125" i="34"/>
  <c r="AG134" i="34"/>
  <c r="AZ123" i="34"/>
  <c r="BO124" i="34"/>
  <c r="AW126" i="34"/>
  <c r="AO123" i="34"/>
  <c r="AL126" i="34"/>
  <c r="AJ125" i="34"/>
  <c r="AQ133" i="34"/>
  <c r="AU132" i="34"/>
  <c r="AS128" i="34"/>
  <c r="AK125" i="34"/>
  <c r="BF133" i="34"/>
  <c r="BJ132" i="34"/>
  <c r="AR126" i="34"/>
  <c r="AV134" i="34"/>
  <c r="AO132" i="34"/>
  <c r="BN127" i="34"/>
  <c r="AT124" i="34"/>
  <c r="BH133" i="34"/>
  <c r="BP132" i="34"/>
  <c r="BD126" i="34"/>
  <c r="AE126" i="34"/>
  <c r="AG124" i="34"/>
  <c r="AF123" i="34"/>
  <c r="BD123" i="34"/>
  <c r="BA126" i="34"/>
  <c r="BP127" i="34"/>
  <c r="BH124" i="34"/>
  <c r="AP126" i="34"/>
  <c r="BF123" i="34"/>
  <c r="AN125" i="34"/>
  <c r="AM133" i="34"/>
  <c r="AK128" i="34"/>
  <c r="BB124" i="34"/>
  <c r="BB133" i="34"/>
  <c r="BF132" i="34"/>
  <c r="AJ126" i="34"/>
  <c r="AR134" i="34"/>
  <c r="AK132" i="34"/>
  <c r="BF127" i="34"/>
  <c r="BL132" i="34"/>
  <c r="AV126" i="34"/>
  <c r="AI126" i="34"/>
  <c r="AI125" i="34"/>
  <c r="AF125" i="34"/>
  <c r="BH123" i="34"/>
  <c r="AP125" i="34"/>
  <c r="AM128" i="34"/>
  <c r="AW123" i="34"/>
  <c r="BL124" i="34"/>
  <c r="AT126" i="34"/>
  <c r="BI127" i="34"/>
  <c r="AR125" i="34"/>
  <c r="AX134" i="34"/>
  <c r="AM132" i="34"/>
  <c r="BJ127" i="34"/>
  <c r="AL124" i="34"/>
  <c r="BM134" i="34"/>
  <c r="AX133" i="34"/>
  <c r="BB132" i="34"/>
  <c r="BF128" i="34"/>
  <c r="BI125" i="34"/>
  <c r="AN134" i="34"/>
  <c r="AX127" i="34"/>
  <c r="BO134" i="34"/>
  <c r="AZ133" i="34"/>
  <c r="BH132" i="34"/>
  <c r="AN126" i="34"/>
  <c r="AG127" i="34"/>
  <c r="AE127" i="34"/>
  <c r="AH134" i="34"/>
  <c r="AD133" i="34"/>
  <c r="AH126" i="34"/>
  <c r="BL123" i="34"/>
  <c r="AT125" i="34"/>
  <c r="BI126" i="34"/>
  <c r="AQ128" i="34"/>
  <c r="BA123" i="34"/>
  <c r="AY48" i="45" s="1"/>
  <c r="BP124" i="34"/>
  <c r="AX126" i="34"/>
  <c r="BM127" i="34"/>
  <c r="BN123" i="34"/>
  <c r="AV125" i="34"/>
  <c r="AT134" i="34"/>
  <c r="BB127" i="34"/>
  <c r="BC123" i="34"/>
  <c r="BI134" i="34"/>
  <c r="AT133" i="34"/>
  <c r="AX132" i="34"/>
  <c r="AX128" i="34"/>
  <c r="AW125" i="34"/>
  <c r="AJ134" i="34"/>
  <c r="AP127" i="34"/>
  <c r="BK134" i="34"/>
  <c r="AV133" i="34"/>
  <c r="BD132" i="34"/>
  <c r="BJ128" i="34"/>
  <c r="BM125" i="34"/>
  <c r="AE128" i="34"/>
  <c r="AG128" i="34"/>
  <c r="AH123" i="34"/>
  <c r="AH133" i="34"/>
  <c r="AH128" i="34"/>
  <c r="BP123" i="34"/>
  <c r="AX125" i="34"/>
  <c r="BM126" i="34"/>
  <c r="AU128" i="34"/>
  <c r="BE123" i="34"/>
  <c r="AM125" i="34"/>
  <c r="BB126" i="34"/>
  <c r="AJ128" i="34"/>
  <c r="AK124" i="34"/>
  <c r="AZ125" i="34"/>
  <c r="AP134" i="34"/>
  <c r="AT127" i="34"/>
  <c r="BE134" i="34"/>
  <c r="AP133" i="34"/>
  <c r="AT132" i="34"/>
  <c r="AP128" i="34"/>
  <c r="BN124" i="34"/>
  <c r="BM133" i="34"/>
  <c r="BO126" i="34"/>
  <c r="BG134" i="34"/>
  <c r="AR133" i="34"/>
  <c r="AZ132" i="34"/>
  <c r="BB128" i="34"/>
  <c r="BE125" i="34"/>
  <c r="AI128" i="34"/>
  <c r="AF124" i="34"/>
  <c r="AF134" i="34"/>
  <c r="AD132" i="34"/>
  <c r="AM124" i="34"/>
  <c r="BB125" i="34"/>
  <c r="AJ127" i="34"/>
  <c r="AY128" i="34"/>
  <c r="BI123" i="34"/>
  <c r="AQ125" i="34"/>
  <c r="BF126" i="34"/>
  <c r="AN128" i="34"/>
  <c r="AO124" i="34"/>
  <c r="BD125" i="34"/>
  <c r="AL134" i="34"/>
  <c r="AL127" i="34"/>
  <c r="BA134" i="34"/>
  <c r="AL133" i="34"/>
  <c r="AP132" i="34"/>
  <c r="BO127" i="34"/>
  <c r="AX124" i="34"/>
  <c r="BI133" i="34"/>
  <c r="BG126" i="34"/>
  <c r="BC134" i="34"/>
  <c r="AN133" i="34"/>
  <c r="AV132" i="34"/>
  <c r="AG132" i="34"/>
  <c r="AD125" i="34"/>
  <c r="AH132" i="34"/>
  <c r="AQ124" i="34"/>
  <c r="BC128" i="34"/>
  <c r="AU125" i="34"/>
  <c r="BJ126" i="34"/>
  <c r="AR128" i="34"/>
  <c r="AS124" i="34"/>
  <c r="AM123" i="34"/>
  <c r="BO133" i="34"/>
  <c r="BO128" i="34"/>
  <c r="BJ125" i="34"/>
  <c r="BA133" i="34"/>
  <c r="AQ123" i="34"/>
  <c r="BP128" i="34"/>
  <c r="AE123" i="34"/>
  <c r="BF125" i="34"/>
  <c r="U133" i="34"/>
  <c r="V133" i="34"/>
  <c r="AS123" i="34"/>
  <c r="BN128" i="34"/>
  <c r="BD133" i="34"/>
  <c r="AO126" i="34"/>
  <c r="AS133" i="34"/>
  <c r="AF133" i="34"/>
  <c r="AL125" i="34"/>
  <c r="AZ127" i="34"/>
  <c r="AA133" i="34"/>
  <c r="Z133" i="34"/>
  <c r="M133" i="34"/>
  <c r="BB123" i="34"/>
  <c r="BL127" i="34"/>
  <c r="BE127" i="34"/>
  <c r="BA127" i="34"/>
  <c r="AN127" i="34"/>
  <c r="AK127" i="34"/>
  <c r="AR132" i="34"/>
  <c r="BN133" i="34"/>
  <c r="Y133" i="34"/>
  <c r="T133" i="34"/>
  <c r="BL126" i="34"/>
  <c r="BG123" i="34"/>
  <c r="BM123" i="34"/>
  <c r="AP123" i="34"/>
  <c r="AN48" i="45" s="1"/>
  <c r="AI123" i="34"/>
  <c r="AG133" i="34"/>
  <c r="H133" i="34"/>
  <c r="AY124" i="34"/>
  <c r="AF132" i="34"/>
  <c r="BD124" i="34"/>
  <c r="BB134" i="34"/>
  <c r="AC133" i="34"/>
  <c r="BP134" i="34"/>
  <c r="AZ126" i="34"/>
  <c r="AU123" i="34"/>
  <c r="AO125" i="34"/>
  <c r="AT128" i="34"/>
  <c r="BK126" i="34"/>
  <c r="BJ123" i="34"/>
  <c r="BC132" i="34"/>
  <c r="AD127" i="34"/>
  <c r="BK123" i="34"/>
  <c r="K133" i="34"/>
  <c r="L133" i="34"/>
  <c r="AS127" i="34"/>
  <c r="BN132" i="34"/>
  <c r="Q133" i="34"/>
  <c r="AJ124" i="34"/>
  <c r="AI133" i="34"/>
  <c r="BH127" i="34"/>
  <c r="AW132" i="34"/>
  <c r="AO127" i="34"/>
  <c r="I133" i="34"/>
  <c r="P133" i="34"/>
  <c r="X133" i="34"/>
  <c r="AD128" i="34"/>
  <c r="AQ127" i="34"/>
  <c r="AQ132" i="34"/>
  <c r="AX123" i="34"/>
  <c r="BE126" i="34"/>
  <c r="BN126" i="34"/>
  <c r="O133" i="34"/>
  <c r="J133" i="34"/>
  <c r="AW134" i="34"/>
  <c r="AY125" i="34"/>
  <c r="BK132" i="34"/>
  <c r="BF134" i="34"/>
  <c r="BE128" i="34"/>
  <c r="AK134" i="34"/>
  <c r="S133" i="34"/>
  <c r="N133" i="34"/>
  <c r="AB133" i="34"/>
  <c r="Z48" i="45" s="1"/>
  <c r="BG124" i="34"/>
  <c r="AF126" i="34"/>
  <c r="BI132" i="34"/>
  <c r="BH134" i="34"/>
  <c r="BG132" i="34"/>
  <c r="AG123" i="34"/>
  <c r="W133" i="34"/>
  <c r="R133" i="34"/>
  <c r="H131" i="34"/>
  <c r="T131" i="34"/>
  <c r="M129" i="34"/>
  <c r="Y129" i="34"/>
  <c r="Q130" i="34"/>
  <c r="I131" i="34"/>
  <c r="U131" i="34"/>
  <c r="AJ129" i="34"/>
  <c r="AV129" i="34"/>
  <c r="BH129" i="34"/>
  <c r="AF130" i="34"/>
  <c r="AR130" i="34"/>
  <c r="BD130" i="34"/>
  <c r="BP130" i="34"/>
  <c r="V130" i="34"/>
  <c r="AK130" i="34"/>
  <c r="AA131" i="34"/>
  <c r="BN129" i="34"/>
  <c r="AI129" i="34"/>
  <c r="N129" i="34"/>
  <c r="Z129" i="34"/>
  <c r="R130" i="34"/>
  <c r="J131" i="34"/>
  <c r="V131" i="34"/>
  <c r="AK129" i="34"/>
  <c r="AW129" i="34"/>
  <c r="BI129" i="34"/>
  <c r="AG130" i="34"/>
  <c r="AS130" i="34"/>
  <c r="BE130" i="34"/>
  <c r="AC131" i="34"/>
  <c r="J130" i="34"/>
  <c r="BM129" i="34"/>
  <c r="S129" i="34"/>
  <c r="AD129" i="34"/>
  <c r="BJ130" i="34"/>
  <c r="AU129" i="34"/>
  <c r="O129" i="34"/>
  <c r="AA129" i="34"/>
  <c r="S130" i="34"/>
  <c r="K131" i="34"/>
  <c r="W131" i="34"/>
  <c r="AL129" i="34"/>
  <c r="AX129" i="34"/>
  <c r="BJ129" i="34"/>
  <c r="AH130" i="34"/>
  <c r="AT130" i="34"/>
  <c r="BF130" i="34"/>
  <c r="R129" i="34"/>
  <c r="BA129" i="34"/>
  <c r="AW130" i="34"/>
  <c r="O131" i="34"/>
  <c r="AP129" i="34"/>
  <c r="AX130" i="34"/>
  <c r="BO130" i="34"/>
  <c r="P129" i="34"/>
  <c r="H130" i="34"/>
  <c r="T130" i="34"/>
  <c r="L131" i="34"/>
  <c r="X131" i="34"/>
  <c r="AM129" i="34"/>
  <c r="AY129" i="34"/>
  <c r="BK129" i="34"/>
  <c r="AI130" i="34"/>
  <c r="AU130" i="34"/>
  <c r="BG130" i="34"/>
  <c r="Z131" i="34"/>
  <c r="AC129" i="34"/>
  <c r="K130" i="34"/>
  <c r="BB129" i="34"/>
  <c r="AB131" i="34"/>
  <c r="AE130" i="34"/>
  <c r="Q129" i="34"/>
  <c r="I130" i="34"/>
  <c r="U130" i="34"/>
  <c r="M131" i="34"/>
  <c r="Y131" i="34"/>
  <c r="AN129" i="34"/>
  <c r="AZ129" i="34"/>
  <c r="BL129" i="34"/>
  <c r="AJ130" i="34"/>
  <c r="AV130" i="34"/>
  <c r="BH130" i="34"/>
  <c r="N131" i="34"/>
  <c r="AO129" i="34"/>
  <c r="BI130" i="34"/>
  <c r="W130" i="34"/>
  <c r="AL130" i="34"/>
  <c r="H129" i="34"/>
  <c r="T129" i="34"/>
  <c r="L130" i="34"/>
  <c r="X130" i="34"/>
  <c r="P131" i="34"/>
  <c r="AE129" i="34"/>
  <c r="AQ129" i="34"/>
  <c r="BC129" i="34"/>
  <c r="BO129" i="34"/>
  <c r="AM130" i="34"/>
  <c r="AY130" i="34"/>
  <c r="BK130" i="34"/>
  <c r="AB130" i="34"/>
  <c r="O130" i="34"/>
  <c r="S131" i="34"/>
  <c r="BF129" i="34"/>
  <c r="AP130" i="34"/>
  <c r="L129" i="34"/>
  <c r="BG129" i="34"/>
  <c r="I129" i="34"/>
  <c r="U129" i="34"/>
  <c r="M130" i="34"/>
  <c r="Y130" i="34"/>
  <c r="Q131" i="34"/>
  <c r="AF129" i="34"/>
  <c r="AR129" i="34"/>
  <c r="BD129" i="34"/>
  <c r="BP129" i="34"/>
  <c r="AN130" i="34"/>
  <c r="AZ130" i="34"/>
  <c r="BL130" i="34"/>
  <c r="AB129" i="34"/>
  <c r="BA130" i="34"/>
  <c r="K129" i="34"/>
  <c r="AA130" i="34"/>
  <c r="AH129" i="34"/>
  <c r="AD130" i="34"/>
  <c r="BN130" i="34"/>
  <c r="P130" i="34"/>
  <c r="AQ130" i="34"/>
  <c r="J129" i="34"/>
  <c r="V129" i="34"/>
  <c r="N130" i="34"/>
  <c r="Z130" i="34"/>
  <c r="R131" i="34"/>
  <c r="AG129" i="34"/>
  <c r="AS129" i="34"/>
  <c r="BE129" i="34"/>
  <c r="AC130" i="34"/>
  <c r="AO130" i="34"/>
  <c r="BM130" i="34"/>
  <c r="W129" i="34"/>
  <c r="AT129" i="34"/>
  <c r="BB130" i="34"/>
  <c r="X129" i="34"/>
  <c r="BC130" i="34"/>
  <c r="BK131" i="34"/>
  <c r="AV131" i="34"/>
  <c r="BO131" i="34"/>
  <c r="AJ131" i="34"/>
  <c r="BE131" i="34"/>
  <c r="BM131" i="34"/>
  <c r="AI131" i="34"/>
  <c r="AZ131" i="34"/>
  <c r="BH131" i="34"/>
  <c r="AT131" i="34"/>
  <c r="AO131" i="34"/>
  <c r="AW131" i="34"/>
  <c r="AF131" i="34"/>
  <c r="AH131" i="34"/>
  <c r="AM131" i="34"/>
  <c r="AR131" i="34"/>
  <c r="BN131" i="34"/>
  <c r="AK131" i="34"/>
  <c r="AU131" i="34"/>
  <c r="BP131" i="34"/>
  <c r="BI131" i="34"/>
  <c r="AY131" i="34"/>
  <c r="BL131" i="34"/>
  <c r="BD131" i="34"/>
  <c r="AE131" i="34"/>
  <c r="BC131" i="34"/>
  <c r="BF131" i="34"/>
  <c r="AG131" i="34"/>
  <c r="BG131" i="34"/>
  <c r="BA131" i="34"/>
  <c r="AX131" i="34"/>
  <c r="AN131" i="34"/>
  <c r="AD131" i="34"/>
  <c r="BJ131" i="34"/>
  <c r="AQ131" i="34"/>
  <c r="AS131" i="34"/>
  <c r="AP131" i="34"/>
  <c r="AL131" i="34"/>
  <c r="BB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L48" i="45" l="1"/>
  <c r="AV48" i="45"/>
  <c r="O48" i="45"/>
  <c r="AS48" i="45"/>
  <c r="BK48" i="45"/>
  <c r="AZ48" i="45"/>
  <c r="T48" i="45"/>
  <c r="AF48" i="45"/>
  <c r="AM48" i="45"/>
  <c r="BM48" i="45"/>
  <c r="Q48" i="45"/>
  <c r="BE48" i="45"/>
  <c r="K48" i="45"/>
  <c r="S48" i="45"/>
  <c r="BG48" i="45"/>
  <c r="AP48" i="45"/>
  <c r="AW48" i="45"/>
  <c r="X48" i="45"/>
  <c r="AT48" i="45"/>
  <c r="P48" i="45"/>
  <c r="J48" i="45"/>
  <c r="AA48" i="45"/>
  <c r="R48" i="45"/>
  <c r="Y48" i="45"/>
  <c r="AC48" i="45"/>
  <c r="BA48" i="45"/>
  <c r="BJ48" i="45"/>
  <c r="AX48" i="45"/>
  <c r="U48" i="45"/>
  <c r="V48" i="45"/>
  <c r="I48" i="45"/>
  <c r="W48" i="45"/>
  <c r="AU48" i="45"/>
  <c r="BB48" i="45"/>
  <c r="AQ48" i="45"/>
  <c r="BD48" i="45"/>
  <c r="AE48" i="45"/>
  <c r="N48" i="45"/>
  <c r="BI48" i="45"/>
  <c r="AO48" i="45"/>
  <c r="BC48" i="45"/>
  <c r="AD48" i="45"/>
  <c r="G48" i="45"/>
  <c r="AH48" i="45"/>
  <c r="AI48" i="45"/>
  <c r="BL48" i="45"/>
  <c r="BF48" i="45"/>
  <c r="AJ48" i="45"/>
  <c r="H48" i="45"/>
  <c r="BH48" i="45"/>
  <c r="F48" i="45"/>
  <c r="AR48" i="45"/>
  <c r="AL48" i="45"/>
  <c r="M48" i="45"/>
  <c r="BN48" i="45"/>
  <c r="AG48" i="45"/>
  <c r="AK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9" i="50" s="1"/>
  <c r="AN10" i="36"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J61" i="57"/>
  <c r="AK61" i="57"/>
  <c r="L5" i="47"/>
  <c r="K4" i="50" s="1"/>
  <c r="K4" i="57" s="1"/>
  <c r="AO51" i="50" l="1"/>
  <c r="AI51" i="50"/>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I8" i="36" s="1"/>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U42" i="36"/>
  <c r="AT83" i="36"/>
  <c r="G5" i="47"/>
  <c r="F4" i="50" s="1"/>
  <c r="F4" i="57" s="1"/>
  <c r="AD8" i="36" l="1"/>
  <c r="AJ9" i="36"/>
  <c r="AI9" i="36"/>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Q6" i="50"/>
  <c r="E29" i="45"/>
  <c r="E30" i="45" s="1"/>
  <c r="E31" i="45" s="1"/>
  <c r="E32" i="45" s="1"/>
  <c r="E33" i="45" s="1"/>
  <c r="AX10" i="50" l="1"/>
  <c r="BC9" i="36" s="1"/>
  <c r="AW10" i="50"/>
  <c r="BB8" i="36" s="1"/>
  <c r="BJ10" i="50"/>
  <c r="BO8" i="36" s="1"/>
  <c r="AJ10" i="50"/>
  <c r="AO8" i="36" s="1"/>
  <c r="BP42" i="36"/>
  <c r="BP83" i="36" s="1"/>
  <c r="BO83" i="36"/>
  <c r="AY10" i="50"/>
  <c r="BD8" i="36" s="1"/>
  <c r="BH10" i="50"/>
  <c r="BM9" i="36" s="1"/>
  <c r="AS10" i="50"/>
  <c r="AX8" i="36" s="1"/>
  <c r="BB10" i="50"/>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C8" i="36" l="1"/>
  <c r="BB9" i="36"/>
  <c r="BO9" i="36"/>
  <c r="AO9" i="36"/>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D67" i="45" l="1"/>
  <c r="C41" i="62"/>
  <c r="D66" i="45"/>
  <c r="C40" i="62"/>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25" i="39"/>
  <c r="H68" i="46" s="1"/>
  <c r="G125" i="39"/>
  <c r="G126" i="39"/>
  <c r="T126" i="39" s="1"/>
  <c r="G127" i="39"/>
  <c r="T127" i="39" s="1"/>
  <c r="G128" i="39"/>
  <c r="T128" i="39" s="1"/>
  <c r="G129" i="39"/>
  <c r="T129" i="39" s="1"/>
  <c r="G130" i="39"/>
  <c r="T130" i="39" s="1"/>
  <c r="G131" i="39"/>
  <c r="G132" i="39"/>
  <c r="T132" i="39" s="1"/>
  <c r="G133" i="39"/>
  <c r="T133" i="39" s="1"/>
  <c r="G124" i="39"/>
  <c r="T124" i="39" s="1"/>
  <c r="G115" i="39"/>
  <c r="T115" i="39" s="1"/>
  <c r="G116" i="39"/>
  <c r="T116" i="39" s="1"/>
  <c r="G117" i="39"/>
  <c r="T117" i="39" s="1"/>
  <c r="G118" i="39"/>
  <c r="T118" i="39" s="1"/>
  <c r="G119" i="39"/>
  <c r="T119" i="39" s="1"/>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AC106" i="34" s="1"/>
  <c r="X170" i="34"/>
  <c r="X65" i="36"/>
  <c r="Q186" i="34"/>
  <c r="AC186" i="34"/>
  <c r="R171" i="34"/>
  <c r="W80" i="36"/>
  <c r="H187" i="34"/>
  <c r="AB187" i="34"/>
  <c r="AB80" i="36"/>
  <c r="AB121" i="34" s="1"/>
  <c r="K186" i="34"/>
  <c r="Z186" i="34"/>
  <c r="Q81" i="36"/>
  <c r="Q122" i="34" s="1"/>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J105" i="34" s="1"/>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AF47" i="34" s="1"/>
  <c r="Y171" i="34"/>
  <c r="O187" i="34"/>
  <c r="M65" i="36"/>
  <c r="N187" i="34"/>
  <c r="V186" i="34"/>
  <c r="AA187" i="34"/>
  <c r="I170" i="34"/>
  <c r="J186" i="34"/>
  <c r="L81" i="36"/>
  <c r="H170" i="34"/>
  <c r="S171" i="34"/>
  <c r="U171" i="34"/>
  <c r="AA80" i="36"/>
  <c r="AA121" i="34" s="1"/>
  <c r="W65" i="36"/>
  <c r="W106" i="34" s="1"/>
  <c r="Z65" i="36"/>
  <c r="T171" i="34"/>
  <c r="L186" i="34"/>
  <c r="U80" i="36"/>
  <c r="U121" i="34" s="1"/>
  <c r="V65" i="36"/>
  <c r="V170" i="34"/>
  <c r="AA171" i="34"/>
  <c r="I64" i="36"/>
  <c r="I105" i="34" s="1"/>
  <c r="J170" i="34"/>
  <c r="L65" i="36"/>
  <c r="L106" i="34" s="1"/>
  <c r="H80" i="36"/>
  <c r="H121" i="34" s="1"/>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L121" i="34" s="1"/>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K106" i="34" s="1"/>
  <c r="N186" i="34"/>
  <c r="T170" i="34"/>
  <c r="Y64" i="36"/>
  <c r="Y105" i="34" s="1"/>
  <c r="J81" i="36"/>
  <c r="S170" i="34"/>
  <c r="O186" i="34"/>
  <c r="C8" i="36"/>
  <c r="A53" i="57"/>
  <c r="H53" i="33"/>
  <c r="AB171" i="34"/>
  <c r="AB170" i="34"/>
  <c r="K80" i="36"/>
  <c r="K121" i="34" s="1"/>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T39" i="34"/>
  <c r="AB39" i="34"/>
  <c r="AF39" i="34"/>
  <c r="M39" i="34"/>
  <c r="Q39" i="34"/>
  <c r="J39" i="34"/>
  <c r="N39" i="34"/>
  <c r="R39" i="34"/>
  <c r="Z39" i="34"/>
  <c r="AD39" i="34"/>
  <c r="AH39" i="34"/>
  <c r="K39" i="34"/>
  <c r="W39" i="34"/>
  <c r="AE39" i="34"/>
  <c r="I39" i="34"/>
  <c r="H39" i="34"/>
  <c r="P47" i="34"/>
  <c r="T47" i="34"/>
  <c r="X47" i="34"/>
  <c r="AB47" i="34"/>
  <c r="Q47" i="34"/>
  <c r="Y47" i="34"/>
  <c r="AC47" i="34"/>
  <c r="AG47" i="34"/>
  <c r="N47" i="34"/>
  <c r="R47" i="34"/>
  <c r="V47" i="34"/>
  <c r="Z47" i="34"/>
  <c r="K47" i="34"/>
  <c r="S47" i="34"/>
  <c r="W47" i="34"/>
  <c r="AA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H106" i="34"/>
  <c r="L122" i="34"/>
  <c r="X105" i="34"/>
  <c r="Q105" i="34"/>
  <c r="J122" i="34"/>
  <c r="R122" i="34"/>
  <c r="Z106" i="34"/>
  <c r="Y106" i="34"/>
  <c r="I122" i="34"/>
  <c r="P121" i="34"/>
  <c r="H122" i="34"/>
  <c r="R121" i="34"/>
  <c r="X106" i="34"/>
  <c r="O122" i="34"/>
  <c r="M122" i="34"/>
  <c r="N122" i="34"/>
  <c r="V106" i="34"/>
  <c r="P122" i="34"/>
  <c r="P105" i="34"/>
  <c r="M121" i="34"/>
  <c r="K122" i="34"/>
  <c r="X121" i="34"/>
  <c r="T121" i="34"/>
  <c r="U106" i="34"/>
  <c r="S121" i="34"/>
  <c r="AB122" i="34"/>
  <c r="V121" i="34"/>
  <c r="M105" i="34"/>
  <c r="N121" i="34"/>
  <c r="S122" i="34"/>
  <c r="T106" i="34"/>
  <c r="AB106" i="34"/>
  <c r="O106" i="34"/>
  <c r="AB105" i="34"/>
  <c r="K105" i="34"/>
  <c r="N106" i="34"/>
  <c r="Z121" i="34"/>
  <c r="AA122" i="34"/>
  <c r="I121"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Q28" i="34" l="1"/>
  <c r="AF29" i="34"/>
  <c r="I23" i="34"/>
  <c r="AE47" i="34"/>
  <c r="J47" i="34"/>
  <c r="L47" i="34"/>
  <c r="V39" i="34"/>
  <c r="X39" i="34"/>
  <c r="P39" i="34"/>
  <c r="O47" i="34"/>
  <c r="U47" i="34"/>
  <c r="AA39" i="34"/>
  <c r="AG39" i="34"/>
  <c r="BB28" i="34"/>
  <c r="AC39" i="34"/>
  <c r="D8" i="45"/>
  <c r="C9" i="62"/>
  <c r="I28" i="34"/>
  <c r="AH47" i="34"/>
  <c r="M47" i="34"/>
  <c r="S39" i="34"/>
  <c r="Y39" i="34"/>
  <c r="U28" i="34"/>
  <c r="AD47" i="34"/>
  <c r="O39" i="34"/>
  <c r="U39" i="34"/>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H87" i="39" s="1"/>
  <c r="G88" i="39"/>
  <c r="G89" i="39"/>
  <c r="G90" i="39"/>
  <c r="G91" i="39"/>
  <c r="G92" i="39"/>
  <c r="G93" i="39"/>
  <c r="G94" i="39"/>
  <c r="G95" i="39"/>
  <c r="G96" i="39"/>
  <c r="H96" i="39" s="1"/>
  <c r="G97" i="39"/>
  <c r="G98" i="39"/>
  <c r="G99" i="39"/>
  <c r="H99" i="39" s="1"/>
  <c r="G100" i="39"/>
  <c r="G101" i="39"/>
  <c r="G102" i="39"/>
  <c r="G85" i="39"/>
  <c r="H51" i="39"/>
  <c r="H53" i="39"/>
  <c r="H55" i="39"/>
  <c r="H57" i="39"/>
  <c r="G37" i="39"/>
  <c r="G38" i="39"/>
  <c r="G39" i="39"/>
  <c r="G40" i="39"/>
  <c r="G41" i="39"/>
  <c r="H41" i="39" s="1"/>
  <c r="G42" i="39"/>
  <c r="G43" i="39"/>
  <c r="G44" i="39"/>
  <c r="G45" i="39"/>
  <c r="H45" i="39" s="1"/>
  <c r="G46" i="39"/>
  <c r="G47" i="39"/>
  <c r="G48" i="39"/>
  <c r="G49" i="39"/>
  <c r="H49" i="39" s="1"/>
  <c r="G50" i="39"/>
  <c r="G51" i="39"/>
  <c r="G52" i="39"/>
  <c r="G53" i="39"/>
  <c r="G54" i="39"/>
  <c r="G55" i="39"/>
  <c r="G56" i="39"/>
  <c r="G57" i="39"/>
  <c r="G58" i="39"/>
  <c r="G59" i="39"/>
  <c r="H59" i="39" s="1"/>
  <c r="G36" i="39"/>
  <c r="H36" i="39" s="1"/>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5" i="39"/>
  <c r="H92" i="39"/>
  <c r="H90" i="39"/>
  <c r="G104" i="39"/>
  <c r="G105" i="39"/>
  <c r="G106" i="39"/>
  <c r="G107" i="39"/>
  <c r="G108" i="39"/>
  <c r="G103" i="39"/>
  <c r="H74" i="39"/>
  <c r="H67" i="39"/>
  <c r="H63" i="39"/>
  <c r="H62" i="39"/>
  <c r="G61" i="39"/>
  <c r="G62" i="39"/>
  <c r="G63" i="39"/>
  <c r="G64" i="39"/>
  <c r="G65" i="39"/>
  <c r="G66" i="39"/>
  <c r="H66" i="39" s="1"/>
  <c r="G67" i="39"/>
  <c r="G68" i="39"/>
  <c r="G69" i="39"/>
  <c r="G70" i="39"/>
  <c r="H70" i="39" s="1"/>
  <c r="G71" i="39"/>
  <c r="H71" i="39" s="1"/>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H27" i="33"/>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4" i="45"/>
  <c r="D58" i="45" s="1"/>
  <c r="D12" i="45"/>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45" i="36" l="1"/>
  <c r="AD82" i="36"/>
  <c r="AD85" i="36" s="1"/>
  <c r="BE58" i="50"/>
  <c r="BE59" i="50" s="1"/>
  <c r="BE60" i="50" s="1"/>
  <c r="BE61" i="50" s="1"/>
  <c r="BK58" i="50"/>
  <c r="BK59" i="50" s="1"/>
  <c r="BK60" i="50" s="1"/>
  <c r="BK61" i="50" s="1"/>
  <c r="BJ58" i="50"/>
  <c r="BJ59" i="50" s="1"/>
  <c r="BJ60" i="50" s="1"/>
  <c r="BP41" i="36" s="1"/>
  <c r="BP82"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82"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82"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BK82" i="36" s="1"/>
  <c r="AV41" i="36"/>
  <c r="AV82" i="36" s="1"/>
  <c r="BH41" i="36"/>
  <c r="BH82" i="36" s="1"/>
  <c r="AF41" i="36"/>
  <c r="AF82" i="36" s="1"/>
  <c r="BH61" i="50"/>
  <c r="BM41" i="36"/>
  <c r="BM82" i="36" s="1"/>
  <c r="BJ41" i="36"/>
  <c r="BJ82" i="36" s="1"/>
  <c r="AQ41" i="36"/>
  <c r="AQ82" i="36" s="1"/>
  <c r="BJ61" i="50"/>
  <c r="AU41" i="36"/>
  <c r="AU82" i="36" s="1"/>
  <c r="BA41" i="36"/>
  <c r="BA82" i="36" s="1"/>
  <c r="AU61" i="50"/>
  <c r="AH41" i="36"/>
  <c r="AH82" i="36" s="1"/>
  <c r="AB61" i="50"/>
  <c r="BF41" i="36"/>
  <c r="BF82" i="36" s="1"/>
  <c r="AZ61" i="50"/>
  <c r="Y61" i="50"/>
  <c r="AE41" i="36"/>
  <c r="AE82" i="36" s="1"/>
  <c r="AS41" i="36"/>
  <c r="AS82" i="36" s="1"/>
  <c r="AM61" i="50"/>
  <c r="AR61" i="50"/>
  <c r="AX41" i="36"/>
  <c r="AX82" i="36" s="1"/>
  <c r="BL41" i="36"/>
  <c r="BL82" i="36" s="1"/>
  <c r="BF61" i="50"/>
  <c r="BE41" i="36"/>
  <c r="BE82" i="36" s="1"/>
  <c r="AY61" i="50"/>
  <c r="AG41" i="36"/>
  <c r="AG82" i="36" s="1"/>
  <c r="AG85" i="36" s="1"/>
  <c r="AA61" i="50"/>
  <c r="AJ61" i="50"/>
  <c r="AP41" i="36"/>
  <c r="AP82" i="36" s="1"/>
  <c r="AC61" i="50"/>
  <c r="AI41" i="36"/>
  <c r="AI82" i="36" s="1"/>
  <c r="AW61" i="50"/>
  <c r="BC41" i="36"/>
  <c r="BC82" i="36" s="1"/>
  <c r="AF61" i="50"/>
  <c r="AL41" i="36"/>
  <c r="AL82" i="36" s="1"/>
  <c r="AJ41" i="36"/>
  <c r="AJ82" i="36" s="1"/>
  <c r="AD61" i="50"/>
  <c r="AZ41" i="36"/>
  <c r="AZ82" i="36" s="1"/>
  <c r="AT61" i="50"/>
  <c r="AV61" i="50"/>
  <c r="BB41" i="36"/>
  <c r="BB82" i="36" s="1"/>
  <c r="AT41" i="36"/>
  <c r="AT82" i="36" s="1"/>
  <c r="AN61" i="50"/>
  <c r="AK41" i="36"/>
  <c r="AK82" i="36" s="1"/>
  <c r="AE61" i="50"/>
  <c r="BI61" i="50"/>
  <c r="BO41" i="36"/>
  <c r="BO82" i="36" s="1"/>
  <c r="AG61" i="50"/>
  <c r="AM41" i="36"/>
  <c r="AM82" i="36" s="1"/>
  <c r="BD41" i="36"/>
  <c r="BD82" i="36" s="1"/>
  <c r="AX61" i="50"/>
  <c r="BA61" i="50"/>
  <c r="BG41" i="36"/>
  <c r="BG82" i="36" s="1"/>
  <c r="AR41" i="36"/>
  <c r="AR82" i="36" s="1"/>
  <c r="AL61" i="50"/>
  <c r="AW41" i="36"/>
  <c r="AW82" i="36" s="1"/>
  <c r="AQ61" i="50"/>
  <c r="AS61" i="50"/>
  <c r="AY41" i="36"/>
  <c r="AY82" i="36" s="1"/>
  <c r="AN41" i="36"/>
  <c r="AN82" i="36" s="1"/>
  <c r="AH61" i="50"/>
  <c r="AO41" i="36"/>
  <c r="AO82" i="36" s="1"/>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5" i="36"/>
  <c r="AP85" i="36"/>
  <c r="AE85" i="36"/>
  <c r="BG85" i="36"/>
  <c r="AS85" i="36"/>
  <c r="AF85" i="36"/>
  <c r="AV85" i="36"/>
  <c r="AX85" i="36"/>
  <c r="BH85" i="36"/>
  <c r="AQ85" i="36"/>
  <c r="AN85" i="36"/>
  <c r="AU85" i="36"/>
  <c r="BC85" i="36"/>
  <c r="BA85" i="36"/>
  <c r="AZ85" i="36"/>
  <c r="AY85" i="36"/>
  <c r="AM85" i="36"/>
  <c r="BF85" i="36"/>
  <c r="AT85" i="36"/>
  <c r="AJ85" i="36"/>
  <c r="BE85" i="36"/>
  <c r="BJ45" i="36"/>
  <c r="BI85" i="36"/>
  <c r="BB85" i="36"/>
  <c r="BD85" i="36"/>
  <c r="AI85" i="36"/>
  <c r="AK85" i="36"/>
  <c r="AR85" i="36"/>
  <c r="AL85" i="36"/>
  <c r="AH85" i="36"/>
  <c r="AW85" i="36"/>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5" i="36"/>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5" i="36"/>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5" i="36"/>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5" i="36"/>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5" i="36"/>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5" i="36" s="1"/>
  <c r="BO85" i="36"/>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AY137" i="34" l="1"/>
  <c r="BC19" i="45"/>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P68" i="34"/>
  <c r="BF73" i="34"/>
  <c r="BF57" i="34"/>
  <c r="AR80" i="34"/>
  <c r="AR64" i="34"/>
  <c r="AK83" i="34"/>
  <c r="AK67" i="34"/>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P74" i="34"/>
  <c r="AP58" i="34"/>
  <c r="BJ78" i="34"/>
  <c r="BJ62" i="34"/>
  <c r="AP62" i="34"/>
  <c r="AP78" i="34"/>
  <c r="AJ83" i="34"/>
  <c r="AJ67" i="34"/>
  <c r="AP85" i="34"/>
  <c r="AN40" i="45" s="1"/>
  <c r="P36" i="62" s="1"/>
  <c r="AP69" i="34"/>
  <c r="AN33" i="45" s="1"/>
  <c r="P30" i="62" s="1"/>
  <c r="BP80" i="34"/>
  <c r="BP64" i="34"/>
  <c r="BO80" i="34"/>
  <c r="BO64" i="34"/>
  <c r="BE84" i="34"/>
  <c r="BE68" i="34"/>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O32" i="45" l="1"/>
  <c r="Q29" i="62" s="1"/>
  <c r="BK39" i="45"/>
  <c r="AM35" i="62" s="1"/>
  <c r="AY39" i="45"/>
  <c r="AA35" i="62" s="1"/>
  <c r="BN39" i="45"/>
  <c r="AP35" i="62" s="1"/>
  <c r="AI32" i="45"/>
  <c r="K29" i="62" s="1"/>
  <c r="BE39" i="45"/>
  <c r="AG35" i="62" s="1"/>
  <c r="BC32" i="45"/>
  <c r="AE29" i="62" s="1"/>
  <c r="AX32" i="45"/>
  <c r="Z29" i="62" s="1"/>
  <c r="AL30" i="45"/>
  <c r="N27" i="62" s="1"/>
  <c r="BD30" i="45"/>
  <c r="AF27" i="62" s="1"/>
  <c r="AU28" i="45"/>
  <c r="W25" i="62" s="1"/>
  <c r="AJ30" i="45"/>
  <c r="L27" i="62" s="1"/>
  <c r="AU30" i="45"/>
  <c r="W27" i="62" s="1"/>
  <c r="BF32" i="45"/>
  <c r="AH29" i="62" s="1"/>
  <c r="AV32" i="45"/>
  <c r="X29" i="62" s="1"/>
  <c r="BH30" i="45"/>
  <c r="AJ27" i="62" s="1"/>
  <c r="AW35" i="45"/>
  <c r="AH30" i="45"/>
  <c r="J27" i="62" s="1"/>
  <c r="BL30" i="45"/>
  <c r="AN27" i="62" s="1"/>
  <c r="AU35" i="45"/>
  <c r="W31" i="62" s="1"/>
  <c r="BJ32" i="45"/>
  <c r="AL29" i="62" s="1"/>
  <c r="BD37" i="45"/>
  <c r="AF33" i="62" s="1"/>
  <c r="AP30" i="45"/>
  <c r="R27" i="62" s="1"/>
  <c r="AU37" i="45"/>
  <c r="W33" i="62" s="1"/>
  <c r="AI37" i="45"/>
  <c r="K33" i="62" s="1"/>
  <c r="AZ35" i="45"/>
  <c r="AB31" i="62" s="1"/>
  <c r="AS39" i="45"/>
  <c r="U35" i="62" s="1"/>
  <c r="AM39" i="45"/>
  <c r="O35" i="62" s="1"/>
  <c r="AJ37" i="45"/>
  <c r="L33" i="62" s="1"/>
  <c r="AM32" i="45"/>
  <c r="O29" i="62" s="1"/>
  <c r="AH36" i="45"/>
  <c r="J32" i="62" s="1"/>
  <c r="AL37" i="45"/>
  <c r="N33" i="62" s="1"/>
  <c r="AR30" i="45"/>
  <c r="T27" i="62" s="1"/>
  <c r="AW28" i="45"/>
  <c r="Y25" i="62" s="1"/>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C25" i="62"/>
  <c r="AE31" i="62"/>
  <c r="M31" i="62"/>
  <c r="AD72" i="45"/>
  <c r="AD73" i="45" s="1"/>
  <c r="AD80" i="45" s="1"/>
  <c r="AH72" i="45" l="1"/>
  <c r="AH73" i="45" s="1"/>
  <c r="AL77" i="34"/>
  <c r="AJ36" i="45" s="1"/>
  <c r="AL61" i="34"/>
  <c r="AJ29" i="45" s="1"/>
  <c r="AK77" i="34"/>
  <c r="AI36" i="45" s="1"/>
  <c r="AK61" i="34"/>
  <c r="AI29" i="45" s="1"/>
  <c r="K32" i="62" l="1"/>
  <c r="AI34" i="45"/>
  <c r="AI62" i="45" s="1"/>
  <c r="L32" i="62"/>
  <c r="AJ34" i="45"/>
  <c r="AJ62" i="45" s="1"/>
  <c r="AM61" i="34"/>
  <c r="AK29" i="45" s="1"/>
  <c r="AM77" i="34"/>
  <c r="AK36" i="45" s="1"/>
  <c r="K26" i="62"/>
  <c r="AI27" i="45"/>
  <c r="AI61" i="45" s="1"/>
  <c r="L26" i="62"/>
  <c r="AJ27" i="45"/>
  <c r="AJ61" i="45" s="1"/>
  <c r="AJ72" i="45" s="1"/>
  <c r="AJ73" i="45" s="1"/>
  <c r="AI72" i="45" l="1"/>
  <c r="AI73" i="45" s="1"/>
  <c r="M32" i="62"/>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<sst xmlns="http://schemas.openxmlformats.org/spreadsheetml/2006/main" count="2529" uniqueCount="981">
  <si>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</si>
  <si>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</si>
  <si>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</si>
  <si>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</si>
  <si>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</si>
  <si>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</si>
  <si>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</si>
  <si>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</si>
  <si>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</si>
  <si>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</si>
  <si>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</si>
  <si>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</si>
  <si>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</si>
  <si>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</si>
  <si>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</si>
  <si>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</si>
  <si>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</si>
  <si>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</si>
  <si>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</si>
  <si>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</si>
  <si>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</si>
  <si>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</si>
  <si>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</si>
  <si>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</si>
  <si>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</si>
  <si>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</si>
  <si>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</si>
  <si>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</si>
  <si>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</si>
  <si>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</si>
  <si>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</si>
  <si>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</si>
  <si>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</si>
  <si>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</si>
  <si>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</si>
  <si>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</si>
  <si>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</si>
  <si>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</si>
  <si>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</si>
  <si>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</si>
  <si>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</si>
  <si>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</si>
  <si>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</si>
  <si>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</si>
  <si>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</si>
  <si>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</si>
  <si>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</si>
  <si>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</si>
  <si>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</si>
  <si>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</si>
  <si>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</si>
  <si>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</si>
  <si>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</si>
  <si>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</si>
  <si>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</si>
  <si>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</si>
  <si>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</si>
  <si>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</si>
  <si>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</si>
  <si>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</si>
  <si>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</si>
  <si>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</si>
  <si>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</si>
  <si>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</si>
  <si>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</si>
  <si>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</si>
  <si>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</si>
  <si>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</si>
  <si>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</si>
  <si>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</si>
  <si>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</si>
  <si>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</si>
  <si>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</si>
  <si>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</si>
  <si>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</si>
  <si>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</si>
  <si>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</si>
  <si>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</si>
  <si>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</si>
  <si>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</si>
  <si>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</si>
  <si>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</si>
  <si>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</si>
  <si>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</si>
  <si>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</si>
  <si>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</si>
  <si>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</si>
  <si>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</si>
  <si>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</si>
  <si>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</si>
  <si>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</si>
  <si>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</si>
  <si>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</si>
  <si>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</si>
  <si>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</si>
  <si>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</si>
  <si>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</si>
  <si>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</si>
  <si>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</si>
  <si>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</si>
  <si>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</si>
  <si>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</si>
  <si>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</si>
  <si>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</si>
  <si>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</si>
  <si>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</si>
  <si>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</si>
  <si>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</si>
  <si>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</si>
  <si>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</si>
  <si>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</si>
  <si>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</si>
  <si>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</si>
  <si>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</si>
  <si>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</si>
  <si>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</si>
  <si>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</si>
  <si>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</si>
  <si>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</si>
  <si>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</si>
  <si>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</si>
  <si>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</si>
  <si>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</si>
  <si>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</si>
  <si>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</si>
  <si>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</si>
  <si>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</si>
  <si>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</si>
  <si>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</si>
  <si>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</si>
  <si>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</si>
  <si>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</si>
  <si>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</si>
  <si>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</si>
  <si>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</si>
  <si>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</si>
  <si>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</si>
  <si>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</si>
  <si>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</si>
  <si>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</si>
  <si>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</si>
  <si>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</si>
  <si>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</si>
  <si>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</si>
  <si>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</si>
  <si>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</si>
  <si>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</si>
  <si>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</si>
  <si>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</si>
  <si>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</si>
  <si>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</si>
  <si>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</si>
  <si>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</si>
  <si>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</si>
  <si>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</si>
  <si>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</si>
  <si>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</si>
  <si>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</si>
  <si>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</si>
  <si>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</si>
  <si>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</si>
  <si>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</si>
  <si>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</si>
  <si>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</si>
  <si>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</si>
  <si>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</si>
  <si>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</si>
  <si>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</si>
  <si>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</si>
  <si>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</si>
  <si>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</si>
  <si>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</si>
  <si>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</si>
  <si>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</si>
  <si>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</si>
  <si>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</si>
  <si>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</si>
  <si>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</si>
  <si>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</si>
  <si>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</si>
  <si>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</si>
  <si>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</si>
  <si>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</si>
  <si>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</si>
  <si>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</si>
  <si>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</si>
  <si>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</si>
  <si>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</si>
  <si>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</si>
  <si>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</si>
  <si>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</si>
  <si>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</si>
  <si>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</si>
  <si>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</si>
  <si>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</si>
  <si>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</si>
  <si>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</si>
  <si>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</si>
  <si>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</si>
  <si>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</si>
  <si>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</si>
  <si>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</si>
  <si>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</si>
  <si>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</si>
  <si>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</si>
  <si>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</si>
  <si>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</si>
  <si>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</si>
  <si>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</si>
  <si>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</si>
  <si>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</si>
  <si>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</si>
  <si>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</si>
  <si>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</si>
  <si>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</si>
  <si>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</si>
  <si>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</si>
  <si>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</si>
  <si>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</si>
  <si>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</si>
  <si>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</si>
  <si>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</si>
  <si>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</si>
  <si>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</si>
  <si>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</si>
  <si>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</si>
  <si>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</si>
  <si>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</si>
  <si>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</si>
  <si>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</si>
  <si>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</si>
  <si>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</si>
  <si>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</si>
  <si>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</si>
  <si>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</si>
  <si>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</si>
  <si>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</si>
  <si>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</si>
  <si>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</si>
  <si>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</si>
  <si>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</si>
  <si>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</si>
  <si>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</si>
  <si>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</si>
  <si>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</si>
  <si>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</si>
  <si>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</si>
  <si>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</si>
  <si>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</si>
  <si>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</si>
  <si>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</si>
  <si>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</si>
  <si>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</si>
  <si>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</si>
  <si>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</si>
  <si>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</si>
  <si>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</si>
  <si>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</si>
  <si>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</si>
  <si>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</si>
  <si>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</si>
  <si>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</si>
  <si>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</si>
  <si>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</si>
  <si>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</si>
  <si>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</si>
  <si>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</si>
  <si>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</si>
  <si>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</si>
  <si>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</si>
  <si>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</si>
  <si>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</si>
  <si>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</si>
  <si>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</si>
  <si>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</si>
  <si>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</si>
  <si>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</si>
  <si>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</si>
  <si>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</si>
  <si>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</si>
  <si>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</si>
  <si>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</si>
  <si>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</si>
  <si>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</si>
  <si>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</si>
  <si>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</si>
  <si>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</si>
  <si>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</si>
  <si>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</si>
  <si>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</si>
  <si>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</si>
  <si>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</si>
  <si>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</si>
  <si>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</si>
  <si>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</si>
  <si>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</si>
  <si>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</si>
  <si>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</si>
  <si>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</si>
  <si>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</si>
  <si>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</si>
  <si>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</si>
  <si>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</si>
  <si>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</si>
  <si>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</si>
  <si>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</si>
  <si>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</si>
  <si>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</si>
  <si>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</si>
  <si>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</si>
  <si>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</si>
  <si>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</si>
  <si>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</si>
  <si>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</si>
  <si>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</si>
  <si>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</si>
  <si>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</si>
  <si>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</si>
  <si>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</si>
  <si>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</si>
  <si>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</si>
  <si>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</si>
  <si>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</si>
  <si>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</si>
  <si>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</si>
  <si>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</si>
  <si>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</si>
  <si>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</si>
  <si>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</si>
  <si>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</si>
  <si>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</si>
  <si>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</si>
  <si>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</si>
  <si>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</si>
  <si>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</si>
  <si>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</si>
  <si>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</si>
  <si>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</si>
  <si>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</si>
  <si>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</si>
  <si>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</si>
  <si>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</si>
  <si>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</si>
  <si>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</si>
  <si>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</si>
  <si>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</si>
  <si>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</si>
  <si>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</si>
  <si>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</si>
  <si>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</si>
  <si>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</si>
  <si>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</si>
  <si>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</si>
  <si>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</si>
  <si>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</si>
  <si>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</si>
  <si>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</si>
  <si>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</si>
  <si>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</si>
  <si>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</si>
  <si>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</si>
  <si>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</si>
  <si>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</si>
  <si>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</si>
  <si>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</si>
  <si>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</si>
  <si>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</si>
  <si>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</si>
  <si>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</si>
  <si>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</si>
  <si>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</si>
  <si>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</si>
  <si>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</si>
  <si>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</si>
  <si>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</si>
  <si>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</si>
  <si>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</si>
  <si>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</si>
  <si>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</si>
  <si>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</si>
  <si>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</si>
  <si>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</si>
  <si>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</si>
  <si>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</si>
  <si>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</si>
  <si>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</si>
  <si>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</si>
  <si>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</si>
  <si>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</si>
  <si>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</si>
  <si>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</si>
  <si>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</si>
  <si>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</si>
  <si>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</si>
  <si>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</si>
  <si>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</si>
  <si>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</si>
  <si>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</si>
  <si>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</si>
  <si>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</si>
  <si>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</si>
  <si>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</si>
  <si>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</si>
  <si>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</si>
  <si>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</si>
  <si>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</si>
  <si>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</si>
  <si>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</si>
  <si>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</si>
  <si>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</si>
  <si>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</si>
  <si>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</si>
  <si>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</si>
  <si>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</si>
  <si>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</si>
  <si>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</si>
  <si>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</si>
  <si>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</si>
  <si>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</si>
  <si>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</si>
  <si>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</si>
  <si>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</si>
  <si>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</si>
  <si>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</si>
  <si>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</si>
  <si>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</si>
  <si>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</si>
  <si>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</si>
  <si>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</si>
  <si>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</si>
  <si>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</si>
  <si>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</si>
  <si>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</si>
  <si>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</si>
  <si>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</si>
  <si>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</si>
  <si>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</si>
  <si>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</si>
  <si>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</si>
  <si>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</si>
  <si>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</si>
  <si>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</si>
  <si>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</si>
  <si>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</si>
  <si>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</si>
  <si>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</si>
  <si>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</si>
  <si>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</si>
  <si>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</si>
  <si>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</si>
  <si>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</si>
  <si>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</si>
  <si>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</si>
  <si>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</si>
  <si>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</si>
  <si>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</si>
  <si>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</si>
  <si>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</si>
  <si>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</si>
  <si>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</si>
  <si>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</si>
  <si>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</si>
  <si>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</si>
  <si>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</si>
  <si>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</si>
  <si>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</si>
  <si>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</si>
  <si>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</si>
  <si>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</si>
  <si>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</si>
  <si>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</si>
  <si>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</si>
  <si>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</si>
  <si>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</si>
  <si>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</si>
  <si>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</si>
  <si>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</si>
  <si>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</si>
  <si>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</si>
  <si>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</si>
  <si>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</si>
  <si>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</si>
  <si>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</si>
  <si>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</si>
  <si>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</si>
  <si>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</si>
  <si>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</si>
  <si>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</si>
  <si>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</si>
  <si>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</si>
  <si>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</si>
  <si>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</si>
  <si>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</si>
  <si>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</si>
  <si>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</si>
  <si>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</si>
  <si>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</si>
  <si>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</si>
  <si>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</si>
  <si>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</si>
  <si>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</si>
  <si>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</si>
  <si>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</si>
  <si>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</si>
  <si>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</si>
  <si>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</si>
  <si>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</si>
  <si>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</si>
  <si>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</si>
  <si>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</si>
  <si>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</si>
  <si>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</si>
  <si>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</si>
  <si>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</si>
  <si>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</si>
  <si>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</si>
  <si>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</si>
  <si>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</si>
  <si>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</si>
  <si>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</si>
  <si>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</si>
  <si>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</si>
  <si>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</si>
  <si>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</si>
  <si>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</si>
  <si>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</si>
  <si>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</si>
  <si>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</si>
  <si>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</si>
  <si>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</si>
  <si>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</si>
  <si>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</si>
  <si>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</si>
  <si>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</si>
  <si>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</si>
  <si>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</si>
  <si>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</si>
  <si>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</si>
  <si>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</si>
  <si>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</si>
  <si>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</si>
  <si>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</si>
  <si>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</si>
  <si>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</si>
  <si>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</si>
  <si>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</si>
  <si>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</si>
  <si>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</si>
  <si>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</si>
  <si>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</si>
  <si>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</si>
  <si>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</si>
  <si>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</si>
  <si>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</si>
  <si>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</si>
  <si>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</si>
  <si>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</si>
  <si>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</si>
  <si>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</si>
  <si>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</si>
  <si>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</si>
  <si>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</si>
  <si>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</si>
  <si>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</si>
  <si>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</si>
  <si>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</si>
  <si>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</si>
  <si>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</si>
  <si>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</si>
  <si>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</si>
  <si>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</si>
  <si>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</si>
  <si>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</si>
  <si>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</si>
  <si>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</si>
  <si>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</si>
  <si>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</si>
  <si>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</si>
  <si>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</si>
  <si>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</si>
  <si>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</si>
  <si>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</si>
  <si>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</si>
  <si>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</si>
  <si>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</si>
  <si>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</si>
  <si>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</si>
  <si>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</si>
  <si>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</si>
  <si>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</si>
  <si>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</si>
  <si>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</si>
  <si>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</si>
  <si>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</si>
  <si>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</si>
  <si>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</si>
  <si>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</si>
  <si>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</si>
  <si>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</si>
  <si>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</si>
  <si>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</si>
  <si>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</si>
  <si>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</si>
  <si>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</si>
  <si>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</si>
  <si>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</si>
  <si>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</si>
  <si>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</si>
  <si>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</si>
  <si>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</si>
  <si>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</si>
  <si>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</si>
  <si>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</si>
  <si>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</si>
  <si>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</si>
  <si>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</si>
  <si>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</si>
  <si>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</si>
  <si>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</si>
  <si>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</si>
  <si>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</si>
  <si>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</si>
  <si>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</si>
  <si>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</si>
  <si>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</si>
  <si>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</si>
  <si>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</si>
  <si>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</si>
  <si>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</si>
  <si>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</si>
  <si>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</si>
  <si>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</si>
  <si>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</si>
  <si>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</si>
  <si>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</si>
  <si>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</si>
  <si>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</si>
  <si>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</si>
  <si>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</si>
  <si>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</si>
  <si>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</si>
  <si>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</si>
  <si>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</si>
  <si>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</si>
  <si>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</si>
  <si>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</si>
  <si>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</si>
  <si>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</si>
  <si>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</si>
  <si>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</si>
  <si>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</si>
  <si>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</si>
  <si>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</si>
  <si>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</si>
  <si>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</si>
  <si>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</si>
  <si>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</si>
  <si>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</si>
  <si>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</si>
  <si>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</si>
  <si>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</si>
  <si>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</si>
  <si>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</si>
  <si>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</si>
  <si>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</si>
  <si>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</si>
  <si>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</si>
  <si>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</si>
  <si>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</si>
  <si>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</si>
  <si>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</si>
  <si>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</si>
  <si>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</si>
  <si>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</si>
  <si>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</si>
  <si>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</si>
  <si>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</si>
  <si>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</si>
  <si>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</si>
  <si>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</si>
  <si>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</si>
  <si>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</si>
  <si>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</si>
  <si>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</si>
  <si>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</si>
  <si>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</si>
  <si>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</si>
  <si>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</si>
  <si>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</si>
  <si>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</si>
  <si>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</si>
  <si>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</si>
  <si>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</si>
  <si>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</si>
  <si>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</si>
  <si>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</si>
  <si>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</si>
  <si>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</si>
  <si>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</si>
  <si>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</si>
  <si>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</si>
  <si>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</si>
  <si>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</si>
  <si>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</si>
  <si>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</si>
  <si>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</si>
  <si>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</si>
  <si>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</si>
  <si>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</si>
  <si>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</si>
  <si>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</si>
  <si>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</si>
  <si>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</si>
  <si>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</si>
  <si>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</si>
  <si>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</si>
  <si>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</si>
  <si>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</si>
  <si>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</si>
  <si>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</si>
  <si>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</si>
  <si>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</si>
  <si>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</si>
  <si>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</si>
  <si>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</si>
  <si>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</si>
  <si>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</si>
  <si>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</si>
  <si>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</si>
  <si>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</si>
  <si>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</si>
  <si>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</si>
  <si>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</si>
  <si>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</si>
  <si>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</si>
  <si>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</si>
  <si>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</si>
  <si>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</si>
  <si>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</si>
  <si>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</si>
  <si>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</si>
  <si>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</si>
  <si>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</si>
  <si>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</si>
  <si>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</si>
  <si>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</si>
  <si>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</si>
  <si>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</si>
  <si>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</si>
  <si>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</si>
  <si>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</si>
  <si>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</si>
  <si>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</si>
  <si>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</si>
  <si>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</si>
  <si>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</si>
  <si>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</si>
  <si>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</si>
  <si>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</si>
  <si>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</si>
  <si>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</si>
  <si>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</si>
  <si>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</si>
  <si>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</si>
  <si>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</si>
  <si>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</si>
  <si>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</si>
  <si>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</si>
  <si>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</si>
  <si>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</si>
  <si>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</si>
  <si>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</si>
  <si>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</si>
  <si>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</si>
  <si>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</si>
  <si>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</si>
  <si>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</si>
  <si>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</si>
  <si>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</si>
  <si>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</si>
  <si>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</si>
  <si>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</si>
  <si>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</si>
  <si>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</si>
  <si>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</si>
  <si>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</si>
  <si>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</si>
  <si>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</si>
  <si>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</si>
  <si>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</si>
  <si>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</si>
  <si>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</si>
  <si>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</si>
  <si>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</si>
  <si>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</si>
  <si>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</si>
  <si>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</si>
  <si>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</si>
  <si>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</si>
  <si>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</si>
  <si>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</si>
  <si>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</si>
  <si>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</si>
  <si>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</si>
  <si>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</si>
  <si>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</si>
  <si>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</si>
  <si>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</si>
  <si>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</si>
  <si>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</si>
  <si>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</si>
  <si>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</si>
  <si>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</si>
  <si>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</si>
  <si>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</si>
  <si>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</si>
  <si>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</si>
  <si>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</si>
  <si>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</si>
  <si>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</si>
  <si>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</si>
  <si>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</si>
  <si>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</si>
  <si>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</si>
  <si>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</si>
  <si>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</si>
  <si>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</si>
  <si>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</si>
  <si>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</si>
  <si>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</si>
  <si>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</si>
  <si>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</si>
  <si>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</si>
  <si>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</si>
  <si>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</si>
  <si>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</si>
  <si>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</si>
  <si>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</si>
  <si>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</si>
  <si>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</si>
  <si>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</si>
  <si>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</si>
  <si>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</si>
  <si>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</si>
  <si>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</si>
  <si>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</si>
  <si>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</si>
  <si>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</si>
  <si>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</si>
  <si>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</si>
  <si>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</si>
  <si>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</si>
  <si>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</si>
  <si>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</si>
  <si>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</si>
  <si>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</si>
  <si>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</si>
  <si>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</si>
  <si>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</si>
  <si>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</si>
  <si>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</si>
  <si>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</si>
  <si>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</si>
  <si>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</si>
  <si>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</si>
  <si>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</si>
  <si>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</si>
  <si>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</si>
  <si>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</si>
  <si>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</si>
  <si>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</si>
  <si>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</si>
  <si>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</si>
  <si>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</si>
  <si>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</si>
  <si>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</si>
  <si>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</si>
  <si>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</si>
  <si>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</si>
  <si>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</si>
  <si>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</si>
  <si>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</si>
  <si>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</si>
  <si>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</si>
  <si>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</si>
  <si>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</si>
  <si>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</si>
  <si>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</si>
  <si>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</si>
  <si>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</si>
  <si>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</si>
  <si>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</si>
  <si>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</si>
  <si>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</si>
  <si>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</si>
  <si>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</si>
  <si>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</si>
  <si>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</si>
  <si>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</si>
  <si>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</si>
  <si>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</si>
  <si>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</si>
  <si>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</si>
  <si>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</si>
  <si>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</si>
  <si>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</si>
  <si>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</si>
  <si>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</si>
  <si>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</si>
  <si>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</si>
  <si>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</si>
  <si>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</si>
  <si>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</si>
  <si>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</si>
  <si>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</si>
  <si>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</si>
  <si>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</si>
  <si>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</si>
  <si>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</si>
  <si>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</si>
  <si>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</si>
  <si>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</si>
  <si>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</si>
  <si>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</si>
  <si>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</si>
  <si>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</si>
  <si>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</si>
  <si>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</si>
  <si>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</si>
  <si>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</si>
  <si>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</si>
  <si>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</si>
  <si>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</si>
  <si>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</si>
  <si>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</si>
  <si>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</si>
  <si>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</si>
  <si>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</si>
  <si>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</si>
  <si>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</si>
  <si>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</si>
  <si>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</si>
  <si>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</si>
  <si>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</si>
  <si>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</si>
  <si>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</si>
  <si>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</si>
  <si>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</si>
  <si>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</si>
  <si>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</si>
  <si>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</si>
  <si>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</si>
  <si>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</si>
  <si>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</si>
  <si>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</si>
  <si>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</si>
  <si>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</si>
  <si>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</si>
  <si>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</si>
  <si>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</si>
  <si>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</si>
  <si>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</si>
  <si>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</si>
  <si>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</si>
  <si>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</si>
  <si>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</si>
  <si>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</si>
  <si>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</si>
  <si>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</si>
  <si>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</si>
  <si>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</si>
  <si>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</si>
  <si>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</si>
  <si>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</si>
  <si>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</si>
  <si>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</si>
  <si>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</si>
  <si>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</si>
  <si>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t>
  </si>
  <si>
    <t>fa</t>
  </si>
  <si>
    <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</si>
</sst>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48.511998091639661</c:v>
                </c:pt>
                <c:pt idx="1">
                  <c:v>50.550052099115192</c:v>
                </c:pt>
                <c:pt idx="2">
                  <c:v>52.688735600202449</c:v>
                </c:pt>
                <c:pt idx="3">
                  <c:v>53.946299970070534</c:v>
                </c:pt>
                <c:pt idx="4">
                  <c:v>52.486723389004752</c:v>
                </c:pt>
                <c:pt idx="5">
                  <c:v>53.321508829093489</c:v>
                </c:pt>
                <c:pt idx="6">
                  <c:v>54.316382696129359</c:v>
                </c:pt>
                <c:pt idx="7">
                  <c:v>55.299399175950292</c:v>
                </c:pt>
                <c:pt idx="8">
                  <c:v>55.930802877582096</c:v>
                </c:pt>
                <c:pt idx="9">
                  <c:v>56.172905151126649</c:v>
                </c:pt>
                <c:pt idx="10">
                  <c:v>56.045681875441211</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921.80112979976411</c:v>
                </c:pt>
                <c:pt idx="13">
                  <c:v>951.31904384817392</c:v>
                </c:pt>
                <c:pt idx="14">
                  <c:v>973.18288442685571</c:v>
                </c:pt>
                <c:pt idx="15">
                  <c:v>987.48616097926447</c:v>
                </c:pt>
                <c:pt idx="16">
                  <c:v>994.02212947970281</c:v>
                </c:pt>
                <c:pt idx="17">
                  <c:v>1008.9176031947616</c:v>
                </c:pt>
                <c:pt idx="18">
                  <c:v>1022.4439673897175</c:v>
                </c:pt>
                <c:pt idx="19">
                  <c:v>1029.3062571229502</c:v>
                </c:pt>
                <c:pt idx="20">
                  <c:v>931.6646671769721</c:v>
                </c:pt>
                <c:pt idx="21">
                  <c:v>970.55395043920953</c:v>
                </c:pt>
                <c:pt idx="22">
                  <c:v>997.83875193904942</c:v>
                </c:pt>
                <c:pt idx="23">
                  <c:v>1025.6973963968057</c:v>
                </c:pt>
                <c:pt idx="24">
                  <c:v>1055.3249938864762</c:v>
                </c:pt>
                <c:pt idx="25">
                  <c:v>1096.7432422984959</c:v>
                </c:pt>
                <c:pt idx="26">
                  <c:v>1140.2871089603407</c:v>
                </c:pt>
                <c:pt idx="27">
                  <c:v>1188.1924191728253</c:v>
                </c:pt>
                <c:pt idx="28">
                  <c:v>1241.0191438979837</c:v>
                </c:pt>
                <c:pt idx="29">
                  <c:v>1303.6625972756772</c:v>
                </c:pt>
                <c:pt idx="30">
                  <c:v>1369.8909592310886</c:v>
                </c:pt>
                <c:pt idx="31">
                  <c:v>1438.909845692637</c:v>
                </c:pt>
                <c:pt idx="32">
                  <c:v>1507.9492157737193</c:v>
                </c:pt>
                <c:pt idx="33">
                  <c:v>1581.0232210081219</c:v>
                </c:pt>
                <c:pt idx="34">
                  <c:v>1655.7080625403325</c:v>
                </c:pt>
                <c:pt idx="35">
                  <c:v>1726.4351980974729</c:v>
                </c:pt>
                <c:pt idx="36">
                  <c:v>1798.5549448347001</c:v>
                </c:pt>
                <c:pt idx="37">
                  <c:v>1873.0731720920262</c:v>
                </c:pt>
                <c:pt idx="38">
                  <c:v>1948.4526227838105</c:v>
                </c:pt>
                <c:pt idx="39">
                  <c:v>2023.5829733303683</c:v>
                </c:pt>
                <c:pt idx="40">
                  <c:v>2104.1448835333899</c:v>
                </c:pt>
                <c:pt idx="41">
                  <c:v>2188.4701768542827</c:v>
                </c:pt>
                <c:pt idx="42">
                  <c:v>2276.7226046098735</c:v>
                </c:pt>
                <c:pt idx="43">
                  <c:v>2365.8473143728997</c:v>
                </c:pt>
                <c:pt idx="44">
                  <c:v>2458.7573740958769</c:v>
                </c:pt>
                <c:pt idx="45">
                  <c:v>2559.2546700012954</c:v>
                </c:pt>
                <c:pt idx="46">
                  <c:v>2665.641730298285</c:v>
                </c:pt>
                <c:pt idx="47">
                  <c:v>2777.5346849735079</c:v>
                </c:pt>
                <c:pt idx="48">
                  <c:v>2889.1732503533945</c:v>
                </c:pt>
                <c:pt idx="49">
                  <c:v>3006.1317648260515</c:v>
                </c:pt>
                <c:pt idx="50">
                  <c:v>3129.9670471459272</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922.08028366606209</c:v>
                </c:pt>
                <c:pt idx="13">
                  <c:v>947.91502212254898</c:v>
                </c:pt>
                <c:pt idx="14">
                  <c:v>967.05074431749188</c:v>
                </c:pt>
                <c:pt idx="15">
                  <c:v>979.56929180686609</c:v>
                </c:pt>
                <c:pt idx="16">
                  <c:v>985.28971759615922</c:v>
                </c:pt>
                <c:pt idx="17">
                  <c:v>998.32656928503218</c:v>
                </c:pt>
                <c:pt idx="18">
                  <c:v>1010.1651457058041</c:v>
                </c:pt>
                <c:pt idx="19">
                  <c:v>1016.1711751352534</c:v>
                </c:pt>
                <c:pt idx="20">
                  <c:v>930.71307214759361</c:v>
                </c:pt>
                <c:pt idx="21">
                  <c:v>964.74984250312843</c:v>
                </c:pt>
                <c:pt idx="22">
                  <c:v>988.63011092011379</c:v>
                </c:pt>
                <c:pt idx="23">
                  <c:v>1013.0126195261773</c:v>
                </c:pt>
                <c:pt idx="24">
                  <c:v>1038.9433553832032</c:v>
                </c:pt>
                <c:pt idx="25">
                  <c:v>1075.1935325906941</c:v>
                </c:pt>
                <c:pt idx="26">
                  <c:v>1113.3040984236311</c:v>
                </c:pt>
                <c:pt idx="27">
                  <c:v>1155.2318971829438</c:v>
                </c:pt>
                <c:pt idx="28">
                  <c:v>1201.4670279767076</c:v>
                </c:pt>
                <c:pt idx="29">
                  <c:v>1256.2939792094296</c:v>
                </c:pt>
                <c:pt idx="30">
                  <c:v>1314.2585225953057</c:v>
                </c:pt>
                <c:pt idx="31">
                  <c:v>1374.6653954308247</c:v>
                </c:pt>
                <c:pt idx="32">
                  <c:v>1435.090195988216</c:v>
                </c:pt>
                <c:pt idx="33">
                  <c:v>1499.0461994545399</c:v>
                </c:pt>
                <c:pt idx="34">
                  <c:v>1564.4120428703211</c:v>
                </c:pt>
                <c:pt idx="35">
                  <c:v>1626.3140135142685</c:v>
                </c:pt>
                <c:pt idx="36">
                  <c:v>1689.43482860468</c:v>
                </c:pt>
                <c:pt idx="37">
                  <c:v>1754.6548474812439</c:v>
                </c:pt>
                <c:pt idx="38">
                  <c:v>1820.6286283663746</c:v>
                </c:pt>
                <c:pt idx="39">
                  <c:v>1886.384391234011</c:v>
                </c:pt>
                <c:pt idx="40">
                  <c:v>1956.8939765738387</c:v>
                </c:pt>
                <c:pt idx="41">
                  <c:v>2030.6973589754207</c:v>
                </c:pt>
                <c:pt idx="42">
                  <c:v>2107.9378572530604</c:v>
                </c:pt>
                <c:pt idx="43">
                  <c:v>2185.9417962496282</c:v>
                </c:pt>
                <c:pt idx="44">
                  <c:v>2267.2587581793618</c:v>
                </c:pt>
                <c:pt idx="45">
                  <c:v>2355.2162388821876</c:v>
                </c:pt>
                <c:pt idx="46">
                  <c:v>2448.3285730877715</c:v>
                </c:pt>
                <c:pt idx="47">
                  <c:v>2546.2597891763171</c:v>
                </c:pt>
                <c:pt idx="48">
                  <c:v>2643.9683580649166</c:v>
                </c:pt>
                <c:pt idx="49">
                  <c:v>2746.3330653645207</c:v>
                </c:pt>
                <c:pt idx="50">
                  <c:v>2854.7164736626951</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210.89183409623004</c:v>
                </c:pt>
                <c:pt idx="13">
                  <c:v>217.05595590813877</c:v>
                </c:pt>
                <c:pt idx="14">
                  <c:v>221.41496424136199</c:v>
                </c:pt>
                <c:pt idx="15">
                  <c:v>223.98959161297569</c:v>
                </c:pt>
                <c:pt idx="16">
                  <c:v>224.73072869403063</c:v>
                </c:pt>
                <c:pt idx="17">
                  <c:v>227.38583791038315</c:v>
                </c:pt>
                <c:pt idx="18">
                  <c:v>229.71192738916713</c:v>
                </c:pt>
                <c:pt idx="19">
                  <c:v>230.47576937319658</c:v>
                </c:pt>
                <c:pt idx="20">
                  <c:v>206.93495328075539</c:v>
                </c:pt>
                <c:pt idx="21">
                  <c:v>215.36335675927054</c:v>
                </c:pt>
                <c:pt idx="22">
                  <c:v>221.08734061662918</c:v>
                </c:pt>
                <c:pt idx="23">
                  <c:v>226.93759250338883</c:v>
                </c:pt>
                <c:pt idx="24">
                  <c:v>233.1918256639473</c:v>
                </c:pt>
                <c:pt idx="25">
                  <c:v>242.17943264751958</c:v>
                </c:pt>
                <c:pt idx="26">
                  <c:v>251.74749231090294</c:v>
                </c:pt>
                <c:pt idx="27">
                  <c:v>262.32389065693246</c:v>
                </c:pt>
                <c:pt idx="28">
                  <c:v>274.03873546851747</c:v>
                </c:pt>
                <c:pt idx="29">
                  <c:v>288.02985500788526</c:v>
                </c:pt>
                <c:pt idx="30">
                  <c:v>302.84865040661276</c:v>
                </c:pt>
                <c:pt idx="31">
                  <c:v>318.38787069441264</c:v>
                </c:pt>
                <c:pt idx="32">
                  <c:v>333.92755312072717</c:v>
                </c:pt>
                <c:pt idx="33">
                  <c:v>350.40072319210668</c:v>
                </c:pt>
                <c:pt idx="34">
                  <c:v>367.24394836212696</c:v>
                </c:pt>
                <c:pt idx="35">
                  <c:v>383.16282156991912</c:v>
                </c:pt>
                <c:pt idx="36">
                  <c:v>399.47566431631674</c:v>
                </c:pt>
                <c:pt idx="37">
                  <c:v>416.34271641154436</c:v>
                </c:pt>
                <c:pt idx="38">
                  <c:v>433.4066287433364</c:v>
                </c:pt>
                <c:pt idx="39">
                  <c:v>450.40928980948019</c:v>
                </c:pt>
                <c:pt idx="40">
                  <c:v>468.67110578501968</c:v>
                </c:pt>
                <c:pt idx="41">
                  <c:v>487.87521319030981</c:v>
                </c:pt>
                <c:pt idx="42">
                  <c:v>507.98969217943619</c:v>
                </c:pt>
                <c:pt idx="43">
                  <c:v>528.30444779821073</c:v>
                </c:pt>
                <c:pt idx="44">
                  <c:v>549.49658746139062</c:v>
                </c:pt>
                <c:pt idx="45">
                  <c:v>572.44981824406705</c:v>
                </c:pt>
                <c:pt idx="46">
                  <c:v>596.84243354987268</c:v>
                </c:pt>
                <c:pt idx="47">
                  <c:v>622.51313959688275</c:v>
                </c:pt>
                <c:pt idx="48">
                  <c:v>648.12298889528824</c:v>
                </c:pt>
                <c:pt idx="49">
                  <c:v>674.96768964517798</c:v>
                </c:pt>
                <c:pt idx="50">
                  <c:v>703.40910491321188</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233.5584747604089</c:v>
                </c:pt>
                <c:pt idx="13">
                  <c:v>240.82740848281964</c:v>
                </c:pt>
                <c:pt idx="14">
                  <c:v>245.96769344740633</c:v>
                </c:pt>
                <c:pt idx="15">
                  <c:v>249.00377811529998</c:v>
                </c:pt>
                <c:pt idx="16">
                  <c:v>249.87775116219879</c:v>
                </c:pt>
                <c:pt idx="17">
                  <c:v>253.00874264944395</c:v>
                </c:pt>
                <c:pt idx="18">
                  <c:v>255.75174331841384</c:v>
                </c:pt>
                <c:pt idx="19">
                  <c:v>256.65249072830085</c:v>
                </c:pt>
                <c:pt idx="20">
                  <c:v>228.89239169573023</c:v>
                </c:pt>
                <c:pt idx="21">
                  <c:v>238.83144029673309</c:v>
                </c:pt>
                <c:pt idx="22">
                  <c:v>245.58134897097537</c:v>
                </c:pt>
                <c:pt idx="23">
                  <c:v>252.48015702861437</c:v>
                </c:pt>
                <c:pt idx="24">
                  <c:v>259.85535299582801</c:v>
                </c:pt>
                <c:pt idx="25">
                  <c:v>270.4538326300962</c:v>
                </c:pt>
                <c:pt idx="26">
                  <c:v>281.73680101836516</c:v>
                </c:pt>
                <c:pt idx="27">
                  <c:v>294.20883530726854</c:v>
                </c:pt>
                <c:pt idx="28">
                  <c:v>308.02336284292255</c:v>
                </c:pt>
                <c:pt idx="29">
                  <c:v>324.5221478665265</c:v>
                </c:pt>
                <c:pt idx="30">
                  <c:v>341.99695529022353</c:v>
                </c:pt>
                <c:pt idx="31">
                  <c:v>360.32131126770236</c:v>
                </c:pt>
                <c:pt idx="32">
                  <c:v>378.64621221400836</c:v>
                </c:pt>
                <c:pt idx="33">
                  <c:v>398.07191227326456</c:v>
                </c:pt>
                <c:pt idx="34">
                  <c:v>417.93399338853152</c:v>
                </c:pt>
                <c:pt idx="35">
                  <c:v>436.7060484863639</c:v>
                </c:pt>
                <c:pt idx="36">
                  <c:v>455.94268532871007</c:v>
                </c:pt>
                <c:pt idx="37">
                  <c:v>475.8328639322205</c:v>
                </c:pt>
                <c:pt idx="38">
                  <c:v>495.95518655491628</c:v>
                </c:pt>
                <c:pt idx="39">
                  <c:v>516.00527968507504</c:v>
                </c:pt>
                <c:pt idx="40">
                  <c:v>537.54020940054625</c:v>
                </c:pt>
                <c:pt idx="41">
                  <c:v>560.18631993934594</c:v>
                </c:pt>
                <c:pt idx="42">
                  <c:v>583.90597037686848</c:v>
                </c:pt>
                <c:pt idx="43">
                  <c:v>607.86179355585887</c:v>
                </c:pt>
                <c:pt idx="44">
                  <c:v>632.85225664990764</c:v>
                </c:pt>
                <c:pt idx="45">
                  <c:v>659.91945589832892</c:v>
                </c:pt>
                <c:pt idx="46">
                  <c:v>688.68402437775353</c:v>
                </c:pt>
                <c:pt idx="47">
                  <c:v>718.95575919368559</c:v>
                </c:pt>
                <c:pt idx="48">
                  <c:v>749.15572974446115</c:v>
                </c:pt>
                <c:pt idx="49">
                  <c:v>780.81187744938075</c:v>
                </c:pt>
                <c:pt idx="50">
                  <c:v>814.35092305284218</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2857.6170266064696</c:v>
                </c:pt>
                <c:pt idx="13">
                  <c:v>2903.2555376769333</c:v>
                </c:pt>
                <c:pt idx="14">
                  <c:v>2941.8558479669646</c:v>
                </c:pt>
                <c:pt idx="15">
                  <c:v>2973.534575169972</c:v>
                </c:pt>
                <c:pt idx="16">
                  <c:v>2998.1097634428993</c:v>
                </c:pt>
                <c:pt idx="17">
                  <c:v>3031.705905374009</c:v>
                </c:pt>
                <c:pt idx="18">
                  <c:v>3064.1853773392531</c:v>
                </c:pt>
                <c:pt idx="19">
                  <c:v>3090.319213759491</c:v>
                </c:pt>
                <c:pt idx="20">
                  <c:v>3012.4422446427943</c:v>
                </c:pt>
                <c:pt idx="21">
                  <c:v>3065.4415151076187</c:v>
                </c:pt>
                <c:pt idx="22">
                  <c:v>3107.0196694896604</c:v>
                </c:pt>
                <c:pt idx="23">
                  <c:v>3149.3357926157892</c:v>
                </c:pt>
                <c:pt idx="24">
                  <c:v>3193.5848232474737</c:v>
                </c:pt>
                <c:pt idx="25">
                  <c:v>3249.7730029071486</c:v>
                </c:pt>
                <c:pt idx="26">
                  <c:v>3306.0795584872717</c:v>
                </c:pt>
                <c:pt idx="27">
                  <c:v>3366.866404752097</c:v>
                </c:pt>
                <c:pt idx="28">
                  <c:v>3432.6937862660325</c:v>
                </c:pt>
                <c:pt idx="29">
                  <c:v>3508.4497847349458</c:v>
                </c:pt>
                <c:pt idx="30">
                  <c:v>3587.9146565488718</c:v>
                </c:pt>
                <c:pt idx="31">
                  <c:v>3668.4999027926874</c:v>
                </c:pt>
                <c:pt idx="32">
                  <c:v>3749.2053290709237</c:v>
                </c:pt>
                <c:pt idx="33">
                  <c:v>3834.0389767707138</c:v>
                </c:pt>
                <c:pt idx="34">
                  <c:v>3920.5821087583172</c:v>
                </c:pt>
                <c:pt idx="35">
                  <c:v>4003.276705379038</c:v>
                </c:pt>
                <c:pt idx="36">
                  <c:v>4085.731446499693</c:v>
                </c:pt>
                <c:pt idx="37">
                  <c:v>4170.6570884895928</c:v>
                </c:pt>
                <c:pt idx="38">
                  <c:v>4256.5196008054918</c:v>
                </c:pt>
                <c:pt idx="39">
                  <c:v>4342.2111501325426</c:v>
                </c:pt>
                <c:pt idx="40">
                  <c:v>4433.4031138424425</c:v>
                </c:pt>
                <c:pt idx="41">
                  <c:v>4526.7856288764933</c:v>
                </c:pt>
                <c:pt idx="42">
                  <c:v>4624.145629988674</c:v>
                </c:pt>
                <c:pt idx="43">
                  <c:v>4722.4339174638862</c:v>
                </c:pt>
                <c:pt idx="44">
                  <c:v>4824.5588646868482</c:v>
                </c:pt>
                <c:pt idx="45">
                  <c:v>4934.3161241546495</c:v>
                </c:pt>
                <c:pt idx="46">
                  <c:v>5048.3209723896207</c:v>
                </c:pt>
                <c:pt idx="47">
                  <c:v>5167.8619961626327</c:v>
                </c:pt>
                <c:pt idx="48">
                  <c:v>5287.1891045271777</c:v>
                </c:pt>
                <c:pt idx="49">
                  <c:v>5411.8671732914581</c:v>
                </c:pt>
                <c:pt idx="50">
                  <c:v>5543.4505268002631</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1954.0558281703668</c:v>
                </c:pt>
                <c:pt idx="13">
                  <c:v>1995.7671189343764</c:v>
                </c:pt>
                <c:pt idx="14">
                  <c:v>2031.0458501708663</c:v>
                </c:pt>
                <c:pt idx="15">
                  <c:v>2059.9986045531959</c:v>
                </c:pt>
                <c:pt idx="16">
                  <c:v>2082.459083643972</c:v>
                </c:pt>
                <c:pt idx="17">
                  <c:v>2113.164258106694</c:v>
                </c:pt>
                <c:pt idx="18">
                  <c:v>2142.8488527007657</c:v>
                </c:pt>
                <c:pt idx="19">
                  <c:v>2166.7338573631778</c:v>
                </c:pt>
                <c:pt idx="20">
                  <c:v>2095.5582465368079</c:v>
                </c:pt>
                <c:pt idx="21">
                  <c:v>2143.9968990867451</c:v>
                </c:pt>
                <c:pt idx="22">
                  <c:v>2181.9972292066859</c:v>
                </c:pt>
                <c:pt idx="23">
                  <c:v>2220.6720254329339</c:v>
                </c:pt>
                <c:pt idx="24">
                  <c:v>2261.1134013545566</c:v>
                </c:pt>
                <c:pt idx="25">
                  <c:v>2312.4665556164587</c:v>
                </c:pt>
                <c:pt idx="26">
                  <c:v>2363.9278994823053</c:v>
                </c:pt>
                <c:pt idx="27">
                  <c:v>2419.4840024249388</c:v>
                </c:pt>
                <c:pt idx="28">
                  <c:v>2479.6468996395702</c:v>
                </c:pt>
                <c:pt idx="29">
                  <c:v>2548.8840505706326</c:v>
                </c:pt>
                <c:pt idx="30">
                  <c:v>2621.5109241475948</c:v>
                </c:pt>
                <c:pt idx="31">
                  <c:v>2695.1617632859566</c:v>
                </c:pt>
                <c:pt idx="32">
                  <c:v>2768.9224408971813</c:v>
                </c:pt>
                <c:pt idx="33">
                  <c:v>2846.4561040860199</c:v>
                </c:pt>
                <c:pt idx="34">
                  <c:v>2925.5521494497598</c:v>
                </c:pt>
                <c:pt idx="35">
                  <c:v>3001.1308281435881</c:v>
                </c:pt>
                <c:pt idx="36">
                  <c:v>3076.4902910420292</c:v>
                </c:pt>
                <c:pt idx="37">
                  <c:v>3154.1080323590418</c:v>
                </c:pt>
                <c:pt idx="38">
                  <c:v>3232.582025767967</c:v>
                </c:pt>
                <c:pt idx="39">
                  <c:v>3310.8997676522376</c:v>
                </c:pt>
                <c:pt idx="40">
                  <c:v>3394.2446100764755</c:v>
                </c:pt>
                <c:pt idx="41">
                  <c:v>3479.591505614891</c:v>
                </c:pt>
                <c:pt idx="42">
                  <c:v>3568.5736222510891</c:v>
                </c:pt>
                <c:pt idx="43">
                  <c:v>3658.4041456712175</c:v>
                </c:pt>
                <c:pt idx="44">
                  <c:v>3751.741182046027</c:v>
                </c:pt>
                <c:pt idx="45">
                  <c:v>3852.0537657772061</c:v>
                </c:pt>
                <c:pt idx="46">
                  <c:v>3956.2484308024004</c:v>
                </c:pt>
                <c:pt idx="47">
                  <c:v>4065.502880254639</c:v>
                </c:pt>
                <c:pt idx="48">
                  <c:v>4174.5618218431846</c:v>
                </c:pt>
                <c:pt idx="49">
                  <c:v>4288.5112705903775</c:v>
                </c:pt>
                <c:pt idx="50">
                  <c:v>4408.771800331042</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152.71715578852624</c:v>
                </c:pt>
                <c:pt idx="13">
                  <c:v>154.16023060876987</c:v>
                </c:pt>
                <c:pt idx="14">
                  <c:v>155.64978563115486</c:v>
                </c:pt>
                <c:pt idx="15">
                  <c:v>157.18793988254322</c:v>
                </c:pt>
                <c:pt idx="16">
                  <c:v>158.77666395543656</c:v>
                </c:pt>
                <c:pt idx="17">
                  <c:v>160.43164122937446</c:v>
                </c:pt>
                <c:pt idx="18">
                  <c:v>162.10741214655152</c:v>
                </c:pt>
                <c:pt idx="19">
                  <c:v>163.80454954529768</c:v>
                </c:pt>
                <c:pt idx="20">
                  <c:v>165.4419868289861</c:v>
                </c:pt>
                <c:pt idx="21">
                  <c:v>166.71793575194798</c:v>
                </c:pt>
                <c:pt idx="22">
                  <c:v>167.99853647236313</c:v>
                </c:pt>
                <c:pt idx="23">
                  <c:v>169.29409856744297</c:v>
                </c:pt>
                <c:pt idx="24">
                  <c:v>170.60578434412909</c:v>
                </c:pt>
                <c:pt idx="25">
                  <c:v>171.94211069831897</c:v>
                </c:pt>
                <c:pt idx="26">
                  <c:v>173.10446855609473</c:v>
                </c:pt>
                <c:pt idx="27">
                  <c:v>174.28154749575873</c:v>
                </c:pt>
                <c:pt idx="28">
                  <c:v>175.47392315762875</c:v>
                </c:pt>
                <c:pt idx="29">
                  <c:v>176.68578365740208</c:v>
                </c:pt>
                <c:pt idx="30">
                  <c:v>177.91204914082894</c:v>
                </c:pt>
                <c:pt idx="31">
                  <c:v>178.99456872677047</c:v>
                </c:pt>
                <c:pt idx="32">
                  <c:v>180.0858532254052</c:v>
                </c:pt>
                <c:pt idx="33">
                  <c:v>181.18932113658536</c:v>
                </c:pt>
                <c:pt idx="34">
                  <c:v>182.30302869625797</c:v>
                </c:pt>
                <c:pt idx="35">
                  <c:v>183.42241316851414</c:v>
                </c:pt>
                <c:pt idx="36">
                  <c:v>184.3999799704516</c:v>
                </c:pt>
                <c:pt idx="37">
                  <c:v>185.38626182786854</c:v>
                </c:pt>
                <c:pt idx="38">
                  <c:v>186.38002736136562</c:v>
                </c:pt>
                <c:pt idx="39">
                  <c:v>187.380401193046</c:v>
                </c:pt>
                <c:pt idx="40">
                  <c:v>188.39216529005225</c:v>
                </c:pt>
                <c:pt idx="41">
                  <c:v>189.26967801653112</c:v>
                </c:pt>
                <c:pt idx="42">
                  <c:v>190.15547598827459</c:v>
                </c:pt>
                <c:pt idx="43">
                  <c:v>191.04704561218611</c:v>
                </c:pt>
                <c:pt idx="44">
                  <c:v>191.94684484817722</c:v>
                </c:pt>
                <c:pt idx="45">
                  <c:v>192.85807224859397</c:v>
                </c:pt>
                <c:pt idx="46">
                  <c:v>193.63106063222696</c:v>
                </c:pt>
                <c:pt idx="47">
                  <c:v>194.41212908293437</c:v>
                </c:pt>
                <c:pt idx="48">
                  <c:v>195.19649703952265</c:v>
                </c:pt>
                <c:pt idx="49">
                  <c:v>195.98882592759966</c:v>
                </c:pt>
                <c:pt idx="50">
                  <c:v>196.79043061527767</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168.47168443399653</c:v>
                </c:pt>
                <c:pt idx="13">
                  <c:v>170.99986311560122</c:v>
                </c:pt>
                <c:pt idx="14">
                  <c:v>173.60947226395794</c:v>
                </c:pt>
                <c:pt idx="15">
                  <c:v>176.30422428431623</c:v>
                </c:pt>
                <c:pt idx="16">
                  <c:v>179.08757153401945</c:v>
                </c:pt>
                <c:pt idx="17">
                  <c:v>181.98699033324962</c:v>
                </c:pt>
                <c:pt idx="18">
                  <c:v>184.92283832160621</c:v>
                </c:pt>
                <c:pt idx="19">
                  <c:v>187.89611907675072</c:v>
                </c:pt>
                <c:pt idx="20">
                  <c:v>190.76480888757214</c:v>
                </c:pt>
                <c:pt idx="21">
                  <c:v>193.00019323535264</c:v>
                </c:pt>
                <c:pt idx="22">
                  <c:v>195.24372724729983</c:v>
                </c:pt>
                <c:pt idx="23">
                  <c:v>197.51347267111851</c:v>
                </c:pt>
                <c:pt idx="24">
                  <c:v>199.81146579736694</c:v>
                </c:pt>
                <c:pt idx="25">
                  <c:v>202.15262770590817</c:v>
                </c:pt>
                <c:pt idx="26">
                  <c:v>204.18900746612624</c:v>
                </c:pt>
                <c:pt idx="27">
                  <c:v>206.25117765999184</c:v>
                </c:pt>
                <c:pt idx="28">
                  <c:v>208.34014677407777</c:v>
                </c:pt>
                <c:pt idx="29">
                  <c:v>210.46325213051975</c:v>
                </c:pt>
                <c:pt idx="30">
                  <c:v>212.61159413586645</c:v>
                </c:pt>
                <c:pt idx="31">
                  <c:v>214.50810213476205</c:v>
                </c:pt>
                <c:pt idx="32">
                  <c:v>216.41996572375342</c:v>
                </c:pt>
                <c:pt idx="33">
                  <c:v>218.35317390516252</c:v>
                </c:pt>
                <c:pt idx="34">
                  <c:v>220.30432132344464</c:v>
                </c:pt>
                <c:pt idx="35">
                  <c:v>222.26541434480279</c:v>
                </c:pt>
                <c:pt idx="36">
                  <c:v>223.97805149558164</c:v>
                </c:pt>
                <c:pt idx="37">
                  <c:v>225.705956889672</c:v>
                </c:pt>
                <c:pt idx="38">
                  <c:v>227.44697322580123</c:v>
                </c:pt>
                <c:pt idx="39">
                  <c:v>229.19956689552004</c:v>
                </c:pt>
                <c:pt idx="40">
                  <c:v>230.97211561231651</c:v>
                </c:pt>
                <c:pt idx="41">
                  <c:v>232.50946415225303</c:v>
                </c:pt>
                <c:pt idx="42">
                  <c:v>234.06132793433505</c:v>
                </c:pt>
                <c:pt idx="43">
                  <c:v>235.6233032974412</c:v>
                </c:pt>
                <c:pt idx="44">
                  <c:v>237.19969643676083</c:v>
                </c:pt>
                <c:pt idx="45">
                  <c:v>238.79611102005924</c:v>
                </c:pt>
                <c:pt idx="46">
                  <c:v>240.15033931454167</c:v>
                </c:pt>
                <c:pt idx="47">
                  <c:v>241.5187233915496</c:v>
                </c:pt>
                <c:pt idx="48">
                  <c:v>242.89288800073149</c:v>
                </c:pt>
                <c:pt idx="49">
                  <c:v>244.28099967419115</c:v>
                </c:pt>
                <c:pt idx="50">
                  <c:v>245.68536198031177</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590458.29839846503</c:v>
                </c:pt>
                <c:pt idx="23">
                  <c:v>594827.68057454424</c:v>
                </c:pt>
                <c:pt idx="24">
                  <c:v>597919.20175516699</c:v>
                </c:pt>
                <c:pt idx="25">
                  <c:v>599767.24491903093</c:v>
                </c:pt>
                <c:pt idx="26">
                  <c:v>600345.95950775046</c:v>
                </c:pt>
                <c:pt idx="27">
                  <c:v>602873.23401834723</c:v>
                </c:pt>
                <c:pt idx="28">
                  <c:v>605294.07254129963</c:v>
                </c:pt>
                <c:pt idx="29">
                  <c:v>606573.6469362455</c:v>
                </c:pt>
                <c:pt idx="30">
                  <c:v>587671.07802698656</c:v>
                </c:pt>
                <c:pt idx="31">
                  <c:v>594486.54058398446</c:v>
                </c:pt>
                <c:pt idx="32">
                  <c:v>599124.18638735614</c:v>
                </c:pt>
                <c:pt idx="33">
                  <c:v>603947.84120489366</c:v>
                </c:pt>
                <c:pt idx="34">
                  <c:v>609178.16140834428</c:v>
                </c:pt>
                <c:pt idx="35">
                  <c:v>616703.987457579</c:v>
                </c:pt>
                <c:pt idx="36">
                  <c:v>624255.74712082359</c:v>
                </c:pt>
                <c:pt idx="37">
                  <c:v>632650.69115378975</c:v>
                </c:pt>
                <c:pt idx="38">
                  <c:v>641979.91492608585</c:v>
                </c:pt>
                <c:pt idx="39">
                  <c:v>653139.24902247381</c:v>
                </c:pt>
                <c:pt idx="40">
                  <c:v>664950.61257339106</c:v>
                </c:pt>
                <c:pt idx="41">
                  <c:v>676927.62299024011</c:v>
                </c:pt>
                <c:pt idx="42">
                  <c:v>688884.39613474172</c:v>
                </c:pt>
                <c:pt idx="43">
                  <c:v>701554.65809665131</c:v>
                </c:pt>
                <c:pt idx="44">
                  <c:v>714489.06505785533</c:v>
                </c:pt>
                <c:pt idx="45">
                  <c:v>726675.88317431591</c:v>
                </c:pt>
                <c:pt idx="46">
                  <c:v>738776.6556363519</c:v>
                </c:pt>
                <c:pt idx="47">
                  <c:v>751280.86817365093</c:v>
                </c:pt>
                <c:pt idx="48">
                  <c:v>763908.9324951868</c:v>
                </c:pt>
                <c:pt idx="49">
                  <c:v>776461.68915107159</c:v>
                </c:pt>
                <c:pt idx="50">
                  <c:v>789950.7893644016</c:v>
                </c:pt>
                <c:pt idx="51">
                  <c:v>803779.04415200208</c:v>
                </c:pt>
                <c:pt idx="52">
                  <c:v>818259.63519846718</c:v>
                </c:pt>
                <c:pt idx="53">
                  <c:v>832848.73975155398</c:v>
                </c:pt>
                <c:pt idx="54">
                  <c:v>848057.10296739894</c:v>
                </c:pt>
                <c:pt idx="55">
                  <c:v>864544.33834854886</c:v>
                </c:pt>
                <c:pt idx="56">
                  <c:v>881707.750558372</c:v>
                </c:pt>
                <c:pt idx="57">
                  <c:v>899766.15863856673</c:v>
                </c:pt>
                <c:pt idx="58">
                  <c:v>917714.11485710775</c:v>
                </c:pt>
                <c:pt idx="59">
                  <c:v>936516.55628794979</c:v>
                </c:pt>
                <c:pt idx="60">
                  <c:v>956434.92976873298</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489236.875815871</c:v>
                </c:pt>
                <c:pt idx="23">
                  <c:v>492857.22104747948</c:v>
                </c:pt>
                <c:pt idx="24">
                  <c:v>495418.76716856693</c:v>
                </c:pt>
                <c:pt idx="25">
                  <c:v>496950.00293291133</c:v>
                </c:pt>
                <c:pt idx="26">
                  <c:v>497429.50930642179</c:v>
                </c:pt>
                <c:pt idx="27">
                  <c:v>499523.53675805911</c:v>
                </c:pt>
                <c:pt idx="28">
                  <c:v>501529.37439136254</c:v>
                </c:pt>
                <c:pt idx="29">
                  <c:v>502589.59317574633</c:v>
                </c:pt>
                <c:pt idx="30">
                  <c:v>486927.46465093171</c:v>
                </c:pt>
                <c:pt idx="31">
                  <c:v>492574.56219815853</c:v>
                </c:pt>
                <c:pt idx="32">
                  <c:v>496417.18300666654</c:v>
                </c:pt>
                <c:pt idx="33">
                  <c:v>500413.925569769</c:v>
                </c:pt>
                <c:pt idx="34">
                  <c:v>504747.61945262807</c:v>
                </c:pt>
                <c:pt idx="35">
                  <c:v>510983.30389342259</c:v>
                </c:pt>
                <c:pt idx="36">
                  <c:v>517240.47618582525</c:v>
                </c:pt>
                <c:pt idx="37">
                  <c:v>524196.28695599717</c:v>
                </c:pt>
                <c:pt idx="38">
                  <c:v>531926.21522447106</c:v>
                </c:pt>
                <c:pt idx="39">
                  <c:v>541172.52061862114</c:v>
                </c:pt>
                <c:pt idx="40">
                  <c:v>550959.0789893812</c:v>
                </c:pt>
                <c:pt idx="41">
                  <c:v>560882.88762048469</c:v>
                </c:pt>
                <c:pt idx="42">
                  <c:v>570789.9282259288</c:v>
                </c:pt>
                <c:pt idx="43">
                  <c:v>581288.14528008248</c:v>
                </c:pt>
                <c:pt idx="44">
                  <c:v>592005.22533365153</c:v>
                </c:pt>
                <c:pt idx="45">
                  <c:v>602102.87463014747</c:v>
                </c:pt>
                <c:pt idx="46">
                  <c:v>612129.22895583452</c:v>
                </c:pt>
                <c:pt idx="47">
                  <c:v>622489.86220102501</c:v>
                </c:pt>
                <c:pt idx="48">
                  <c:v>632953.11549601192</c:v>
                </c:pt>
                <c:pt idx="49">
                  <c:v>643353.97101088788</c:v>
                </c:pt>
                <c:pt idx="50">
                  <c:v>654530.65404478996</c:v>
                </c:pt>
                <c:pt idx="51">
                  <c:v>665988.3508688017</c:v>
                </c:pt>
                <c:pt idx="52">
                  <c:v>677986.55487872998</c:v>
                </c:pt>
                <c:pt idx="53">
                  <c:v>690074.67007985897</c:v>
                </c:pt>
                <c:pt idx="54">
                  <c:v>702675.88531584479</c:v>
                </c:pt>
                <c:pt idx="55">
                  <c:v>716336.73748879763</c:v>
                </c:pt>
                <c:pt idx="56">
                  <c:v>730557.850462651</c:v>
                </c:pt>
                <c:pt idx="57">
                  <c:v>745520.53144338389</c:v>
                </c:pt>
                <c:pt idx="58">
                  <c:v>760391.69516731787</c:v>
                </c:pt>
                <c:pt idx="59">
                  <c:v>775970.8609243012</c:v>
                </c:pt>
                <c:pt idx="60">
                  <c:v>792474.65609409299</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607328.53549556411</c:v>
                </c:pt>
                <c:pt idx="23">
                  <c:v>611822.75716238841</c:v>
                </c:pt>
                <c:pt idx="24">
                  <c:v>615002.60751960042</c:v>
                </c:pt>
                <c:pt idx="25">
                  <c:v>616903.45191671769</c:v>
                </c:pt>
                <c:pt idx="26">
                  <c:v>617498.70120797202</c:v>
                </c:pt>
                <c:pt idx="27">
                  <c:v>620098.18356172869</c:v>
                </c:pt>
                <c:pt idx="28">
                  <c:v>622588.18889962265</c:v>
                </c:pt>
                <c:pt idx="29">
                  <c:v>623904.32256299548</c:v>
                </c:pt>
                <c:pt idx="30">
                  <c:v>604461.68025632913</c:v>
                </c:pt>
                <c:pt idx="31">
                  <c:v>611471.87031495559</c:v>
                </c:pt>
                <c:pt idx="32">
                  <c:v>616242.02028413792</c:v>
                </c:pt>
                <c:pt idx="33">
                  <c:v>621203.49381074787</c:v>
                </c:pt>
                <c:pt idx="34">
                  <c:v>626583.25173429702</c:v>
                </c:pt>
                <c:pt idx="35">
                  <c:v>634324.10138493858</c:v>
                </c:pt>
                <c:pt idx="36">
                  <c:v>642091.62560999009</c:v>
                </c:pt>
                <c:pt idx="37">
                  <c:v>650726.42518675525</c:v>
                </c:pt>
                <c:pt idx="38">
                  <c:v>660322.19820968842</c:v>
                </c:pt>
                <c:pt idx="39">
                  <c:v>671800.37042311602</c:v>
                </c:pt>
                <c:pt idx="40">
                  <c:v>683949.2015040596</c:v>
                </c:pt>
                <c:pt idx="41">
                  <c:v>696268.41221853276</c:v>
                </c:pt>
                <c:pt idx="42">
                  <c:v>708566.80745287728</c:v>
                </c:pt>
                <c:pt idx="43">
                  <c:v>721599.0768994129</c:v>
                </c:pt>
                <c:pt idx="44">
                  <c:v>734903.03834522283</c:v>
                </c:pt>
                <c:pt idx="45">
                  <c:v>747438.05126501084</c:v>
                </c:pt>
                <c:pt idx="46">
                  <c:v>759884.560083105</c:v>
                </c:pt>
                <c:pt idx="47">
                  <c:v>772746.03583575529</c:v>
                </c:pt>
                <c:pt idx="48">
                  <c:v>785734.90199504944</c:v>
                </c:pt>
                <c:pt idx="49">
                  <c:v>798646.30884110229</c:v>
                </c:pt>
                <c:pt idx="50">
                  <c:v>812520.81191767042</c:v>
                </c:pt>
                <c:pt idx="51">
                  <c:v>826744.15969920228</c:v>
                </c:pt>
                <c:pt idx="52">
                  <c:v>841638.48191842355</c:v>
                </c:pt>
                <c:pt idx="53">
                  <c:v>856644.41803016991</c:v>
                </c:pt>
                <c:pt idx="54">
                  <c:v>872287.30590932467</c:v>
                </c:pt>
                <c:pt idx="55">
                  <c:v>889245.60515850759</c:v>
                </c:pt>
                <c:pt idx="56">
                  <c:v>906899.40057432558</c:v>
                </c:pt>
                <c:pt idx="57">
                  <c:v>925473.76317109738</c:v>
                </c:pt>
                <c:pt idx="58">
                  <c:v>943934.51813873951</c:v>
                </c:pt>
                <c:pt idx="59">
                  <c:v>963274.17218189139</c:v>
                </c:pt>
                <c:pt idx="60">
                  <c:v>983761.64204783982</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5975924.0680862572</c:v>
                </c:pt>
                <c:pt idx="23">
                  <c:v>5957247.0472052069</c:v>
                </c:pt>
                <c:pt idx="24">
                  <c:v>5889555.1033937633</c:v>
                </c:pt>
                <c:pt idx="25">
                  <c:v>5777825.2659361297</c:v>
                </c:pt>
                <c:pt idx="26">
                  <c:v>5624922.951521622</c:v>
                </c:pt>
                <c:pt idx="27">
                  <c:v>5522991.3378263433</c:v>
                </c:pt>
                <c:pt idx="28">
                  <c:v>5415516.3177275397</c:v>
                </c:pt>
                <c:pt idx="29">
                  <c:v>5275764.841478874</c:v>
                </c:pt>
                <c:pt idx="30">
                  <c:v>4621437.1135525536</c:v>
                </c:pt>
                <c:pt idx="31">
                  <c:v>4714204.9499635976</c:v>
                </c:pt>
                <c:pt idx="32">
                  <c:v>4747413.7343877722</c:v>
                </c:pt>
                <c:pt idx="33">
                  <c:v>4781326.0482323049</c:v>
                </c:pt>
                <c:pt idx="34">
                  <c:v>4821268.1848282702</c:v>
                </c:pt>
                <c:pt idx="35">
                  <c:v>4911676.3537891125</c:v>
                </c:pt>
                <c:pt idx="36">
                  <c:v>5007068.7230850169</c:v>
                </c:pt>
                <c:pt idx="37">
                  <c:v>5116670.3265218586</c:v>
                </c:pt>
                <c:pt idx="38">
                  <c:v>5241913.1454016631</c:v>
                </c:pt>
                <c:pt idx="39">
                  <c:v>5402064.9315671613</c:v>
                </c:pt>
                <c:pt idx="40">
                  <c:v>5569679.0794738233</c:v>
                </c:pt>
                <c:pt idx="41">
                  <c:v>5692760.7071453361</c:v>
                </c:pt>
                <c:pt idx="42">
                  <c:v>5804733.8700758358</c:v>
                </c:pt>
                <c:pt idx="43">
                  <c:v>5920963.4185119979</c:v>
                </c:pt>
                <c:pt idx="44">
                  <c:v>6031703.914383838</c:v>
                </c:pt>
                <c:pt idx="45">
                  <c:v>6117072.371116722</c:v>
                </c:pt>
                <c:pt idx="46">
                  <c:v>6196985.5631059846</c:v>
                </c:pt>
                <c:pt idx="47">
                  <c:v>6274695.5933031403</c:v>
                </c:pt>
                <c:pt idx="48">
                  <c:v>6344799.3558551623</c:v>
                </c:pt>
                <c:pt idx="49">
                  <c:v>6403822.9464383852</c:v>
                </c:pt>
                <c:pt idx="50">
                  <c:v>6469568.4469160754</c:v>
                </c:pt>
                <c:pt idx="51">
                  <c:v>6569218.6195152039</c:v>
                </c:pt>
                <c:pt idx="52">
                  <c:v>6671280.4261137377</c:v>
                </c:pt>
                <c:pt idx="53">
                  <c:v>6766421.4741447764</c:v>
                </c:pt>
                <c:pt idx="54">
                  <c:v>6862829.1419104552</c:v>
                </c:pt>
                <c:pt idx="55">
                  <c:v>6970320.3621287448</c:v>
                </c:pt>
                <c:pt idx="56">
                  <c:v>7083107.7326707114</c:v>
                </c:pt>
                <c:pt idx="57">
                  <c:v>7199295.3843382141</c:v>
                </c:pt>
                <c:pt idx="58">
                  <c:v>7303524.8321521617</c:v>
                </c:pt>
                <c:pt idx="59">
                  <c:v>7409853.5396095132</c:v>
                </c:pt>
                <c:pt idx="60">
                  <c:v>7521292.1954158572</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5299404.3622651715</c:v>
                </c:pt>
                <c:pt idx="23">
                  <c:v>5282841.7211065041</c:v>
                </c:pt>
                <c:pt idx="24">
                  <c:v>5222813.0162171107</c:v>
                </c:pt>
                <c:pt idx="25">
                  <c:v>5123731.8396037379</c:v>
                </c:pt>
                <c:pt idx="26">
                  <c:v>4988139.2211606838</c:v>
                </c:pt>
                <c:pt idx="27">
                  <c:v>4897747.0354309082</c:v>
                </c:pt>
                <c:pt idx="28">
                  <c:v>4802438.9987395164</c:v>
                </c:pt>
                <c:pt idx="29">
                  <c:v>4678508.4443303226</c:v>
                </c:pt>
                <c:pt idx="30">
                  <c:v>4098255.5535277356</c:v>
                </c:pt>
                <c:pt idx="31">
                  <c:v>4180521.3707224354</c:v>
                </c:pt>
                <c:pt idx="32">
                  <c:v>4209970.6701174583</c:v>
                </c:pt>
                <c:pt idx="33">
                  <c:v>4240043.8540927982</c:v>
                </c:pt>
                <c:pt idx="34">
                  <c:v>4275464.2393760122</c:v>
                </c:pt>
                <c:pt idx="35">
                  <c:v>4355637.5212846836</c:v>
                </c:pt>
                <c:pt idx="36">
                  <c:v>4440230.7544338824</c:v>
                </c:pt>
                <c:pt idx="37">
                  <c:v>4537424.6291797608</c:v>
                </c:pt>
                <c:pt idx="38">
                  <c:v>4648489.0157335503</c:v>
                </c:pt>
                <c:pt idx="39">
                  <c:v>4790510.4110123878</c:v>
                </c:pt>
                <c:pt idx="40">
                  <c:v>4939149.3723635785</c:v>
                </c:pt>
                <c:pt idx="41">
                  <c:v>5048297.2308647307</c:v>
                </c:pt>
                <c:pt idx="42">
                  <c:v>5147594.1866710233</c:v>
                </c:pt>
                <c:pt idx="43">
                  <c:v>5250665.6730200723</c:v>
                </c:pt>
                <c:pt idx="44">
                  <c:v>5348869.5089818928</c:v>
                </c:pt>
                <c:pt idx="45">
                  <c:v>5424573.6121223755</c:v>
                </c:pt>
                <c:pt idx="46">
                  <c:v>5495440.0276600244</c:v>
                </c:pt>
                <c:pt idx="47">
                  <c:v>5564352.6959480681</c:v>
                </c:pt>
                <c:pt idx="48">
                  <c:v>5626520.1834942</c:v>
                </c:pt>
                <c:pt idx="49">
                  <c:v>5678861.8581623416</c:v>
                </c:pt>
                <c:pt idx="50">
                  <c:v>5737164.4717935007</c:v>
                </c:pt>
                <c:pt idx="51">
                  <c:v>5825533.4927776335</c:v>
                </c:pt>
                <c:pt idx="52">
                  <c:v>5916041.1325914264</c:v>
                </c:pt>
                <c:pt idx="53">
                  <c:v>6000411.4959397065</c:v>
                </c:pt>
                <c:pt idx="54">
                  <c:v>6085905.0881092707</c:v>
                </c:pt>
                <c:pt idx="55">
                  <c:v>6181227.4909443585</c:v>
                </c:pt>
                <c:pt idx="56">
                  <c:v>6281246.4799155351</c:v>
                </c:pt>
                <c:pt idx="57">
                  <c:v>6384280.8125263406</c:v>
                </c:pt>
                <c:pt idx="58">
                  <c:v>6476710.7002104074</c:v>
                </c:pt>
                <c:pt idx="59">
                  <c:v>6571002.1955027757</c:v>
                </c:pt>
                <c:pt idx="60">
                  <c:v>6669825.1544253817</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542558.91043814726</c:v>
                </c:pt>
                <c:pt idx="23">
                  <c:v>563932.2503559927</c:v>
                </c:pt>
                <c:pt idx="24">
                  <c:v>580984.35170212039</c:v>
                </c:pt>
                <c:pt idx="25">
                  <c:v>593674.89480447664</c:v>
                </c:pt>
                <c:pt idx="26">
                  <c:v>601783.35835088335</c:v>
                </c:pt>
                <c:pt idx="27">
                  <c:v>615042.78791958978</c:v>
                </c:pt>
                <c:pt idx="28">
                  <c:v>627587.08995788288</c:v>
                </c:pt>
                <c:pt idx="29">
                  <c:v>636126.62914370745</c:v>
                </c:pt>
                <c:pt idx="30">
                  <c:v>579699.5581775927</c:v>
                </c:pt>
                <c:pt idx="31">
                  <c:v>605529.36795086169</c:v>
                </c:pt>
                <c:pt idx="32">
                  <c:v>624230.41567542532</c:v>
                </c:pt>
                <c:pt idx="33">
                  <c:v>643383.18274492549</c:v>
                </c:pt>
                <c:pt idx="34">
                  <c:v>663742.22367130371</c:v>
                </c:pt>
                <c:pt idx="35">
                  <c:v>691636.42088683485</c:v>
                </c:pt>
                <c:pt idx="36">
                  <c:v>721013.96988810669</c:v>
                </c:pt>
                <c:pt idx="37">
                  <c:v>753303.08717904391</c:v>
                </c:pt>
                <c:pt idx="38">
                  <c:v>788881.73446676997</c:v>
                </c:pt>
                <c:pt idx="39">
                  <c:v>830894.7892526756</c:v>
                </c:pt>
                <c:pt idx="40">
                  <c:v>875409.42074677011</c:v>
                </c:pt>
                <c:pt idx="41">
                  <c:v>924354.51531444478</c:v>
                </c:pt>
                <c:pt idx="42">
                  <c:v>973777.10630071117</c:v>
                </c:pt>
                <c:pt idx="43">
                  <c:v>1026283.0900339307</c:v>
                </c:pt>
                <c:pt idx="44">
                  <c:v>1080331.6735014245</c:v>
                </c:pt>
                <c:pt idx="45">
                  <c:v>1132286.9673259538</c:v>
                </c:pt>
                <c:pt idx="46">
                  <c:v>1185636.0523424209</c:v>
                </c:pt>
                <c:pt idx="47">
                  <c:v>1241059.4482221352</c:v>
                </c:pt>
                <c:pt idx="48">
                  <c:v>1297557.630728188</c:v>
                </c:pt>
                <c:pt idx="49">
                  <c:v>1354396.1434503507</c:v>
                </c:pt>
                <c:pt idx="50">
                  <c:v>1415393.6784444903</c:v>
                </c:pt>
                <c:pt idx="51">
                  <c:v>1477637.1526586465</c:v>
                </c:pt>
                <c:pt idx="52">
                  <c:v>1542967.5249123564</c:v>
                </c:pt>
                <c:pt idx="53">
                  <c:v>1609336.4907635576</c:v>
                </c:pt>
                <c:pt idx="54">
                  <c:v>1678739.575601039</c:v>
                </c:pt>
                <c:pt idx="55">
                  <c:v>1753810.788817761</c:v>
                </c:pt>
                <c:pt idx="56">
                  <c:v>1833440.0185410061</c:v>
                </c:pt>
                <c:pt idx="57">
                  <c:v>1917406.839950881</c:v>
                </c:pt>
                <c:pt idx="58">
                  <c:v>2001761.910065121</c:v>
                </c:pt>
                <c:pt idx="59">
                  <c:v>2090379.5420336854</c:v>
                </c:pt>
                <c:pt idx="60">
                  <c:v>2184386.4898275188</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19017184.930372801</c:v>
                      </c:pt>
                      <c:pt idx="23">
                        <c:v>19027822.361351084</c:v>
                      </c:pt>
                      <c:pt idx="24">
                        <c:v>19051332.417692721</c:v>
                      </c:pt>
                      <c:pt idx="25">
                        <c:v>19086930.188227307</c:v>
                      </c:pt>
                      <c:pt idx="26">
                        <c:v>19133971.548640162</c:v>
                      </c:pt>
                      <c:pt idx="27">
                        <c:v>19193578.964384083</c:v>
                      </c:pt>
                      <c:pt idx="28">
                        <c:v>19259666.11634095</c:v>
                      </c:pt>
                      <c:pt idx="29">
                        <c:v>19331814.237445571</c:v>
                      </c:pt>
                      <c:pt idx="30">
                        <c:v>19400095.152677421</c:v>
                      </c:pt>
                      <c:pt idx="31">
                        <c:v>19429146.877578177</c:v>
                      </c:pt>
                      <c:pt idx="32">
                        <c:v>19461852.231563058</c:v>
                      </c:pt>
                      <c:pt idx="33">
                        <c:v>19499110.231225278</c:v>
                      </c:pt>
                      <c:pt idx="34">
                        <c:v>19540779.370240394</c:v>
                      </c:pt>
                      <c:pt idx="35">
                        <c:v>19587583.200820405</c:v>
                      </c:pt>
                      <c:pt idx="36">
                        <c:v>19616778.742384367</c:v>
                      </c:pt>
                      <c:pt idx="37">
                        <c:v>19649771.008805204</c:v>
                      </c:pt>
                      <c:pt idx="38">
                        <c:v>19686437.840252586</c:v>
                      </c:pt>
                      <c:pt idx="39">
                        <c:v>19727076.877055563</c:v>
                      </c:pt>
                      <c:pt idx="40">
                        <c:v>19770962.64487968</c:v>
                      </c:pt>
                      <c:pt idx="41">
                        <c:v>19800461.287203748</c:v>
                      </c:pt>
                      <c:pt idx="42">
                        <c:v>19832475.0798246</c:v>
                      </c:pt>
                      <c:pt idx="43">
                        <c:v>19867263.909558132</c:v>
                      </c:pt>
                      <c:pt idx="44">
                        <c:v>19904505.342735093</c:v>
                      </c:pt>
                      <c:pt idx="45">
                        <c:v>19943604.453664385</c:v>
                      </c:pt>
                      <c:pt idx="46">
                        <c:v>19968504.110465221</c:v>
                      </c:pt>
                      <c:pt idx="47">
                        <c:v>19995552.489592269</c:v>
                      </c:pt>
                      <c:pt idx="48">
                        <c:v>20024536.235346302</c:v>
                      </c:pt>
                      <c:pt idx="49">
                        <c:v>20055287.958365332</c:v>
                      </c:pt>
                      <c:pt idx="50">
                        <c:v>20088250.133435439</c:v>
                      </c:pt>
                      <c:pt idx="51">
                        <c:v>20107881.550953444</c:v>
                      </c:pt>
                      <c:pt idx="52">
                        <c:v>20129373.794601664</c:v>
                      </c:pt>
                      <c:pt idx="53">
                        <c:v>20152401.82301762</c:v>
                      </c:pt>
                      <c:pt idx="54">
                        <c:v>20177170.695239164</c:v>
                      </c:pt>
                      <c:pt idx="55">
                        <c:v>20203962.922603156</c:v>
                      </c:pt>
                      <c:pt idx="56">
                        <c:v>20217098.971036278</c:v>
                      </c:pt>
                      <c:pt idx="57">
                        <c:v>20231910.35044159</c:v>
                      </c:pt>
                      <c:pt idx="58">
                        <c:v>20247854.706484679</c:v>
                      </c:pt>
                      <c:pt idx="59">
                        <c:v>20265374.952758897</c:v>
                      </c:pt>
                      <c:pt idx="60">
                        <c:v>20284565.283134028</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2841648.3229292692</c:v>
                      </c:pt>
                      <c:pt idx="23">
                        <c:v>2843237.8241099324</c:v>
                      </c:pt>
                      <c:pt idx="24">
                        <c:v>2846750.8210345446</c:v>
                      </c:pt>
                      <c:pt idx="25">
                        <c:v>2852070.0281259194</c:v>
                      </c:pt>
                      <c:pt idx="26">
                        <c:v>2859099.1969232424</c:v>
                      </c:pt>
                      <c:pt idx="27">
                        <c:v>2868006.0521493456</c:v>
                      </c:pt>
                      <c:pt idx="28">
                        <c:v>2877881.1438210616</c:v>
                      </c:pt>
                      <c:pt idx="29">
                        <c:v>2888661.8975493382</c:v>
                      </c:pt>
                      <c:pt idx="30">
                        <c:v>2898864.7929288102</c:v>
                      </c:pt>
                      <c:pt idx="31">
                        <c:v>2903205.8552703024</c:v>
                      </c:pt>
                      <c:pt idx="32">
                        <c:v>2908092.8621875835</c:v>
                      </c:pt>
                      <c:pt idx="33">
                        <c:v>2913660.1494934326</c:v>
                      </c:pt>
                      <c:pt idx="34">
                        <c:v>2919886.5725646568</c:v>
                      </c:pt>
                      <c:pt idx="35">
                        <c:v>2926880.2483984516</c:v>
                      </c:pt>
                      <c:pt idx="36">
                        <c:v>2931242.8005861696</c:v>
                      </c:pt>
                      <c:pt idx="37">
                        <c:v>2936172.6794766402</c:v>
                      </c:pt>
                      <c:pt idx="38">
                        <c:v>2941651.6313021109</c:v>
                      </c:pt>
                      <c:pt idx="39">
                        <c:v>2947724.1310542794</c:v>
                      </c:pt>
                      <c:pt idx="40">
                        <c:v>2954281.7745222514</c:v>
                      </c:pt>
                      <c:pt idx="41">
                        <c:v>2958689.6176281464</c:v>
                      </c:pt>
                      <c:pt idx="42">
                        <c:v>2963473.2877898831</c:v>
                      </c:pt>
                      <c:pt idx="43">
                        <c:v>2968671.6186696063</c:v>
                      </c:pt>
                      <c:pt idx="44">
                        <c:v>2974236.4305236344</c:v>
                      </c:pt>
                      <c:pt idx="45">
                        <c:v>2980078.8264096207</c:v>
                      </c:pt>
                      <c:pt idx="46">
                        <c:v>2983799.4647821598</c:v>
                      </c:pt>
                      <c:pt idx="47">
                        <c:v>2987841.1766057415</c:v>
                      </c:pt>
                      <c:pt idx="48">
                        <c:v>2992172.0811437005</c:v>
                      </c:pt>
                      <c:pt idx="49">
                        <c:v>2996767.1661925209</c:v>
                      </c:pt>
                      <c:pt idx="50">
                        <c:v>3001692.5486742612</c:v>
                      </c:pt>
                      <c:pt idx="51">
                        <c:v>3004625.9788781009</c:v>
                      </c:pt>
                      <c:pt idx="52">
                        <c:v>3007837.4635611684</c:v>
                      </c:pt>
                      <c:pt idx="53">
                        <c:v>3011278.433324472</c:v>
                      </c:pt>
                      <c:pt idx="54">
                        <c:v>3014979.5291736685</c:v>
                      </c:pt>
                      <c:pt idx="55">
                        <c:v>3018982.9654464489</c:v>
                      </c:pt>
                      <c:pt idx="56">
                        <c:v>3020945.8232582947</c:v>
                      </c:pt>
                      <c:pt idx="57">
                        <c:v>3023159.017882077</c:v>
                      </c:pt>
                      <c:pt idx="58">
                        <c:v>3025541.5078655267</c:v>
                      </c:pt>
                      <c:pt idx="59">
                        <c:v>3028159.4756996059</c:v>
                      </c:pt>
                      <c:pt idx="60">
                        <c:v>3031026.9963303721</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2067823.0387758224</c:v>
                      </c:pt>
                      <c:pt idx="23">
                        <c:v>2073260.9129979934</c:v>
                      </c:pt>
                      <c:pt idx="24">
                        <c:v>2080492.8802533848</c:v>
                      </c:pt>
                      <c:pt idx="25">
                        <c:v>2089416.6129563185</c:v>
                      </c:pt>
                      <c:pt idx="26">
                        <c:v>2099947.9738859576</c:v>
                      </c:pt>
                      <c:pt idx="27">
                        <c:v>2112298.5331579288</c:v>
                      </c:pt>
                      <c:pt idx="28">
                        <c:v>2125451.2587892488</c:v>
                      </c:pt>
                      <c:pt idx="29">
                        <c:v>2139354.8200682565</c:v>
                      </c:pt>
                      <c:pt idx="30">
                        <c:v>2152352.2595808543</c:v>
                      </c:pt>
                      <c:pt idx="31">
                        <c:v>2158524.9916137448</c:v>
                      </c:pt>
                      <c:pt idx="32">
                        <c:v>2165133.5669775512</c:v>
                      </c:pt>
                      <c:pt idx="33">
                        <c:v>2172339.0009117937</c:v>
                      </c:pt>
                      <c:pt idx="34">
                        <c:v>2180125.6256791558</c:v>
                      </c:pt>
                      <c:pt idx="35">
                        <c:v>2188620.749633166</c:v>
                      </c:pt>
                      <c:pt idx="36">
                        <c:v>2194051.3007711386</c:v>
                      </c:pt>
                      <c:pt idx="37">
                        <c:v>2199994.5135896299</c:v>
                      </c:pt>
                      <c:pt idx="38">
                        <c:v>2206434.3506373717</c:v>
                      </c:pt>
                      <c:pt idx="39">
                        <c:v>2213423.5626688013</c:v>
                      </c:pt>
                      <c:pt idx="40">
                        <c:v>2220845.4280748637</c:v>
                      </c:pt>
                      <c:pt idx="41">
                        <c:v>2225805.1120682335</c:v>
                      </c:pt>
                      <c:pt idx="42">
                        <c:v>2231094.8214196055</c:v>
                      </c:pt>
                      <c:pt idx="43">
                        <c:v>2236759.627343555</c:v>
                      </c:pt>
                      <c:pt idx="44">
                        <c:v>2242748.7964976183</c:v>
                      </c:pt>
                      <c:pt idx="45">
                        <c:v>2248967.2803602824</c:v>
                      </c:pt>
                      <c:pt idx="46">
                        <c:v>2252804.4200961827</c:v>
                      </c:pt>
                      <c:pt idx="47">
                        <c:v>2256932.1203179671</c:v>
                      </c:pt>
                      <c:pt idx="48">
                        <c:v>2261317.0159730897</c:v>
                      </c:pt>
                      <c:pt idx="49">
                        <c:v>2265933.2485118099</c:v>
                      </c:pt>
                      <c:pt idx="50">
                        <c:v>2270853.4990999959</c:v>
                      </c:pt>
                      <c:pt idx="51">
                        <c:v>2273572.4069488309</c:v>
                      </c:pt>
                      <c:pt idx="52">
                        <c:v>2276548.9963587299</c:v>
                      </c:pt>
                      <c:pt idx="53">
                        <c:v>2279731.55806321</c:v>
                      </c:pt>
                      <c:pt idx="54">
                        <c:v>2283153.6750716199</c:v>
                      </c:pt>
                      <c:pt idx="55">
                        <c:v>2286861.0156780086</c:v>
                      </c:pt>
                      <c:pt idx="56">
                        <c:v>2288346.7376137208</c:v>
                      </c:pt>
                      <c:pt idx="57">
                        <c:v>2290070.4827885209</c:v>
                      </c:pt>
                      <c:pt idx="58">
                        <c:v>2291945.9039461035</c:v>
                      </c:pt>
                      <c:pt idx="59">
                        <c:v>2294043.9192497507</c:v>
                      </c:pt>
                      <c:pt idx="60">
                        <c:v>2296379.5421042149</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4014009.4282118897</c:v>
                      </c:pt>
                      <c:pt idx="23">
                        <c:v>4024565.3017019862</c:v>
                      </c:pt>
                      <c:pt idx="24">
                        <c:v>4038603.8263742165</c:v>
                      </c:pt>
                      <c:pt idx="25">
                        <c:v>4055926.3663269705</c:v>
                      </c:pt>
                      <c:pt idx="26">
                        <c:v>4076369.5963668581</c:v>
                      </c:pt>
                      <c:pt idx="27">
                        <c:v>4100344.2114242138</c:v>
                      </c:pt>
                      <c:pt idx="28">
                        <c:v>4125875.972943835</c:v>
                      </c:pt>
                      <c:pt idx="29">
                        <c:v>4152865.2389560263</c:v>
                      </c:pt>
                      <c:pt idx="30">
                        <c:v>4178095.5627157758</c:v>
                      </c:pt>
                      <c:pt idx="31">
                        <c:v>4190077.9248972684</c:v>
                      </c:pt>
                      <c:pt idx="32">
                        <c:v>4202906.3358975984</c:v>
                      </c:pt>
                      <c:pt idx="33">
                        <c:v>4216893.3547111284</c:v>
                      </c:pt>
                      <c:pt idx="34">
                        <c:v>4232008.567494831</c:v>
                      </c:pt>
                      <c:pt idx="35">
                        <c:v>4248499.1022290867</c:v>
                      </c:pt>
                      <c:pt idx="36">
                        <c:v>4259040.7603204446</c:v>
                      </c:pt>
                      <c:pt idx="37">
                        <c:v>4270577.585203399</c:v>
                      </c:pt>
                      <c:pt idx="38">
                        <c:v>4283078.4453548975</c:v>
                      </c:pt>
                      <c:pt idx="39">
                        <c:v>4296645.7392982608</c:v>
                      </c:pt>
                      <c:pt idx="40">
                        <c:v>4311052.8897923818</c:v>
                      </c:pt>
                      <c:pt idx="41">
                        <c:v>4320680.5116618648</c:v>
                      </c:pt>
                      <c:pt idx="42">
                        <c:v>4330948.7709909976</c:v>
                      </c:pt>
                      <c:pt idx="43">
                        <c:v>4341945.1589610176</c:v>
                      </c:pt>
                      <c:pt idx="44">
                        <c:v>4353571.1932012578</c:v>
                      </c:pt>
                      <c:pt idx="45">
                        <c:v>4365642.3677581949</c:v>
                      </c:pt>
                      <c:pt idx="46">
                        <c:v>4373090.9331278829</c:v>
                      </c:pt>
                      <c:pt idx="47">
                        <c:v>4381103.5276760533</c:v>
                      </c:pt>
                      <c:pt idx="48">
                        <c:v>4389615.3839477608</c:v>
                      </c:pt>
                      <c:pt idx="49">
                        <c:v>4398576.305934689</c:v>
                      </c:pt>
                      <c:pt idx="50">
                        <c:v>4408127.3806058737</c:v>
                      </c:pt>
                      <c:pt idx="51">
                        <c:v>4413405.2605477301</c:v>
                      </c:pt>
                      <c:pt idx="52">
                        <c:v>4419183.3458728278</c:v>
                      </c:pt>
                      <c:pt idx="53">
                        <c:v>4425361.2597697601</c:v>
                      </c:pt>
                      <c:pt idx="54">
                        <c:v>4432004.1927860845</c:v>
                      </c:pt>
                      <c:pt idx="55">
                        <c:v>4439200.7951396629</c:v>
                      </c:pt>
                      <c:pt idx="56">
                        <c:v>4442084.8436031044</c:v>
                      </c:pt>
                      <c:pt idx="57">
                        <c:v>4445430.9371777168</c:v>
                      </c:pt>
                      <c:pt idx="58">
                        <c:v>4449071.460601259</c:v>
                      </c:pt>
                      <c:pt idx="59">
                        <c:v>4453144.0785436332</c:v>
                      </c:pt>
                      <c:pt idx="60">
                        <c:v>4457677.9346728865</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308853.8105929445</c:v>
                      </c:pt>
                      <c:pt idx="23">
                        <c:v>311260.11301922298</c:v>
                      </c:pt>
                      <c:pt idx="24">
                        <c:v>312182.77357178577</c:v>
                      </c:pt>
                      <c:pt idx="25">
                        <c:v>311697.92105006345</c:v>
                      </c:pt>
                      <c:pt idx="26">
                        <c:v>309831.68328823778</c:v>
                      </c:pt>
                      <c:pt idx="27">
                        <c:v>309282.36598696513</c:v>
                      </c:pt>
                      <c:pt idx="28">
                        <c:v>308491.14412858512</c:v>
                      </c:pt>
                      <c:pt idx="29">
                        <c:v>306623.22840771737</c:v>
                      </c:pt>
                      <c:pt idx="30">
                        <c:v>288492.01289740356</c:v>
                      </c:pt>
                      <c:pt idx="31">
                        <c:v>292594.5607231133</c:v>
                      </c:pt>
                      <c:pt idx="32">
                        <c:v>294815.84450416744</c:v>
                      </c:pt>
                      <c:pt idx="33">
                        <c:v>297050.92121900804</c:v>
                      </c:pt>
                      <c:pt idx="34">
                        <c:v>299476.00468423386</c:v>
                      </c:pt>
                      <c:pt idx="35">
                        <c:v>303557.45796191995</c:v>
                      </c:pt>
                      <c:pt idx="36">
                        <c:v>308137.63289592019</c:v>
                      </c:pt>
                      <c:pt idx="37">
                        <c:v>313240.33797589014</c:v>
                      </c:pt>
                      <c:pt idx="38">
                        <c:v>318928.78854118742</c:v>
                      </c:pt>
                      <c:pt idx="39">
                        <c:v>325876.54504630319</c:v>
                      </c:pt>
                      <c:pt idx="40">
                        <c:v>333172.22850291425</c:v>
                      </c:pt>
                      <c:pt idx="41">
                        <c:v>340976.73029394809</c:v>
                      </c:pt>
                      <c:pt idx="42">
                        <c:v>348636.90951996052</c:v>
                      </c:pt>
                      <c:pt idx="43">
                        <c:v>356702.64246958157</c:v>
                      </c:pt>
                      <c:pt idx="44">
                        <c:v>364833.75633099722</c:v>
                      </c:pt>
                      <c:pt idx="45">
                        <c:v>372279.30988837022</c:v>
                      </c:pt>
                      <c:pt idx="46">
                        <c:v>380076.23826253717</c:v>
                      </c:pt>
                      <c:pt idx="47">
                        <c:v>388063.91955755348</c:v>
                      </c:pt>
                      <c:pt idx="48">
                        <c:v>396034.99823857564</c:v>
                      </c:pt>
                      <c:pt idx="49">
                        <c:v>403843.72919429513</c:v>
                      </c:pt>
                      <c:pt idx="50">
                        <c:v>412227.43991173478</c:v>
                      </c:pt>
                      <c:pt idx="51">
                        <c:v>421286.83350259252</c:v>
                      </c:pt>
                      <c:pt idx="52">
                        <c:v>430725.33111031621</c:v>
                      </c:pt>
                      <c:pt idx="53">
                        <c:v>440146.74631119904</c:v>
                      </c:pt>
                      <c:pt idx="54">
                        <c:v>449918.01382233435</c:v>
                      </c:pt>
                      <c:pt idx="55">
                        <c:v>460508.52161213162</c:v>
                      </c:pt>
                      <c:pt idx="56">
                        <c:v>472074.10531133832</c:v>
                      </c:pt>
                      <c:pt idx="57">
                        <c:v>484197.31363780971</c:v>
                      </c:pt>
                      <c:pt idx="58">
                        <c:v>496156.93489557144</c:v>
                      </c:pt>
                      <c:pt idx="59">
                        <c:v>508639.77887154545</c:v>
                      </c:pt>
                      <c:pt idx="60">
                        <c:v>521827.32150918513</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1661092.470050286</c:v>
                      </c:pt>
                      <c:pt idx="23">
                        <c:v>1661579.5399282661</c:v>
                      </c:pt>
                      <c:pt idx="24">
                        <c:v>1648891.4898480014</c:v>
                      </c:pt>
                      <c:pt idx="25">
                        <c:v>1624136.6740724451</c:v>
                      </c:pt>
                      <c:pt idx="26">
                        <c:v>1587820.5883231754</c:v>
                      </c:pt>
                      <c:pt idx="27">
                        <c:v>1566561.692844552</c:v>
                      </c:pt>
                      <c:pt idx="28">
                        <c:v>1544132.2660362434</c:v>
                      </c:pt>
                      <c:pt idx="29">
                        <c:v>1512479.2930129776</c:v>
                      </c:pt>
                      <c:pt idx="30">
                        <c:v>1326432.9535058974</c:v>
                      </c:pt>
                      <c:pt idx="31">
                        <c:v>1349009.3193547961</c:v>
                      </c:pt>
                      <c:pt idx="32">
                        <c:v>1353897.0230348648</c:v>
                      </c:pt>
                      <c:pt idx="33">
                        <c:v>1359183.6591059836</c:v>
                      </c:pt>
                      <c:pt idx="34">
                        <c:v>1366445.3934622856</c:v>
                      </c:pt>
                      <c:pt idx="35">
                        <c:v>1388890.9475787221</c:v>
                      </c:pt>
                      <c:pt idx="36">
                        <c:v>1413452.4285311191</c:v>
                      </c:pt>
                      <c:pt idx="37">
                        <c:v>1442320.7169033706</c:v>
                      </c:pt>
                      <c:pt idx="38">
                        <c:v>1475900.8522584874</c:v>
                      </c:pt>
                      <c:pt idx="39">
                        <c:v>1519877.2443122326</c:v>
                      </c:pt>
                      <c:pt idx="40">
                        <c:v>1566098.0051990235</c:v>
                      </c:pt>
                      <c:pt idx="41">
                        <c:v>1613842.6154905313</c:v>
                      </c:pt>
                      <c:pt idx="42">
                        <c:v>1659397.743513281</c:v>
                      </c:pt>
                      <c:pt idx="43">
                        <c:v>1707389.5389051472</c:v>
                      </c:pt>
                      <c:pt idx="44">
                        <c:v>1754936.8517951085</c:v>
                      </c:pt>
                      <c:pt idx="45">
                        <c:v>1795947.7275735992</c:v>
                      </c:pt>
                      <c:pt idx="46">
                        <c:v>1836805.4714878781</c:v>
                      </c:pt>
                      <c:pt idx="47">
                        <c:v>1878193.8430795386</c:v>
                      </c:pt>
                      <c:pt idx="48">
                        <c:v>1918452.4656254479</c:v>
                      </c:pt>
                      <c:pt idx="49">
                        <c:v>1956473.3425739547</c:v>
                      </c:pt>
                      <c:pt idx="50">
                        <c:v>1997959.8348039242</c:v>
                      </c:pt>
                      <c:pt idx="51">
                        <c:v>2041344.0756761492</c:v>
                      </c:pt>
                      <c:pt idx="52">
                        <c:v>2086336.5374720765</c:v>
                      </c:pt>
                      <c:pt idx="53">
                        <c:v>2129929.5354864504</c:v>
                      </c:pt>
                      <c:pt idx="54">
                        <c:v>2174820.9218172831</c:v>
                      </c:pt>
                      <c:pt idx="55">
                        <c:v>2224314.2837479175</c:v>
                      </c:pt>
                      <c:pt idx="56">
                        <c:v>2276869.4279040657</c:v>
                      </c:pt>
                      <c:pt idx="57">
                        <c:v>2331648.2464971826</c:v>
                      </c:pt>
                      <c:pt idx="58">
                        <c:v>2383534.1568275075</c:v>
                      </c:pt>
                      <c:pt idx="59">
                        <c:v>2437287.8756860262</c:v>
                      </c:pt>
                      <c:pt idx="60">
                        <c:v>2494016.5274257045</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226512.60955231171</c:v>
                      </c:pt>
                      <c:pt idx="23">
                        <c:v>226579.02817203628</c:v>
                      </c:pt>
                      <c:pt idx="24">
                        <c:v>224848.83952472746</c:v>
                      </c:pt>
                      <c:pt idx="25">
                        <c:v>221473.1828280607</c:v>
                      </c:pt>
                      <c:pt idx="26">
                        <c:v>216520.98931679665</c:v>
                      </c:pt>
                      <c:pt idx="27">
                        <c:v>213622.04902425708</c:v>
                      </c:pt>
                      <c:pt idx="28">
                        <c:v>210563.4908231241</c:v>
                      </c:pt>
                      <c:pt idx="29">
                        <c:v>206247.17631995148</c:v>
                      </c:pt>
                      <c:pt idx="30">
                        <c:v>180877.22093262238</c:v>
                      </c:pt>
                      <c:pt idx="31">
                        <c:v>183955.81627565401</c:v>
                      </c:pt>
                      <c:pt idx="32">
                        <c:v>184622.3213229361</c:v>
                      </c:pt>
                      <c:pt idx="33">
                        <c:v>185343.22624172503</c:v>
                      </c:pt>
                      <c:pt idx="34">
                        <c:v>186333.46274485713</c:v>
                      </c:pt>
                      <c:pt idx="35">
                        <c:v>189394.22012437118</c:v>
                      </c:pt>
                      <c:pt idx="36">
                        <c:v>192743.51298151625</c:v>
                      </c:pt>
                      <c:pt idx="37">
                        <c:v>196680.09775955052</c:v>
                      </c:pt>
                      <c:pt idx="38">
                        <c:v>201259.20712615736</c:v>
                      </c:pt>
                      <c:pt idx="39">
                        <c:v>207255.98786075899</c:v>
                      </c:pt>
                      <c:pt idx="40">
                        <c:v>213558.81889077593</c:v>
                      </c:pt>
                      <c:pt idx="41">
                        <c:v>220069.44756689062</c:v>
                      </c:pt>
                      <c:pt idx="42">
                        <c:v>226281.51047908375</c:v>
                      </c:pt>
                      <c:pt idx="43">
                        <c:v>232825.84621433823</c:v>
                      </c:pt>
                      <c:pt idx="44">
                        <c:v>239309.57069933298</c:v>
                      </c:pt>
                      <c:pt idx="45">
                        <c:v>244901.96285094533</c:v>
                      </c:pt>
                      <c:pt idx="46">
                        <c:v>250473.47338471064</c:v>
                      </c:pt>
                      <c:pt idx="47">
                        <c:v>256117.34223811887</c:v>
                      </c:pt>
                      <c:pt idx="48">
                        <c:v>261607.15440347017</c:v>
                      </c:pt>
                      <c:pt idx="49">
                        <c:v>266791.81944190292</c:v>
                      </c:pt>
                      <c:pt idx="50">
                        <c:v>272449.06838235329</c:v>
                      </c:pt>
                      <c:pt idx="51">
                        <c:v>278365.10122856579</c:v>
                      </c:pt>
                      <c:pt idx="52">
                        <c:v>284500.43692801043</c:v>
                      </c:pt>
                      <c:pt idx="53">
                        <c:v>290444.93665724323</c:v>
                      </c:pt>
                      <c:pt idx="54">
                        <c:v>296566.48933872039</c:v>
                      </c:pt>
                      <c:pt idx="55">
                        <c:v>303315.58414744324</c:v>
                      </c:pt>
                      <c:pt idx="56">
                        <c:v>310482.19471419079</c:v>
                      </c:pt>
                      <c:pt idx="57">
                        <c:v>317952.03361325216</c:v>
                      </c:pt>
                      <c:pt idx="58">
                        <c:v>325027.38502193283</c:v>
                      </c:pt>
                      <c:pt idx="59">
                        <c:v>332357.43759354902</c:v>
                      </c:pt>
                      <c:pt idx="60">
                        <c:v>340093.16283077787</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23708458.120219897</c:v>
                      </c:pt>
                      <c:pt idx="23">
                        <c:v>24268613.022834424</c:v>
                      </c:pt>
                      <c:pt idx="24">
                        <c:v>24722638.539615445</c:v>
                      </c:pt>
                      <c:pt idx="25">
                        <c:v>25072070.310895648</c:v>
                      </c:pt>
                      <c:pt idx="26">
                        <c:v>25314099.830681607</c:v>
                      </c:pt>
                      <c:pt idx="27">
                        <c:v>25682818.613473456</c:v>
                      </c:pt>
                      <c:pt idx="28">
                        <c:v>26033688.763316173</c:v>
                      </c:pt>
                      <c:pt idx="29">
                        <c:v>26290372.258797243</c:v>
                      </c:pt>
                      <c:pt idx="30">
                        <c:v>25033771.677697189</c:v>
                      </c:pt>
                      <c:pt idx="31">
                        <c:v>25713528.092062172</c:v>
                      </c:pt>
                      <c:pt idx="32">
                        <c:v>26226287.759068407</c:v>
                      </c:pt>
                      <c:pt idx="33">
                        <c:v>26748709.601833194</c:v>
                      </c:pt>
                      <c:pt idx="34">
                        <c:v>27298146.869050454</c:v>
                      </c:pt>
                      <c:pt idx="35">
                        <c:v>28019998.117197026</c:v>
                      </c:pt>
                      <c:pt idx="36">
                        <c:v>28756450.407745782</c:v>
                      </c:pt>
                      <c:pt idx="37">
                        <c:v>29557211.50409266</c:v>
                      </c:pt>
                      <c:pt idx="38">
                        <c:v>30430419.425843481</c:v>
                      </c:pt>
                      <c:pt idx="39">
                        <c:v>31447109.39036708</c:v>
                      </c:pt>
                      <c:pt idx="40">
                        <c:v>32516887.787485447</c:v>
                      </c:pt>
                      <c:pt idx="41">
                        <c:v>33613671.5277123</c:v>
                      </c:pt>
                      <c:pt idx="42">
                        <c:v>34711585.233998157</c:v>
                      </c:pt>
                      <c:pt idx="43">
                        <c:v>35868876.63431263</c:v>
                      </c:pt>
                      <c:pt idx="44">
                        <c:v>37050387.633037686</c:v>
                      </c:pt>
                      <c:pt idx="45">
                        <c:v>38175328.619495906</c:v>
                      </c:pt>
                      <c:pt idx="46">
                        <c:v>39307278.430744268</c:v>
                      </c:pt>
                      <c:pt idx="47">
                        <c:v>40474673.275093503</c:v>
                      </c:pt>
                      <c:pt idx="48">
                        <c:v>41655212.781471744</c:v>
                      </c:pt>
                      <c:pt idx="49">
                        <c:v>42832790.146174565</c:v>
                      </c:pt>
                      <c:pt idx="50">
                        <c:v>44089840.124806128</c:v>
                      </c:pt>
                      <c:pt idx="51">
                        <c:v>45388820.102289893</c:v>
                      </c:pt>
                      <c:pt idx="52">
                        <c:v>46745275.408140622</c:v>
                      </c:pt>
                      <c:pt idx="53">
                        <c:v>48114880.508031271</c:v>
                      </c:pt>
                      <c:pt idx="54">
                        <c:v>49539911.69662492</c:v>
                      </c:pt>
                      <c:pt idx="55">
                        <c:v>51075546.125464842</c:v>
                      </c:pt>
                      <c:pt idx="56">
                        <c:v>52683444.129735172</c:v>
                      </c:pt>
                      <c:pt idx="57">
                        <c:v>54371597.848575026</c:v>
                      </c:pt>
                      <c:pt idx="58">
                        <c:v>56056415.478848048</c:v>
                      </c:pt>
                      <c:pt idx="59">
                        <c:v>57818796.265550196</c:v>
                      </c:pt>
                      <c:pt idx="60">
                        <c:v>59681338.024929784</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94496578.071292788</c:v>
                      </c:pt>
                      <c:pt idx="23">
                        <c:v>96527444.188685536</c:v>
                      </c:pt>
                      <c:pt idx="24">
                        <c:v>97388301.503293991</c:v>
                      </c:pt>
                      <c:pt idx="25">
                        <c:v>97131286.686863676</c:v>
                      </c:pt>
                      <c:pt idx="26">
                        <c:v>95760770.795056254</c:v>
                      </c:pt>
                      <c:pt idx="27">
                        <c:v>95593068.075892061</c:v>
                      </c:pt>
                      <c:pt idx="28">
                        <c:v>95249901.164228842</c:v>
                      </c:pt>
                      <c:pt idx="29">
                        <c:v>93995830.729654893</c:v>
                      </c:pt>
                      <c:pt idx="30">
                        <c:v>78413224.899229094</c:v>
                      </c:pt>
                      <c:pt idx="31">
                        <c:v>82068524.138636455</c:v>
                      </c:pt>
                      <c:pt idx="32">
                        <c:v>84098460.361559212</c:v>
                      </c:pt>
                      <c:pt idx="33">
                        <c:v>86174791.241708592</c:v>
                      </c:pt>
                      <c:pt idx="34">
                        <c:v>88454562.516911328</c:v>
                      </c:pt>
                      <c:pt idx="35">
                        <c:v>92248967.184798196</c:v>
                      </c:pt>
                      <c:pt idx="36">
                        <c:v>96392621.920115277</c:v>
                      </c:pt>
                      <c:pt idx="37">
                        <c:v>101039767.01640281</c:v>
                      </c:pt>
                      <c:pt idx="38">
                        <c:v>106251312.4000942</c:v>
                      </c:pt>
                      <c:pt idx="39">
                        <c:v>112638336.38797773</c:v>
                      </c:pt>
                      <c:pt idx="40">
                        <c:v>119388657.29927896</c:v>
                      </c:pt>
                      <c:pt idx="41">
                        <c:v>126500310.28605261</c:v>
                      </c:pt>
                      <c:pt idx="42">
                        <c:v>133520706.86959794</c:v>
                      </c:pt>
                      <c:pt idx="43">
                        <c:v>140949542.96910137</c:v>
                      </c:pt>
                      <c:pt idx="44">
                        <c:v>148482203.60490254</c:v>
                      </c:pt>
                      <c:pt idx="45">
                        <c:v>155438734.34735408</c:v>
                      </c:pt>
                      <c:pt idx="46">
                        <c:v>162577172.48172104</c:v>
                      </c:pt>
                      <c:pt idx="47">
                        <c:v>169921320.07068172</c:v>
                      </c:pt>
                      <c:pt idx="48">
                        <c:v>177284444.81349832</c:v>
                      </c:pt>
                      <c:pt idx="49">
                        <c:v>184535230.06610459</c:v>
                      </c:pt>
                      <c:pt idx="50">
                        <c:v>192348115.71753186</c:v>
                      </c:pt>
                      <c:pt idx="51">
                        <c:v>200607290.20302489</c:v>
                      </c:pt>
                      <c:pt idx="52">
                        <c:v>209237418.30068755</c:v>
                      </c:pt>
                      <c:pt idx="53">
                        <c:v>217878369.20142004</c:v>
                      </c:pt>
                      <c:pt idx="54">
                        <c:v>226867330.75192145</c:v>
                      </c:pt>
                      <c:pt idx="55">
                        <c:v>236635947.77047268</c:v>
                      </c:pt>
                      <c:pt idx="56">
                        <c:v>247067692.76224855</c:v>
                      </c:pt>
                      <c:pt idx="57">
                        <c:v>258021521.26541632</c:v>
                      </c:pt>
                      <c:pt idx="58">
                        <c:v>268839519.92016697</c:v>
                      </c:pt>
                      <c:pt idx="59">
                        <c:v>280151284.13231552</c:v>
                      </c:pt>
                      <c:pt idx="60">
                        <c:v>292124173.88540596</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987852.42167583003</c:v>
                      </c:pt>
                      <c:pt idx="23">
                        <c:v>1011192.2092847686</c:v>
                      </c:pt>
                      <c:pt idx="24">
                        <c:v>1030109.9391506445</c:v>
                      </c:pt>
                      <c:pt idx="25">
                        <c:v>1044669.5962873197</c:v>
                      </c:pt>
                      <c:pt idx="26">
                        <c:v>1054754.1596117346</c:v>
                      </c:pt>
                      <c:pt idx="27">
                        <c:v>1070117.4422280616</c:v>
                      </c:pt>
                      <c:pt idx="28">
                        <c:v>1084737.0318048415</c:v>
                      </c:pt>
                      <c:pt idx="29">
                        <c:v>1095432.1774498862</c:v>
                      </c:pt>
                      <c:pt idx="30">
                        <c:v>1043073.8199040506</c:v>
                      </c:pt>
                      <c:pt idx="31">
                        <c:v>1071397.0038359247</c:v>
                      </c:pt>
                      <c:pt idx="32">
                        <c:v>1092761.9899611846</c:v>
                      </c:pt>
                      <c:pt idx="33">
                        <c:v>1114529.5667430507</c:v>
                      </c:pt>
                      <c:pt idx="34">
                        <c:v>1137422.7862104366</c:v>
                      </c:pt>
                      <c:pt idx="35">
                        <c:v>1167499.9215498772</c:v>
                      </c:pt>
                      <c:pt idx="36">
                        <c:v>1198185.4336560753</c:v>
                      </c:pt>
                      <c:pt idx="37">
                        <c:v>1231550.4793371954</c:v>
                      </c:pt>
                      <c:pt idx="38">
                        <c:v>1267934.1427434795</c:v>
                      </c:pt>
                      <c:pt idx="39">
                        <c:v>1310296.2245986296</c:v>
                      </c:pt>
                      <c:pt idx="40">
                        <c:v>1354870.3244785615</c:v>
                      </c:pt>
                      <c:pt idx="41">
                        <c:v>1400569.6469880138</c:v>
                      </c:pt>
                      <c:pt idx="42">
                        <c:v>1446316.0514165913</c:v>
                      </c:pt>
                      <c:pt idx="43">
                        <c:v>1494536.5264296944</c:v>
                      </c:pt>
                      <c:pt idx="44">
                        <c:v>1543766.1513765717</c:v>
                      </c:pt>
                      <c:pt idx="45">
                        <c:v>1590638.6924789976</c:v>
                      </c:pt>
                      <c:pt idx="46">
                        <c:v>1637803.2679476794</c:v>
                      </c:pt>
                      <c:pt idx="47">
                        <c:v>1686444.7197955642</c:v>
                      </c:pt>
                      <c:pt idx="48">
                        <c:v>1735633.8658946578</c:v>
                      </c:pt>
                      <c:pt idx="49">
                        <c:v>1784699.5894239417</c:v>
                      </c:pt>
                      <c:pt idx="50">
                        <c:v>1837076.6718669238</c:v>
                      </c:pt>
                      <c:pt idx="51">
                        <c:v>1891200.8375954139</c:v>
                      </c:pt>
                      <c:pt idx="52">
                        <c:v>1947719.8086725275</c:v>
                      </c:pt>
                      <c:pt idx="53">
                        <c:v>2004786.6878346379</c:v>
                      </c:pt>
                      <c:pt idx="54">
                        <c:v>2064162.9873593736</c:v>
                      </c:pt>
                      <c:pt idx="55">
                        <c:v>2128147.7552277036</c:v>
                      </c:pt>
                      <c:pt idx="56">
                        <c:v>2195143.5054056342</c:v>
                      </c:pt>
                      <c:pt idx="57">
                        <c:v>2265483.2436906281</c:v>
                      </c:pt>
                      <c:pt idx="58">
                        <c:v>2335683.9782853373</c:v>
                      </c:pt>
                      <c:pt idx="59">
                        <c:v>2409116.5110645937</c:v>
                      </c:pt>
                      <c:pt idx="60">
                        <c:v>2486722.4177054102</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3937357.4196372032</c:v>
                      </c:pt>
                      <c:pt idx="23">
                        <c:v>4021976.8411952346</c:v>
                      </c:pt>
                      <c:pt idx="24">
                        <c:v>4057845.8959705867</c:v>
                      </c:pt>
                      <c:pt idx="25">
                        <c:v>4047136.9452859904</c:v>
                      </c:pt>
                      <c:pt idx="26">
                        <c:v>3990032.116460681</c:v>
                      </c:pt>
                      <c:pt idx="27">
                        <c:v>3983044.5031621731</c:v>
                      </c:pt>
                      <c:pt idx="28">
                        <c:v>3968745.8818428717</c:v>
                      </c:pt>
                      <c:pt idx="29">
                        <c:v>3916492.9470689576</c:v>
                      </c:pt>
                      <c:pt idx="30">
                        <c:v>3267217.704134549</c:v>
                      </c:pt>
                      <c:pt idx="31">
                        <c:v>3419521.8391098552</c:v>
                      </c:pt>
                      <c:pt idx="32">
                        <c:v>3504102.5150649706</c:v>
                      </c:pt>
                      <c:pt idx="33">
                        <c:v>3590616.3017378612</c:v>
                      </c:pt>
                      <c:pt idx="34">
                        <c:v>3685606.7715379754</c:v>
                      </c:pt>
                      <c:pt idx="35">
                        <c:v>3843706.9660332617</c:v>
                      </c:pt>
                      <c:pt idx="36">
                        <c:v>4016359.2466714736</c:v>
                      </c:pt>
                      <c:pt idx="37">
                        <c:v>4209990.2923501208</c:v>
                      </c:pt>
                      <c:pt idx="38">
                        <c:v>4427138.0166705959</c:v>
                      </c:pt>
                      <c:pt idx="39">
                        <c:v>4693264.0161657436</c:v>
                      </c:pt>
                      <c:pt idx="40">
                        <c:v>4974527.3874699613</c:v>
                      </c:pt>
                      <c:pt idx="41">
                        <c:v>5270846.2619188633</c:v>
                      </c:pt>
                      <c:pt idx="42">
                        <c:v>5563362.7862332528</c:v>
                      </c:pt>
                      <c:pt idx="43">
                        <c:v>5872897.623712563</c:v>
                      </c:pt>
                      <c:pt idx="44">
                        <c:v>6186758.4835376116</c:v>
                      </c:pt>
                      <c:pt idx="45">
                        <c:v>6476613.9311397597</c:v>
                      </c:pt>
                      <c:pt idx="46">
                        <c:v>6774048.85340505</c:v>
                      </c:pt>
                      <c:pt idx="47">
                        <c:v>7080055.0029450776</c:v>
                      </c:pt>
                      <c:pt idx="48">
                        <c:v>7386851.8672291031</c:v>
                      </c:pt>
                      <c:pt idx="49">
                        <c:v>7688967.9194210311</c:v>
                      </c:pt>
                      <c:pt idx="50">
                        <c:v>8014504.8215638353</c:v>
                      </c:pt>
                      <c:pt idx="51">
                        <c:v>8358637.0917927111</c:v>
                      </c:pt>
                      <c:pt idx="52">
                        <c:v>8718225.7625286561</c:v>
                      </c:pt>
                      <c:pt idx="53">
                        <c:v>9078265.3833925109</c:v>
                      </c:pt>
                      <c:pt idx="54">
                        <c:v>9452805.4479967356</c:v>
                      </c:pt>
                      <c:pt idx="55">
                        <c:v>9859831.1571030375</c:v>
                      </c:pt>
                      <c:pt idx="56">
                        <c:v>10294487.198427033</c:v>
                      </c:pt>
                      <c:pt idx="57">
                        <c:v>10750896.719392357</c:v>
                      </c:pt>
                      <c:pt idx="58">
                        <c:v>11201646.663340302</c:v>
                      </c:pt>
                      <c:pt idx="59">
                        <c:v>11672970.172179824</c:v>
                      </c:pt>
                      <c:pt idx="60">
                        <c:v>12171840.578558594</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24658.650435211472</c:v>
                </c:pt>
                <c:pt idx="13">
                  <c:v>24662.093574527626</c:v>
                </c:pt>
                <c:pt idx="14">
                  <c:v>24518.495721313928</c:v>
                </c:pt>
                <c:pt idx="15">
                  <c:v>24241.74582076045</c:v>
                </c:pt>
                <c:pt idx="16">
                  <c:v>23839.291390231054</c:v>
                </c:pt>
                <c:pt idx="17">
                  <c:v>23599.567425827106</c:v>
                </c:pt>
                <c:pt idx="18">
                  <c:v>23344.169196988376</c:v>
                </c:pt>
                <c:pt idx="19">
                  <c:v>22988.235953733092</c:v>
                </c:pt>
                <c:pt idx="20">
                  <c:v>20996.001533998195</c:v>
                </c:pt>
                <c:pt idx="21">
                  <c:v>21333.304927874822</c:v>
                </c:pt>
                <c:pt idx="22">
                  <c:v>21483.455314479601</c:v>
                </c:pt>
                <c:pt idx="23">
                  <c:v>21638.138648969238</c:v>
                </c:pt>
                <c:pt idx="24">
                  <c:v>21814.422280536819</c:v>
                </c:pt>
                <c:pt idx="25">
                  <c:v>22155.411372588504</c:v>
                </c:pt>
                <c:pt idx="26">
                  <c:v>22508.475519832427</c:v>
                </c:pt>
                <c:pt idx="27">
                  <c:v>22910.508197581254</c:v>
                </c:pt>
                <c:pt idx="28">
                  <c:v>23366.478474767369</c:v>
                </c:pt>
                <c:pt idx="29">
                  <c:v>23939.369497473901</c:v>
                </c:pt>
                <c:pt idx="30">
                  <c:v>24540.636056598662</c:v>
                </c:pt>
                <c:pt idx="31">
                  <c:v>25021.287076282639</c:v>
                </c:pt>
                <c:pt idx="32">
                  <c:v>25471.911823191174</c:v>
                </c:pt>
                <c:pt idx="33">
                  <c:v>25942.976440639326</c:v>
                </c:pt>
                <c:pt idx="34">
                  <c:v>26402.670209191318</c:v>
                </c:pt>
                <c:pt idx="35">
                  <c:v>26784.94130067249</c:v>
                </c:pt>
                <c:pt idx="36">
                  <c:v>27150.188662403096</c:v>
                </c:pt>
                <c:pt idx="37">
                  <c:v>27514.655883208576</c:v>
                </c:pt>
                <c:pt idx="38">
                  <c:v>27860.340987043201</c:v>
                </c:pt>
                <c:pt idx="39">
                  <c:v>28175.435945417114</c:v>
                </c:pt>
                <c:pt idx="40">
                  <c:v>28520.37635609318</c:v>
                </c:pt>
                <c:pt idx="41">
                  <c:v>28960.436264989934</c:v>
                </c:pt>
                <c:pt idx="42">
                  <c:v>29415.239739227938</c:v>
                </c:pt>
                <c:pt idx="43">
                  <c:v>29852.947821615282</c:v>
                </c:pt>
                <c:pt idx="44">
                  <c:v>30301.917023378246</c:v>
                </c:pt>
                <c:pt idx="45">
                  <c:v>30796.729539744443</c:v>
                </c:pt>
                <c:pt idx="46">
                  <c:v>31313.06988352412</c:v>
                </c:pt>
                <c:pt idx="47">
                  <c:v>31849.847960743107</c:v>
                </c:pt>
                <c:pt idx="48">
                  <c:v>32353.304190467858</c:v>
                </c:pt>
                <c:pt idx="49">
                  <c:v>32873.213749206378</c:v>
                </c:pt>
                <c:pt idx="50">
                  <c:v>33420.923964191403</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775.5585807328124</c:v>
                </c:pt>
                <c:pt idx="13">
                  <c:v>778.95406267071587</c:v>
                </c:pt>
                <c:pt idx="14">
                  <c:v>777.2355289898212</c:v>
                </c:pt>
                <c:pt idx="15">
                  <c:v>770.77303117982649</c:v>
                </c:pt>
                <c:pt idx="16">
                  <c:v>759.70558129072958</c:v>
                </c:pt>
                <c:pt idx="17">
                  <c:v>754.59174766975559</c:v>
                </c:pt>
                <c:pt idx="18">
                  <c:v>748.97870763483922</c:v>
                </c:pt>
                <c:pt idx="19">
                  <c:v>739.62426841352806</c:v>
                </c:pt>
                <c:pt idx="20">
                  <c:v>667.81099734123359</c:v>
                </c:pt>
                <c:pt idx="21">
                  <c:v>679.65321609884836</c:v>
                </c:pt>
                <c:pt idx="22">
                  <c:v>684.4042908898133</c:v>
                </c:pt>
                <c:pt idx="23">
                  <c:v>689.37685888615295</c:v>
                </c:pt>
                <c:pt idx="24">
                  <c:v>695.22189825896919</c:v>
                </c:pt>
                <c:pt idx="25">
                  <c:v>707.40638908573669</c:v>
                </c:pt>
                <c:pt idx="26">
                  <c:v>720.44177999969747</c:v>
                </c:pt>
                <c:pt idx="27">
                  <c:v>735.40308116728011</c:v>
                </c:pt>
                <c:pt idx="28">
                  <c:v>752.48552235235456</c:v>
                </c:pt>
                <c:pt idx="29">
                  <c:v>774.10720049186375</c:v>
                </c:pt>
                <c:pt idx="30">
                  <c:v>796.88737074272046</c:v>
                </c:pt>
                <c:pt idx="31">
                  <c:v>820.43029518846765</c:v>
                </c:pt>
                <c:pt idx="32">
                  <c:v>843.27377175128515</c:v>
                </c:pt>
                <c:pt idx="33">
                  <c:v>867.38948251376644</c:v>
                </c:pt>
                <c:pt idx="34">
                  <c:v>891.55749602305207</c:v>
                </c:pt>
                <c:pt idx="35">
                  <c:v>913.14845672172987</c:v>
                </c:pt>
                <c:pt idx="36">
                  <c:v>934.78166883471476</c:v>
                </c:pt>
                <c:pt idx="37">
                  <c:v>956.87474300302824</c:v>
                </c:pt>
                <c:pt idx="38">
                  <c:v>978.7086708538302</c:v>
                </c:pt>
                <c:pt idx="39">
                  <c:v>999.79398307251233</c:v>
                </c:pt>
                <c:pt idx="40">
                  <c:v>1022.6450332279031</c:v>
                </c:pt>
                <c:pt idx="41">
                  <c:v>1046.4694700808859</c:v>
                </c:pt>
                <c:pt idx="42">
                  <c:v>1071.2779150477472</c:v>
                </c:pt>
                <c:pt idx="43">
                  <c:v>1095.7374431452236</c:v>
                </c:pt>
                <c:pt idx="44">
                  <c:v>1121.0630847877528</c:v>
                </c:pt>
                <c:pt idx="45">
                  <c:v>1148.769454424724</c:v>
                </c:pt>
                <c:pt idx="46">
                  <c:v>1178.083499136545</c:v>
                </c:pt>
                <c:pt idx="47">
                  <c:v>1208.7620096806268</c:v>
                </c:pt>
                <c:pt idx="48">
                  <c:v>1238.4735347831922</c:v>
                </c:pt>
                <c:pt idx="49">
                  <c:v>1269.4117933133475</c:v>
                </c:pt>
                <c:pt idx="50">
                  <c:v>1302.1166603623321</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1616.9733588199831</c:v>
                </c:pt>
                <c:pt idx="13">
                  <c:v>1642.9470851311346</c:v>
                </c:pt>
                <c:pt idx="14">
                  <c:v>1655.3089950689534</c:v>
                </c:pt>
                <c:pt idx="15">
                  <c:v>1654.7223750630367</c:v>
                </c:pt>
                <c:pt idx="16">
                  <c:v>1641.2797307711678</c:v>
                </c:pt>
                <c:pt idx="17">
                  <c:v>1642.6423785348477</c:v>
                </c:pt>
                <c:pt idx="18">
                  <c:v>1642.1014890531221</c:v>
                </c:pt>
                <c:pt idx="19">
                  <c:v>1630.9362958015579</c:v>
                </c:pt>
                <c:pt idx="20">
                  <c:v>1449.7658606520499</c:v>
                </c:pt>
                <c:pt idx="21">
                  <c:v>1497.0350174378473</c:v>
                </c:pt>
                <c:pt idx="22">
                  <c:v>1525.1306023772058</c:v>
                </c:pt>
                <c:pt idx="23">
                  <c:v>1553.9099201485865</c:v>
                </c:pt>
                <c:pt idx="24">
                  <c:v>1585.2377591945385</c:v>
                </c:pt>
                <c:pt idx="25">
                  <c:v>1634.7196404067658</c:v>
                </c:pt>
                <c:pt idx="26">
                  <c:v>1687.4314749497141</c:v>
                </c:pt>
                <c:pt idx="27">
                  <c:v>1746.2663656857303</c:v>
                </c:pt>
                <c:pt idx="28">
                  <c:v>1811.953154190704</c:v>
                </c:pt>
                <c:pt idx="29">
                  <c:v>1891.7796043873468</c:v>
                </c:pt>
                <c:pt idx="30">
                  <c:v>1976.073993757044</c:v>
                </c:pt>
                <c:pt idx="31">
                  <c:v>2061.9793460432511</c:v>
                </c:pt>
                <c:pt idx="32">
                  <c:v>2146.8099172360417</c:v>
                </c:pt>
                <c:pt idx="33">
                  <c:v>2236.5176981144814</c:v>
                </c:pt>
                <c:pt idx="34">
                  <c:v>2327.4736167077858</c:v>
                </c:pt>
                <c:pt idx="35">
                  <c:v>2411.5936990812534</c:v>
                </c:pt>
                <c:pt idx="36">
                  <c:v>2497.1051915770176</c:v>
                </c:pt>
                <c:pt idx="37">
                  <c:v>2585.0834307727764</c:v>
                </c:pt>
                <c:pt idx="38">
                  <c:v>2673.3109713549529</c:v>
                </c:pt>
                <c:pt idx="39">
                  <c:v>2760.2323608586676</c:v>
                </c:pt>
                <c:pt idx="40">
                  <c:v>2853.8543917894922</c:v>
                </c:pt>
                <c:pt idx="41">
                  <c:v>2953.3429244747354</c:v>
                </c:pt>
                <c:pt idx="42">
                  <c:v>3057.3187423708641</c:v>
                </c:pt>
                <c:pt idx="43">
                  <c:v>3161.5117187782853</c:v>
                </c:pt>
                <c:pt idx="44">
                  <c:v>3269.9255657625931</c:v>
                </c:pt>
                <c:pt idx="45">
                  <c:v>3387.6862002726857</c:v>
                </c:pt>
                <c:pt idx="46">
                  <c:v>3512.6794964882092</c:v>
                </c:pt>
                <c:pt idx="47">
                  <c:v>3643.9717134149469</c:v>
                </c:pt>
                <c:pt idx="48">
                  <c:v>3773.7587743491877</c:v>
                </c:pt>
                <c:pt idx="49">
                  <c:v>3909.5184299966872</c:v>
                </c:pt>
                <c:pt idx="50">
                  <c:v>4053.2440682026872</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916.39904428073066</c:v>
                </c:pt>
                <c:pt idx="13">
                  <c:v>957.70927900519757</c:v>
                </c:pt>
                <c:pt idx="14">
                  <c:v>944.27038684966465</c:v>
                </c:pt>
                <c:pt idx="15">
                  <c:v>931.78327853413111</c:v>
                </c:pt>
                <c:pt idx="16">
                  <c:v>941.79408509859809</c:v>
                </c:pt>
                <c:pt idx="17">
                  <c:v>950.68729182306481</c:v>
                </c:pt>
                <c:pt idx="18">
                  <c:v>953.20321518753167</c:v>
                </c:pt>
                <c:pt idx="19">
                  <c:v>956.763261286947</c:v>
                </c:pt>
                <c:pt idx="20">
                  <c:v>960.32330738636199</c:v>
                </c:pt>
                <c:pt idx="21">
                  <c:v>963.88335348577709</c:v>
                </c:pt>
                <c:pt idx="22">
                  <c:v>967.44339958519208</c:v>
                </c:pt>
                <c:pt idx="23">
                  <c:v>971.0034456846073</c:v>
                </c:pt>
                <c:pt idx="24">
                  <c:v>974.56349178402229</c:v>
                </c:pt>
                <c:pt idx="25">
                  <c:v>978.12353788343751</c:v>
                </c:pt>
                <c:pt idx="26">
                  <c:v>981.68358398285261</c:v>
                </c:pt>
                <c:pt idx="27">
                  <c:v>985.2436300822676</c:v>
                </c:pt>
                <c:pt idx="28">
                  <c:v>988.8036761816827</c:v>
                </c:pt>
                <c:pt idx="29">
                  <c:v>992.36372228109781</c:v>
                </c:pt>
                <c:pt idx="30">
                  <c:v>995.92376838051302</c:v>
                </c:pt>
                <c:pt idx="31">
                  <c:v>999.27215253115673</c:v>
                </c:pt>
                <c:pt idx="32">
                  <c:v>1002.6205366818004</c:v>
                </c:pt>
                <c:pt idx="33">
                  <c:v>1005.9689208324443</c:v>
                </c:pt>
                <c:pt idx="34">
                  <c:v>1009.317304983088</c:v>
                </c:pt>
                <c:pt idx="35">
                  <c:v>1012.6656891337318</c:v>
                </c:pt>
                <c:pt idx="36">
                  <c:v>1016.0140732843756</c:v>
                </c:pt>
                <c:pt idx="37">
                  <c:v>1019.3624574350195</c:v>
                </c:pt>
                <c:pt idx="38">
                  <c:v>1022.710841585663</c:v>
                </c:pt>
                <c:pt idx="39">
                  <c:v>1025.7736963097952</c:v>
                </c:pt>
                <c:pt idx="40">
                  <c:v>1028.836551033927</c:v>
                </c:pt>
                <c:pt idx="41">
                  <c:v>1031.8994057580592</c:v>
                </c:pt>
                <c:pt idx="42">
                  <c:v>1034.9622604821907</c:v>
                </c:pt>
                <c:pt idx="43">
                  <c:v>1038.0251152063229</c:v>
                </c:pt>
                <c:pt idx="44">
                  <c:v>1041.0879699304548</c:v>
                </c:pt>
                <c:pt idx="45">
                  <c:v>1044.1508246545868</c:v>
                </c:pt>
                <c:pt idx="46">
                  <c:v>1047.2136793787188</c:v>
                </c:pt>
                <c:pt idx="47">
                  <c:v>1050.2765341028507</c:v>
                </c:pt>
                <c:pt idx="48">
                  <c:v>1053.3393888269827</c:v>
                </c:pt>
                <c:pt idx="49">
                  <c:v>1056.4022435511147</c:v>
                </c:pt>
                <c:pt idx="50">
                  <c:v>1059.4650982752464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957.90428313424388</c:v>
                </c:pt>
                <c:pt idx="13">
                  <c:v>993.12814482495412</c:v>
                </c:pt>
                <c:pt idx="14">
                  <c:v>983.64299307566409</c:v>
                </c:pt>
                <c:pt idx="15">
                  <c:v>974.93508324637412</c:v>
                </c:pt>
                <c:pt idx="16">
                  <c:v>984.5993308570844</c:v>
                </c:pt>
                <c:pt idx="17">
                  <c:v>993.3509285477943</c:v>
                </c:pt>
                <c:pt idx="18">
                  <c:v>996.89473455850464</c:v>
                </c:pt>
                <c:pt idx="19">
                  <c:v>1001.6941603201909</c:v>
                </c:pt>
                <c:pt idx="20">
                  <c:v>1006.4935860818769</c:v>
                </c:pt>
                <c:pt idx="21">
                  <c:v>1011.2930118435631</c:v>
                </c:pt>
                <c:pt idx="22">
                  <c:v>1016.092437605249</c:v>
                </c:pt>
                <c:pt idx="23">
                  <c:v>1020.8918633669354</c:v>
                </c:pt>
                <c:pt idx="24">
                  <c:v>1025.6912891286215</c:v>
                </c:pt>
                <c:pt idx="25">
                  <c:v>1030.4907148903073</c:v>
                </c:pt>
                <c:pt idx="26">
                  <c:v>1035.2901406519936</c:v>
                </c:pt>
                <c:pt idx="27">
                  <c:v>1040.0895664136797</c:v>
                </c:pt>
                <c:pt idx="28">
                  <c:v>1044.888992175366</c:v>
                </c:pt>
                <c:pt idx="29">
                  <c:v>1049.688417937052</c:v>
                </c:pt>
                <c:pt idx="30">
                  <c:v>1054.4878436987378</c:v>
                </c:pt>
                <c:pt idx="31">
                  <c:v>1059.1536620734259</c:v>
                </c:pt>
                <c:pt idx="32">
                  <c:v>1063.8194804481134</c:v>
                </c:pt>
                <c:pt idx="33">
                  <c:v>1068.4852988228013</c:v>
                </c:pt>
                <c:pt idx="34">
                  <c:v>1073.1511171974894</c:v>
                </c:pt>
                <c:pt idx="35">
                  <c:v>1077.816935572177</c:v>
                </c:pt>
                <c:pt idx="36">
                  <c:v>1082.4827539468647</c:v>
                </c:pt>
                <c:pt idx="37">
                  <c:v>1087.1485723215524</c:v>
                </c:pt>
                <c:pt idx="38">
                  <c:v>1091.8143906962403</c:v>
                </c:pt>
                <c:pt idx="39">
                  <c:v>1096.2470411704533</c:v>
                </c:pt>
                <c:pt idx="40">
                  <c:v>1100.6796916446663</c:v>
                </c:pt>
                <c:pt idx="41">
                  <c:v>1105.1123421188793</c:v>
                </c:pt>
                <c:pt idx="42">
                  <c:v>1109.5449925930925</c:v>
                </c:pt>
                <c:pt idx="43">
                  <c:v>1113.9776430673055</c:v>
                </c:pt>
                <c:pt idx="44">
                  <c:v>1118.4102935415185</c:v>
                </c:pt>
                <c:pt idx="45">
                  <c:v>1122.8429440157317</c:v>
                </c:pt>
                <c:pt idx="46">
                  <c:v>1127.2755944899448</c:v>
                </c:pt>
                <c:pt idx="47">
                  <c:v>1131.7082449641578</c:v>
                </c:pt>
                <c:pt idx="48">
                  <c:v>1136.1408954383708</c:v>
                </c:pt>
                <c:pt idx="49">
                  <c:v>1140.5735459125838</c:v>
                </c:pt>
                <c:pt idx="50">
                  <c:v>1145.0061963867968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888.40698483972028</c:v>
                </c:pt>
                <c:pt idx="14">
                  <c:v>892.07455240062757</c:v>
                </c:pt>
                <c:pt idx="15">
                  <c:v>894.77070832046195</c:v>
                </c:pt>
                <c:pt idx="16">
                  <c:v>896.54567098879795</c:v>
                </c:pt>
                <c:pt idx="17">
                  <c:v>897.40010231840267</c:v>
                </c:pt>
                <c:pt idx="18">
                  <c:v>899.22643142055358</c:v>
                </c:pt>
                <c:pt idx="19">
                  <c:v>900.87952337519744</c:v>
                </c:pt>
                <c:pt idx="20">
                  <c:v>901.75838350172182</c:v>
                </c:pt>
                <c:pt idx="21">
                  <c:v>890.33934979930405</c:v>
                </c:pt>
                <c:pt idx="22">
                  <c:v>895.07522981376519</c:v>
                </c:pt>
                <c:pt idx="23">
                  <c:v>898.35158444519141</c:v>
                </c:pt>
                <c:pt idx="24">
                  <c:v>901.64028422287288</c:v>
                </c:pt>
                <c:pt idx="25">
                  <c:v>905.07442798365685</c:v>
                </c:pt>
                <c:pt idx="26">
                  <c:v>909.75027972043665</c:v>
                </c:pt>
                <c:pt idx="27">
                  <c:v>914.5357615559958</c:v>
                </c:pt>
                <c:pt idx="28">
                  <c:v>919.66319452149628</c:v>
                </c:pt>
                <c:pt idx="29">
                  <c:v>925.16010508455486</c:v>
                </c:pt>
                <c:pt idx="30">
                  <c:v>931.47425972946269</c:v>
                </c:pt>
                <c:pt idx="31">
                  <c:v>937.93190741203978</c:v>
                </c:pt>
                <c:pt idx="32">
                  <c:v>944.43285028590526</c:v>
                </c:pt>
                <c:pt idx="33">
                  <c:v>950.72596733551984</c:v>
                </c:pt>
                <c:pt idx="34">
                  <c:v>957.17041354646051</c:v>
                </c:pt>
                <c:pt idx="35">
                  <c:v>963.54315325553273</c:v>
                </c:pt>
                <c:pt idx="36">
                  <c:v>969.39426469268005</c:v>
                </c:pt>
                <c:pt idx="37">
                  <c:v>975.17885824308325</c:v>
                </c:pt>
                <c:pt idx="38">
                  <c:v>980.97979916465704</c:v>
                </c:pt>
                <c:pt idx="39">
                  <c:v>986.67696027031604</c:v>
                </c:pt>
                <c:pt idx="40">
                  <c:v>992.19448345154888</c:v>
                </c:pt>
                <c:pt idx="41">
                  <c:v>997.94021581680499</c:v>
                </c:pt>
                <c:pt idx="42">
                  <c:v>1003.7723438272919</c:v>
                </c:pt>
                <c:pt idx="43">
                  <c:v>1009.6936200433155</c:v>
                </c:pt>
                <c:pt idx="44">
                  <c:v>1015.4960337158052</c:v>
                </c:pt>
                <c:pt idx="45">
                  <c:v>1021.3654382281339</c:v>
                </c:pt>
                <c:pt idx="46">
                  <c:v>1027.5193690617823</c:v>
                </c:pt>
                <c:pt idx="47">
                  <c:v>1033.8235598188453</c:v>
                </c:pt>
                <c:pt idx="48">
                  <c:v>1040.2401002186994</c:v>
                </c:pt>
                <c:pt idx="49">
                  <c:v>1046.4381865875191</c:v>
                </c:pt>
                <c:pt idx="50">
                  <c:v>1052.7260296044171</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470.04662761545205</c:v>
                </c:pt>
                <c:pt idx="14">
                  <c:v>469.95422019361246</c:v>
                </c:pt>
                <c:pt idx="15">
                  <c:v>469.88628829780089</c:v>
                </c:pt>
                <c:pt idx="16">
                  <c:v>469.84156663383203</c:v>
                </c:pt>
                <c:pt idx="17">
                  <c:v>469.82003852426163</c:v>
                </c:pt>
                <c:pt idx="18">
                  <c:v>469.77402264017564</c:v>
                </c:pt>
                <c:pt idx="19">
                  <c:v>469.73237161042482</c:v>
                </c:pt>
                <c:pt idx="20">
                  <c:v>469.71022799695334</c:v>
                </c:pt>
                <c:pt idx="21">
                  <c:v>469.99794006955062</c:v>
                </c:pt>
                <c:pt idx="22">
                  <c:v>469.87861562493987</c:v>
                </c:pt>
                <c:pt idx="23">
                  <c:v>469.79606513895857</c:v>
                </c:pt>
                <c:pt idx="24">
                  <c:v>469.71320360672695</c:v>
                </c:pt>
                <c:pt idx="25">
                  <c:v>469.62667749210453</c:v>
                </c:pt>
                <c:pt idx="26">
                  <c:v>469.50886550998717</c:v>
                </c:pt>
                <c:pt idx="27">
                  <c:v>469.38829130614778</c:v>
                </c:pt>
                <c:pt idx="28">
                  <c:v>469.25910135855207</c:v>
                </c:pt>
                <c:pt idx="29">
                  <c:v>469.12060211490387</c:v>
                </c:pt>
                <c:pt idx="30">
                  <c:v>468.96151172539021</c:v>
                </c:pt>
                <c:pt idx="31">
                  <c:v>468.79880590918236</c:v>
                </c:pt>
                <c:pt idx="32">
                  <c:v>468.63500923454069</c:v>
                </c:pt>
                <c:pt idx="33">
                  <c:v>468.4764489047767</c:v>
                </c:pt>
                <c:pt idx="34">
                  <c:v>468.31407571065097</c:v>
                </c:pt>
                <c:pt idx="35">
                  <c:v>468.15350922161144</c:v>
                </c:pt>
                <c:pt idx="36">
                  <c:v>468.0060855916924</c:v>
                </c:pt>
                <c:pt idx="37">
                  <c:v>467.86033793537655</c:v>
                </c:pt>
                <c:pt idx="38">
                  <c:v>467.71417839341746</c:v>
                </c:pt>
                <c:pt idx="39">
                  <c:v>467.57063367042724</c:v>
                </c:pt>
                <c:pt idx="40">
                  <c:v>467.4316150746821</c:v>
                </c:pt>
                <c:pt idx="41">
                  <c:v>467.28684655831933</c:v>
                </c:pt>
                <c:pt idx="42">
                  <c:v>467.13990123165871</c:v>
                </c:pt>
                <c:pt idx="43">
                  <c:v>466.99070974164914</c:v>
                </c:pt>
                <c:pt idx="44">
                  <c:v>466.84451309250312</c:v>
                </c:pt>
                <c:pt idx="45">
                  <c:v>466.69662855330643</c:v>
                </c:pt>
                <c:pt idx="46">
                  <c:v>466.54157513627393</c:v>
                </c:pt>
                <c:pt idx="47">
                  <c:v>466.38273579522007</c:v>
                </c:pt>
                <c:pt idx="48">
                  <c:v>466.22106571126591</c:v>
                </c:pt>
                <c:pt idx="49">
                  <c:v>466.06489975871835</c:v>
                </c:pt>
                <c:pt idx="50">
                  <c:v>465.90647231260482</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17021.790519603233</c:v>
                </c:pt>
                <c:pt idx="1">
                  <c:v>16558.862650160001</c:v>
                </c:pt>
                <c:pt idx="2">
                  <c:v>16957.948472333181</c:v>
                </c:pt>
                <c:pt idx="3">
                  <c:v>16769.907146505077</c:v>
                </c:pt>
                <c:pt idx="4">
                  <c:v>16584.658063779349</c:v>
                </c:pt>
                <c:pt idx="5">
                  <c:v>16201.588190693865</c:v>
                </c:pt>
                <c:pt idx="6">
                  <c:v>16229.541461457171</c:v>
                </c:pt>
                <c:pt idx="7">
                  <c:v>16847.135336493091</c:v>
                </c:pt>
                <c:pt idx="8">
                  <c:v>16894.02920900529</c:v>
                </c:pt>
                <c:pt idx="9">
                  <c:v>16779.254174947899</c:v>
                </c:pt>
                <c:pt idx="10">
                  <c:v>16465.845558736135</c:v>
                </c:pt>
                <c:pt idx="11">
                  <c:v>16468.339195121422</c:v>
                </c:pt>
                <c:pt idx="12">
                  <c:v>17184.584368120893</c:v>
                </c:pt>
                <c:pt idx="13">
                  <c:v>17180.194079832661</c:v>
                </c:pt>
                <c:pt idx="14">
                  <c:v>17100.609765662502</c:v>
                </c:pt>
                <c:pt idx="15">
                  <c:v>16951.07684682223</c:v>
                </c:pt>
                <c:pt idx="16">
                  <c:v>16735.667833352098</c:v>
                </c:pt>
                <c:pt idx="17">
                  <c:v>16604.162209131973</c:v>
                </c:pt>
                <c:pt idx="18">
                  <c:v>16465.375044596094</c:v>
                </c:pt>
                <c:pt idx="19">
                  <c:v>16274.475717067358</c:v>
                </c:pt>
                <c:pt idx="20">
                  <c:v>15236.719239749003</c:v>
                </c:pt>
                <c:pt idx="21">
                  <c:v>15397.038864642782</c:v>
                </c:pt>
                <c:pt idx="22">
                  <c:v>15473.30020926316</c:v>
                </c:pt>
                <c:pt idx="23">
                  <c:v>15550.64156170453</c:v>
                </c:pt>
                <c:pt idx="24">
                  <c:v>15639.028029990915</c:v>
                </c:pt>
                <c:pt idx="25">
                  <c:v>15812.309001509544</c:v>
                </c:pt>
                <c:pt idx="26">
                  <c:v>15992.488328575215</c:v>
                </c:pt>
                <c:pt idx="27">
                  <c:v>16197.691219363971</c:v>
                </c:pt>
                <c:pt idx="28">
                  <c:v>16430.598827210939</c:v>
                </c:pt>
                <c:pt idx="29">
                  <c:v>16723.543246217556</c:v>
                </c:pt>
                <c:pt idx="30">
                  <c:v>17031.259272467203</c:v>
                </c:pt>
                <c:pt idx="31">
                  <c:v>17274.021983215422</c:v>
                </c:pt>
                <c:pt idx="32">
                  <c:v>17500.690104387333</c:v>
                </c:pt>
                <c:pt idx="33">
                  <c:v>17736.924216836207</c:v>
                </c:pt>
                <c:pt idx="34">
                  <c:v>17966.671174199782</c:v>
                </c:pt>
                <c:pt idx="35">
                  <c:v>18155.988557659344</c:v>
                </c:pt>
                <c:pt idx="36">
                  <c:v>18335.372373718863</c:v>
                </c:pt>
                <c:pt idx="37">
                  <c:v>18513.526622406625</c:v>
                </c:pt>
                <c:pt idx="38">
                  <c:v>18681.317484342824</c:v>
                </c:pt>
                <c:pt idx="39">
                  <c:v>18832.643809097346</c:v>
                </c:pt>
                <c:pt idx="40">
                  <c:v>18998.157733015341</c:v>
                </c:pt>
                <c:pt idx="41">
                  <c:v>19213.538342220989</c:v>
                </c:pt>
                <c:pt idx="42">
                  <c:v>19435.660872158191</c:v>
                </c:pt>
                <c:pt idx="43">
                  <c:v>19648.360220061888</c:v>
                </c:pt>
                <c:pt idx="44">
                  <c:v>19865.804134433813</c:v>
                </c:pt>
                <c:pt idx="45">
                  <c:v>20105.544272971663</c:v>
                </c:pt>
                <c:pt idx="46">
                  <c:v>20355.271574724982</c:v>
                </c:pt>
                <c:pt idx="47">
                  <c:v>20614.344137008127</c:v>
                </c:pt>
                <c:pt idx="48">
                  <c:v>20855.620276289479</c:v>
                </c:pt>
                <c:pt idx="49">
                  <c:v>21103.855278458279</c:v>
                </c:pt>
                <c:pt idx="50">
                  <c:v>21364.904567370122</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2155.7364466862405</c:v>
                </c:pt>
                <c:pt idx="1">
                  <c:v>2118.7727412938139</c:v>
                </c:pt>
                <c:pt idx="2">
                  <c:v>2149.2536347032101</c:v>
                </c:pt>
                <c:pt idx="3">
                  <c:v>2127.4292286069426</c:v>
                </c:pt>
                <c:pt idx="4">
                  <c:v>2110.5878909746098</c:v>
                </c:pt>
                <c:pt idx="5">
                  <c:v>2072.1483225191987</c:v>
                </c:pt>
                <c:pt idx="6">
                  <c:v>2101.905941836299</c:v>
                </c:pt>
                <c:pt idx="7">
                  <c:v>2151.2208658093541</c:v>
                </c:pt>
                <c:pt idx="8">
                  <c:v>2156.0457121558738</c:v>
                </c:pt>
                <c:pt idx="9">
                  <c:v>2149.2138525216237</c:v>
                </c:pt>
                <c:pt idx="10">
                  <c:v>2105.3949279528888</c:v>
                </c:pt>
                <c:pt idx="11">
                  <c:v>2110.5059697888632</c:v>
                </c:pt>
                <c:pt idx="12">
                  <c:v>2054.9173827184813</c:v>
                </c:pt>
                <c:pt idx="13">
                  <c:v>2056.0962380282199</c:v>
                </c:pt>
                <c:pt idx="14">
                  <c:v>2048.0448072993827</c:v>
                </c:pt>
                <c:pt idx="15">
                  <c:v>2031.5719502021816</c:v>
                </c:pt>
                <c:pt idx="16">
                  <c:v>2007.1288361961335</c:v>
                </c:pt>
                <c:pt idx="17">
                  <c:v>1993.2683852128441</c:v>
                </c:pt>
                <c:pt idx="18">
                  <c:v>1978.4923698805555</c:v>
                </c:pt>
                <c:pt idx="19">
                  <c:v>1957.3005007167853</c:v>
                </c:pt>
                <c:pt idx="20">
                  <c:v>1830.4668075276993</c:v>
                </c:pt>
                <c:pt idx="21">
                  <c:v>1852.5917859291596</c:v>
                </c:pt>
                <c:pt idx="22">
                  <c:v>1863.0060218541912</c:v>
                </c:pt>
                <c:pt idx="23">
                  <c:v>1873.7481231546426</c:v>
                </c:pt>
                <c:pt idx="24">
                  <c:v>1885.9473836264119</c:v>
                </c:pt>
                <c:pt idx="25">
                  <c:v>1908.8630477066874</c:v>
                </c:pt>
                <c:pt idx="26">
                  <c:v>1932.4033814378549</c:v>
                </c:pt>
                <c:pt idx="27">
                  <c:v>1959.1751544666849</c:v>
                </c:pt>
                <c:pt idx="28">
                  <c:v>1989.5060266771898</c:v>
                </c:pt>
                <c:pt idx="29">
                  <c:v>2027.4787445876257</c:v>
                </c:pt>
                <c:pt idx="30">
                  <c:v>2067.3702720580154</c:v>
                </c:pt>
                <c:pt idx="31">
                  <c:v>2099.8557427178976</c:v>
                </c:pt>
                <c:pt idx="32">
                  <c:v>2130.4960671141494</c:v>
                </c:pt>
                <c:pt idx="33">
                  <c:v>2162.561302671149</c:v>
                </c:pt>
                <c:pt idx="34">
                  <c:v>2193.994797311088</c:v>
                </c:pt>
                <c:pt idx="35">
                  <c:v>2220.4934499765641</c:v>
                </c:pt>
                <c:pt idx="36">
                  <c:v>2245.788748243091</c:v>
                </c:pt>
                <c:pt idx="37">
                  <c:v>2271.1290526777721</c:v>
                </c:pt>
                <c:pt idx="38">
                  <c:v>2295.3429766579711</c:v>
                </c:pt>
                <c:pt idx="39">
                  <c:v>2317.6554926508193</c:v>
                </c:pt>
                <c:pt idx="40">
                  <c:v>2342.0133558506241</c:v>
                </c:pt>
                <c:pt idx="41">
                  <c:v>2372.1121877692913</c:v>
                </c:pt>
                <c:pt idx="42">
                  <c:v>2403.2599743003061</c:v>
                </c:pt>
                <c:pt idx="43">
                  <c:v>2433.3735706872162</c:v>
                </c:pt>
                <c:pt idx="44">
                  <c:v>2464.307601625319</c:v>
                </c:pt>
                <c:pt idx="45">
                  <c:v>2498.3388817883119</c:v>
                </c:pt>
                <c:pt idx="46">
                  <c:v>2533.7155814847943</c:v>
                </c:pt>
                <c:pt idx="47">
                  <c:v>2570.5365472878598</c:v>
                </c:pt>
                <c:pt idx="48">
                  <c:v>2605.2689716993305</c:v>
                </c:pt>
                <c:pt idx="49">
                  <c:v>2641.1814477878579</c:v>
                </c:pt>
                <c:pt idx="50">
                  <c:v>2679.0331983850801</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465.08652391808079</c:v>
                </c:pt>
                <c:pt idx="13">
                  <c:v>471.91965831111736</c:v>
                </c:pt>
                <c:pt idx="14">
                  <c:v>475.62697697890439</c:v>
                </c:pt>
                <c:pt idx="15">
                  <c:v>476.34121775921699</c:v>
                </c:pt>
                <c:pt idx="16">
                  <c:v>474.0619836567522</c:v>
                </c:pt>
                <c:pt idx="17">
                  <c:v>475.3387046448621</c:v>
                </c:pt>
                <c:pt idx="18">
                  <c:v>476.19741235601066</c:v>
                </c:pt>
                <c:pt idx="19">
                  <c:v>474.55468512769551</c:v>
                </c:pt>
                <c:pt idx="20">
                  <c:v>432.29859361973007</c:v>
                </c:pt>
                <c:pt idx="21">
                  <c:v>443.79399283784664</c:v>
                </c:pt>
                <c:pt idx="22">
                  <c:v>450.73696237805649</c:v>
                </c:pt>
                <c:pt idx="23">
                  <c:v>457.8723898775159</c:v>
                </c:pt>
                <c:pt idx="24">
                  <c:v>465.64563053733013</c:v>
                </c:pt>
                <c:pt idx="25">
                  <c:v>477.79428033325519</c:v>
                </c:pt>
                <c:pt idx="26">
                  <c:v>490.66842229240495</c:v>
                </c:pt>
                <c:pt idx="27">
                  <c:v>505.03856080366904</c:v>
                </c:pt>
                <c:pt idx="28">
                  <c:v>521.08056703000761</c:v>
                </c:pt>
                <c:pt idx="29">
                  <c:v>540.54452612020214</c:v>
                </c:pt>
                <c:pt idx="30">
                  <c:v>561.11242746413461</c:v>
                </c:pt>
                <c:pt idx="31">
                  <c:v>582.56282049714775</c:v>
                </c:pt>
                <c:pt idx="32">
                  <c:v>603.82406229874198</c:v>
                </c:pt>
                <c:pt idx="33">
                  <c:v>626.32913581508956</c:v>
                </c:pt>
                <c:pt idx="34">
                  <c:v>649.20593279982768</c:v>
                </c:pt>
                <c:pt idx="35">
                  <c:v>670.50011903301447</c:v>
                </c:pt>
                <c:pt idx="36">
                  <c:v>692.13387857628561</c:v>
                </c:pt>
                <c:pt idx="37">
                  <c:v>714.4295849291035</c:v>
                </c:pt>
                <c:pt idx="38">
                  <c:v>736.85045622203984</c:v>
                </c:pt>
                <c:pt idx="39">
                  <c:v>759.01767413035543</c:v>
                </c:pt>
                <c:pt idx="40">
                  <c:v>782.8787447987371</c:v>
                </c:pt>
                <c:pt idx="41">
                  <c:v>807.81087464210509</c:v>
                </c:pt>
                <c:pt idx="42">
                  <c:v>833.88380417439464</c:v>
                </c:pt>
                <c:pt idx="43">
                  <c:v>860.05720915327959</c:v>
                </c:pt>
                <c:pt idx="44">
                  <c:v>887.30885631655474</c:v>
                </c:pt>
                <c:pt idx="45">
                  <c:v>916.89431956696546</c:v>
                </c:pt>
                <c:pt idx="46">
                  <c:v>948.24091560503712</c:v>
                </c:pt>
                <c:pt idx="47">
                  <c:v>981.18342243500808</c:v>
                </c:pt>
                <c:pt idx="48">
                  <c:v>1013.8115791038981</c:v>
                </c:pt>
                <c:pt idx="49">
                  <c:v>1047.9586243424608</c:v>
                </c:pt>
                <c:pt idx="50">
                  <c:v>1084.1169889895841</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82212000309612776"/>
          <c:h val="0.70886559008750671"/>
        </c:manualLayout>
      </c:layout>
      <c:lineChart>
        <c:grouping val="standard"/>
        <c:varyColors val="0"/>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22400.815411577827</c:v>
                </c:pt>
                <c:pt idx="1">
                  <c:v>22528.596906718252</c:v>
                </c:pt>
                <c:pt idx="2">
                  <c:v>22935.454029708078</c:v>
                </c:pt>
                <c:pt idx="3">
                  <c:v>23017.501012457324</c:v>
                </c:pt>
                <c:pt idx="4">
                  <c:v>22914.223702460356</c:v>
                </c:pt>
                <c:pt idx="5">
                  <c:v>22730.365373182398</c:v>
                </c:pt>
                <c:pt idx="6">
                  <c:v>22509.639306783298</c:v>
                </c:pt>
                <c:pt idx="7">
                  <c:v>22384.027660203203</c:v>
                </c:pt>
              </c:numCache>
            </c:numRef>
          </c:val>
          <c:smooth val="0"/>
          <c:extLst xmlns:c15="http://schemas.microsoft.com/office/drawing/2012/chart">
            <c:ext xmlns:c16="http://schemas.microsoft.com/office/drawing/2014/chart" uri="{C3380CC4-5D6E-409C-BE32-E72D297353CC}">
              <c16:uniqueId val="{00000001-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ser>
          <c:idx val="7"/>
          <c:order val="7"/>
          <c:tx>
            <c:strRef>
              <c:f>'Emissions summary'!$E$78</c:f>
              <c:strCache>
                <c:ptCount val="1"/>
                <c:pt idx="0">
                  <c:v>Aggregated non-CO2 emissions (corrected 2017 inventory)</c:v>
                </c:pt>
              </c:strCache>
              <c:extLst xmlns:c15="http://schemas.microsoft.com/office/drawing/2012/chart"/>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ext>
              </c:extLst>
              <c:f>'Emissions summary'!$Z$78:$AG$78</c:f>
              <c:numCache>
                <c:formatCode>General</c:formatCode>
                <c:ptCount val="8"/>
                <c:pt idx="0">
                  <c:v>23986.77417374069</c:v>
                </c:pt>
                <c:pt idx="1">
                  <c:v>24215.606096707954</c:v>
                </c:pt>
                <c:pt idx="2">
                  <c:v>23466.796841445379</c:v>
                </c:pt>
                <c:pt idx="3">
                  <c:v>24452.726550481024</c:v>
                </c:pt>
                <c:pt idx="4">
                  <c:v>24798.187695034216</c:v>
                </c:pt>
                <c:pt idx="5">
                  <c:v>23781.729632572271</c:v>
                </c:pt>
                <c:pt idx="6">
                  <c:v>22214.078479972708</c:v>
                </c:pt>
                <c:pt idx="7">
                  <c:v>22369.490596120992</c:v>
                </c:pt>
              </c:numCache>
            </c:numRef>
          </c:val>
          <c:smooth val="0"/>
          <c:extLst xmlns:c15="http://schemas.microsoft.com/office/drawing/2012/chart">
            <c:ext xmlns:c16="http://schemas.microsoft.com/office/drawing/2014/chart" uri="{C3380CC4-5D6E-409C-BE32-E72D297353CC}">
              <c16:uniqueId val="{00000001-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27051.182374764267</c:v>
                      </c:pt>
                      <c:pt idx="3">
                        <c:v>27083.994722329477</c:v>
                      </c:pt>
                      <c:pt idx="4">
                        <c:v>26951.040245372704</c:v>
                      </c:pt>
                      <c:pt idx="5">
                        <c:v>26667.241227003313</c:v>
                      </c:pt>
                      <c:pt idx="6">
                        <c:v>26240.276702292951</c:v>
                      </c:pt>
                      <c:pt idx="7">
                        <c:v>25996.801552031709</c:v>
                      </c:pt>
                    </c:numCache>
                  </c:numRef>
                </c:val>
                <c:smooth val="0"/>
                <c:extLst>
                  <c:ext xmlns:c16="http://schemas.microsoft.com/office/drawing/2014/chart" uri="{C3380CC4-5D6E-409C-BE32-E72D297353CC}">
                    <c16:uniqueId val="{00000000-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15:formulaRef>
                          <c15:sqref>'Emissions summary'!$Z$73:$AG$73</c15:sqref>
                        </c15:formulaRef>
                      </c:ext>
                    </c:extLst>
                    <c:numCache>
                      <c:formatCode>General</c:formatCode>
                      <c:ptCount val="8"/>
                      <c:pt idx="0">
                        <c:v>50015.072106264684</c:v>
                      </c:pt>
                      <c:pt idx="1">
                        <c:v>50110.234805430198</c:v>
                      </c:pt>
                      <c:pt idx="2">
                        <c:v>49986.636404472345</c:v>
                      </c:pt>
                      <c:pt idx="3">
                        <c:v>50101.495734786804</c:v>
                      </c:pt>
                      <c:pt idx="4">
                        <c:v>49865.26394783306</c:v>
                      </c:pt>
                      <c:pt idx="5">
                        <c:v>49397.606600185711</c:v>
                      </c:pt>
                      <c:pt idx="6">
                        <c:v>48749.916009076245</c:v>
                      </c:pt>
                      <c:pt idx="7">
                        <c:v>48380.829212234908</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summary'!$E$79</c15:sqref>
                        </c15:formulaRef>
                      </c:ext>
                    </c:extLst>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15:formulaRef>
                          <c15:sqref>'Emissions summary'!$Z$79:$AG$79</c15:sqref>
                        </c15:formulaRef>
                      </c:ext>
                    </c:extLst>
                    <c:numCache>
                      <c:formatCode>General</c:formatCode>
                      <c:ptCount val="8"/>
                      <c:pt idx="0">
                        <c:v>51651.152113855147</c:v>
                      </c:pt>
                      <c:pt idx="1">
                        <c:v>52017.141007657308</c:v>
                      </c:pt>
                      <c:pt idx="2">
                        <c:v>50657.591158031471</c:v>
                      </c:pt>
                      <c:pt idx="3">
                        <c:v>52578.170372272165</c:v>
                      </c:pt>
                      <c:pt idx="4">
                        <c:v>52930.261314145857</c:v>
                      </c:pt>
                      <c:pt idx="5">
                        <c:v>51804.32607280316</c:v>
                      </c:pt>
                      <c:pt idx="6">
                        <c:v>48984.591344002147</c:v>
                      </c:pt>
                      <c:pt idx="7">
                        <c:v>48641.821257160249</c:v>
                      </c:pt>
                    </c:numCache>
                  </c:numRef>
                </c:val>
                <c:smooth val="0"/>
                <c:extLst xmlns:c15="http://schemas.microsoft.com/office/drawing/2012/chart">
                  <c:ext xmlns:c16="http://schemas.microsoft.com/office/drawing/2014/chart" uri="{C3380CC4-5D6E-409C-BE32-E72D297353CC}">
                    <c16:uniqueId val="{00000002-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manualLayout>
          <c:xMode val="edge"/>
          <c:yMode val="edge"/>
          <c:x val="0.11455250399330111"/>
          <c:y val="0.8499483744397186"/>
          <c:w val="0.85847304609712005"/>
          <c:h val="0.1316819421914260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52.688735600202449</c:v>
                </c:pt>
                <c:pt idx="1">
                  <c:v>53.946299970070534</c:v>
                </c:pt>
                <c:pt idx="2">
                  <c:v>52.486723389004752</c:v>
                </c:pt>
                <c:pt idx="3">
                  <c:v>53.321508829093489</c:v>
                </c:pt>
                <c:pt idx="4">
                  <c:v>54.316382696129359</c:v>
                </c:pt>
                <c:pt idx="5">
                  <c:v>55.299399175950292</c:v>
                </c:pt>
                <c:pt idx="6">
                  <c:v>55.930802877582096</c:v>
                </c:pt>
                <c:pt idx="7">
                  <c:v>56.172905151126649</c:v>
                </c:pt>
                <c:pt idx="8">
                  <c:v>56.045681875441211</c:v>
                </c:pt>
                <c:pt idx="9">
                  <c:v>55.555988885036747</c:v>
                </c:pt>
                <c:pt idx="10">
                  <c:v>55.411850320571133</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1468.9745724093866</c:v>
                </c:pt>
                <c:pt idx="13">
                  <c:v>1520.5514895538083</c:v>
                </c:pt>
                <c:pt idx="14">
                  <c:v>1553.5695413001495</c:v>
                </c:pt>
                <c:pt idx="15">
                  <c:v>1568.2223444683618</c:v>
                </c:pt>
                <c:pt idx="16">
                  <c:v>1563.9997920429125</c:v>
                </c:pt>
                <c:pt idx="17">
                  <c:v>1578.6043215321556</c:v>
                </c:pt>
                <c:pt idx="18">
                  <c:v>1589.7353533795049</c:v>
                </c:pt>
                <c:pt idx="19">
                  <c:v>1584.9434065541702</c:v>
                </c:pt>
                <c:pt idx="20">
                  <c:v>1335.3178917889456</c:v>
                </c:pt>
                <c:pt idx="21">
                  <c:v>1410.976045342112</c:v>
                </c:pt>
                <c:pt idx="22">
                  <c:v>1459.3079697908818</c:v>
                </c:pt>
                <c:pt idx="23">
                  <c:v>1508.8039440608106</c:v>
                </c:pt>
                <c:pt idx="24">
                  <c:v>1562.2579827240211</c:v>
                </c:pt>
                <c:pt idx="25">
                  <c:v>1643.1146907975292</c:v>
                </c:pt>
                <c:pt idx="26">
                  <c:v>1731.1104781416768</c:v>
                </c:pt>
                <c:pt idx="27">
                  <c:v>1829.1736040820595</c:v>
                </c:pt>
                <c:pt idx="28">
                  <c:v>1938.612826579925</c:v>
                </c:pt>
                <c:pt idx="29">
                  <c:v>2070.8798244983932</c:v>
                </c:pt>
                <c:pt idx="30">
                  <c:v>2211.393309295127</c:v>
                </c:pt>
                <c:pt idx="31">
                  <c:v>2360.2358132304039</c:v>
                </c:pt>
                <c:pt idx="32">
                  <c:v>2509.0184225035305</c:v>
                </c:pt>
                <c:pt idx="33">
                  <c:v>2667.1316937219322</c:v>
                </c:pt>
                <c:pt idx="34">
                  <c:v>2828.9039985091526</c:v>
                </c:pt>
                <c:pt idx="35">
                  <c:v>2981.3062840745438</c:v>
                </c:pt>
                <c:pt idx="36">
                  <c:v>3138.7289240794726</c:v>
                </c:pt>
                <c:pt idx="37">
                  <c:v>3301.6802412131378</c:v>
                </c:pt>
                <c:pt idx="38">
                  <c:v>3466.5630750101559</c:v>
                </c:pt>
                <c:pt idx="39">
                  <c:v>3630.7791107764192</c:v>
                </c:pt>
                <c:pt idx="40">
                  <c:v>3807.6181596377387</c:v>
                </c:pt>
                <c:pt idx="41">
                  <c:v>3994.9552873167422</c:v>
                </c:pt>
                <c:pt idx="42">
                  <c:v>4191.4185106517261</c:v>
                </c:pt>
                <c:pt idx="43">
                  <c:v>4389.8603375740131</c:v>
                </c:pt>
                <c:pt idx="44">
                  <c:v>4597.0957723191614</c:v>
                </c:pt>
                <c:pt idx="45">
                  <c:v>4822.0192888246947</c:v>
                </c:pt>
                <c:pt idx="46">
                  <c:v>5062.4867282842515</c:v>
                </c:pt>
                <c:pt idx="47">
                  <c:v>5315.7926554191026</c:v>
                </c:pt>
                <c:pt idx="48">
                  <c:v>5568.4601369071434</c:v>
                </c:pt>
                <c:pt idx="49">
                  <c:v>5833.5306292334899</c:v>
                </c:pt>
                <c:pt idx="50">
                  <c:v>6114.6462310206862</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1790.3103498861472</c:v>
                </c:pt>
                <c:pt idx="13">
                  <c:v>1861.8657987839974</c:v>
                </c:pt>
                <c:pt idx="14">
                  <c:v>1907.6735291651344</c:v>
                </c:pt>
                <c:pt idx="15">
                  <c:v>1928.0021561239228</c:v>
                </c:pt>
                <c:pt idx="16">
                  <c:v>1922.1439805867597</c:v>
                </c:pt>
                <c:pt idx="17">
                  <c:v>1942.4056348577674</c:v>
                </c:pt>
                <c:pt idx="18">
                  <c:v>1957.8483178375022</c:v>
                </c:pt>
                <c:pt idx="19">
                  <c:v>1951.2001906293306</c:v>
                </c:pt>
                <c:pt idx="20">
                  <c:v>1604.8812023236376</c:v>
                </c:pt>
                <c:pt idx="21">
                  <c:v>1709.8458539549122</c:v>
                </c:pt>
                <c:pt idx="22">
                  <c:v>1776.8993488418735</c:v>
                </c:pt>
                <c:pt idx="23">
                  <c:v>1845.5677930531474</c:v>
                </c:pt>
                <c:pt idx="24">
                  <c:v>1919.7274742384113</c:v>
                </c:pt>
                <c:pt idx="25">
                  <c:v>2031.9043619419076</c:v>
                </c:pt>
                <c:pt idx="26">
                  <c:v>2153.9856807399874</c:v>
                </c:pt>
                <c:pt idx="27">
                  <c:v>2290.0339632951886</c:v>
                </c:pt>
                <c:pt idx="28">
                  <c:v>2441.8649203672994</c:v>
                </c:pt>
                <c:pt idx="29">
                  <c:v>2625.3660858969401</c:v>
                </c:pt>
                <c:pt idx="30">
                  <c:v>2820.3080490367252</c:v>
                </c:pt>
                <c:pt idx="31">
                  <c:v>3026.8053112586235</c:v>
                </c:pt>
                <c:pt idx="32">
                  <c:v>3233.2194783737573</c:v>
                </c:pt>
                <c:pt idx="33">
                  <c:v>3452.5785778534741</c:v>
                </c:pt>
                <c:pt idx="34">
                  <c:v>3677.0140526585328</c:v>
                </c:pt>
                <c:pt idx="35">
                  <c:v>3888.4499926189233</c:v>
                </c:pt>
                <c:pt idx="36">
                  <c:v>4106.8509420338623</c:v>
                </c:pt>
                <c:pt idx="37">
                  <c:v>4332.9221244844503</c:v>
                </c:pt>
                <c:pt idx="38">
                  <c:v>4561.6730045507929</c:v>
                </c:pt>
                <c:pt idx="39">
                  <c:v>4789.4987996167811</c:v>
                </c:pt>
                <c:pt idx="40">
                  <c:v>5034.8371840050613</c:v>
                </c:pt>
                <c:pt idx="41">
                  <c:v>5294.740121374688</c:v>
                </c:pt>
                <c:pt idx="42">
                  <c:v>5567.3041852230417</c:v>
                </c:pt>
                <c:pt idx="43">
                  <c:v>5842.6132729254577</c:v>
                </c:pt>
                <c:pt idx="44">
                  <c:v>6130.1222087388896</c:v>
                </c:pt>
                <c:pt idx="45">
                  <c:v>6442.1707777948886</c:v>
                </c:pt>
                <c:pt idx="46">
                  <c:v>6775.7842725228538</c:v>
                </c:pt>
                <c:pt idx="47">
                  <c:v>7127.2092961214348</c:v>
                </c:pt>
                <c:pt idx="48">
                  <c:v>7477.7485695165578</c:v>
                </c:pt>
                <c:pt idx="49">
                  <c:v>7845.4952111949542</c:v>
                </c:pt>
                <c:pt idx="50">
                  <c:v>8235.5021017143463</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450.01874226829619</c:v>
                </c:pt>
                <c:pt idx="13">
                  <c:v>460.631084928691</c:v>
                </c:pt>
                <c:pt idx="14">
                  <c:v>469.2294404126277</c:v>
                </c:pt>
                <c:pt idx="15">
                  <c:v>475.8431260263668</c:v>
                </c:pt>
                <c:pt idx="16">
                  <c:v>480.41899624987741</c:v>
                </c:pt>
                <c:pt idx="17">
                  <c:v>487.39970840088654</c:v>
                </c:pt>
                <c:pt idx="18">
                  <c:v>494.04205998339796</c:v>
                </c:pt>
                <c:pt idx="19">
                  <c:v>498.89741621974889</c:v>
                </c:pt>
                <c:pt idx="20">
                  <c:v>475.03730806156369</c:v>
                </c:pt>
                <c:pt idx="21">
                  <c:v>487.92219273390754</c:v>
                </c:pt>
                <c:pt idx="22">
                  <c:v>497.63819631288374</c:v>
                </c:pt>
                <c:pt idx="23">
                  <c:v>507.53754572421241</c:v>
                </c:pt>
                <c:pt idx="24">
                  <c:v>517.94947316525077</c:v>
                </c:pt>
                <c:pt idx="25">
                  <c:v>531.63262659859606</c:v>
                </c:pt>
                <c:pt idx="26">
                  <c:v>545.59260099138362</c:v>
                </c:pt>
                <c:pt idx="27">
                  <c:v>560.77245759677533</c:v>
                </c:pt>
                <c:pt idx="28">
                  <c:v>577.32651318956209</c:v>
                </c:pt>
                <c:pt idx="29">
                  <c:v>596.60233762542293</c:v>
                </c:pt>
                <c:pt idx="30">
                  <c:v>616.88489247178779</c:v>
                </c:pt>
                <c:pt idx="31">
                  <c:v>637.67931189571436</c:v>
                </c:pt>
                <c:pt idx="32">
                  <c:v>658.49471209520266</c:v>
                </c:pt>
                <c:pt idx="33">
                  <c:v>680.43607105975229</c:v>
                </c:pt>
                <c:pt idx="34">
                  <c:v>702.83639929246249</c:v>
                </c:pt>
                <c:pt idx="35">
                  <c:v>724.16315552759636</c:v>
                </c:pt>
                <c:pt idx="36">
                  <c:v>745.62244178819196</c:v>
                </c:pt>
                <c:pt idx="37">
                  <c:v>767.75366217647218</c:v>
                </c:pt>
                <c:pt idx="38">
                  <c:v>790.13379137478023</c:v>
                </c:pt>
                <c:pt idx="39">
                  <c:v>812.45731302220349</c:v>
                </c:pt>
                <c:pt idx="40">
                  <c:v>836.28784809327192</c:v>
                </c:pt>
                <c:pt idx="41">
                  <c:v>860.9132465362602</c:v>
                </c:pt>
                <c:pt idx="42">
                  <c:v>886.62833550416701</c:v>
                </c:pt>
                <c:pt idx="43">
                  <c:v>912.59235813589578</c:v>
                </c:pt>
                <c:pt idx="44">
                  <c:v>939.60715639263344</c:v>
                </c:pt>
                <c:pt idx="45">
                  <c:v>968.71920914191446</c:v>
                </c:pt>
                <c:pt idx="46">
                  <c:v>999.2012855386829</c:v>
                </c:pt>
                <c:pt idx="47">
                  <c:v>1031.2049207180503</c:v>
                </c:pt>
                <c:pt idx="48">
                  <c:v>1063.1446969886426</c:v>
                </c:pt>
                <c:pt idx="49">
                  <c:v>1096.5549155515348</c:v>
                </c:pt>
                <c:pt idx="50">
                  <c:v>1131.864103690235</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420.23909351932582</c:v>
                </c:pt>
                <c:pt idx="13">
                  <c:v>429.9957469964063</c:v>
                </c:pt>
                <c:pt idx="14">
                  <c:v>437.900804118488</c:v>
                </c:pt>
                <c:pt idx="15">
                  <c:v>443.98121829324134</c:v>
                </c:pt>
                <c:pt idx="16">
                  <c:v>448.18812920401501</c:v>
                </c:pt>
                <c:pt idx="17">
                  <c:v>454.60597601316692</c:v>
                </c:pt>
                <c:pt idx="18">
                  <c:v>460.71274477642601</c:v>
                </c:pt>
                <c:pt idx="19">
                  <c:v>465.17660632159169</c:v>
                </c:pt>
                <c:pt idx="20">
                  <c:v>443.24037464544517</c:v>
                </c:pt>
                <c:pt idx="21">
                  <c:v>455.08633164694356</c:v>
                </c:pt>
                <c:pt idx="22">
                  <c:v>464.01891921367582</c:v>
                </c:pt>
                <c:pt idx="23">
                  <c:v>473.12006916196452</c:v>
                </c:pt>
                <c:pt idx="24">
                  <c:v>482.69246720088512</c:v>
                </c:pt>
                <c:pt idx="25">
                  <c:v>495.27232735005862</c:v>
                </c:pt>
                <c:pt idx="26">
                  <c:v>508.10668796749809</c:v>
                </c:pt>
                <c:pt idx="27">
                  <c:v>522.06256985616949</c:v>
                </c:pt>
                <c:pt idx="28">
                  <c:v>537.28184699673045</c:v>
                </c:pt>
                <c:pt idx="29">
                  <c:v>555.00343265637946</c:v>
                </c:pt>
                <c:pt idx="30">
                  <c:v>573.65057453621944</c:v>
                </c:pt>
                <c:pt idx="31">
                  <c:v>592.76830858126539</c:v>
                </c:pt>
                <c:pt idx="32">
                  <c:v>611.90533169031801</c:v>
                </c:pt>
                <c:pt idx="33">
                  <c:v>632.07752581219336</c:v>
                </c:pt>
                <c:pt idx="34">
                  <c:v>652.67168181839281</c:v>
                </c:pt>
                <c:pt idx="35">
                  <c:v>672.27882955523603</c:v>
                </c:pt>
                <c:pt idx="36">
                  <c:v>692.00782122184296</c:v>
                </c:pt>
                <c:pt idx="37">
                  <c:v>712.35456795470009</c:v>
                </c:pt>
                <c:pt idx="38">
                  <c:v>732.93015360508468</c:v>
                </c:pt>
                <c:pt idx="39">
                  <c:v>753.45369605672943</c:v>
                </c:pt>
                <c:pt idx="40">
                  <c:v>775.36273916834512</c:v>
                </c:pt>
                <c:pt idx="41">
                  <c:v>798.00255462020834</c:v>
                </c:pt>
                <c:pt idx="42">
                  <c:v>821.64419720761668</c:v>
                </c:pt>
                <c:pt idx="43">
                  <c:v>845.5147015623478</c:v>
                </c:pt>
                <c:pt idx="44">
                  <c:v>870.35125591974565</c:v>
                </c:pt>
                <c:pt idx="45">
                  <c:v>897.11595997903339</c:v>
                </c:pt>
                <c:pt idx="46">
                  <c:v>925.14022061425294</c:v>
                </c:pt>
                <c:pt idx="47">
                  <c:v>954.56335445418244</c:v>
                </c:pt>
                <c:pt idx="48">
                  <c:v>983.92777842539783</c:v>
                </c:pt>
                <c:pt idx="49">
                  <c:v>1014.6440807106779</c:v>
                </c:pt>
                <c:pt idx="50">
                  <c:v>1047.1062357927983</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Clearing assumptions"/>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13597.343916991533</v>
          </cell>
          <cell r="AF545">
            <v>13591.541699530653</v>
          </cell>
          <cell r="AG545">
            <v>13585.739482069775</v>
          </cell>
          <cell r="AH545">
            <v>13579.937264608896</v>
          </cell>
          <cell r="AI545">
            <v>13574.135047148016</v>
          </cell>
          <cell r="AJ545">
            <v>13568.332829687137</v>
          </cell>
          <cell r="AK545">
            <v>13562.530612226257</v>
          </cell>
          <cell r="AL545">
            <v>13556.72839476538</v>
          </cell>
          <cell r="AM545">
            <v>13550.9261773045</v>
          </cell>
          <cell r="AN545">
            <v>13545.12395984362</v>
          </cell>
          <cell r="AO545">
            <v>13539.321742382741</v>
          </cell>
          <cell r="AP545">
            <v>13533.519524921861</v>
          </cell>
          <cell r="AQ545">
            <v>13527.717307460984</v>
          </cell>
          <cell r="AR545">
            <v>13521.915090000104</v>
          </cell>
          <cell r="AS545">
            <v>13516.112872539225</v>
          </cell>
          <cell r="AT545">
            <v>13510.310655078345</v>
          </cell>
          <cell r="AU545">
            <v>13504.508437617465</v>
          </cell>
          <cell r="AV545">
            <v>13498.706220156588</v>
          </cell>
          <cell r="AW545">
            <v>13492.904002695708</v>
          </cell>
          <cell r="AX545">
            <v>13487.101785234829</v>
          </cell>
          <cell r="AY545">
            <v>13481.299567773949</v>
          </cell>
          <cell r="AZ545">
            <v>13475.49735031307</v>
          </cell>
          <cell r="BA545">
            <v>13469.695132852192</v>
          </cell>
          <cell r="BB545">
            <v>13463.892915391312</v>
          </cell>
          <cell r="BC545">
            <v>13458.090697930433</v>
          </cell>
          <cell r="BD545">
            <v>13452.288480469553</v>
          </cell>
          <cell r="BE545">
            <v>13446.486263008674</v>
          </cell>
          <cell r="BF545">
            <v>13440.684045547796</v>
          </cell>
          <cell r="BG545">
            <v>13434.881828086916</v>
          </cell>
          <cell r="BH545">
            <v>13429.079610626037</v>
          </cell>
          <cell r="BI545">
            <v>13423.277393165157</v>
          </cell>
          <cell r="BJ545">
            <v>13417.475175704278</v>
          </cell>
          <cell r="BK545">
            <v>13411.6729582434</v>
          </cell>
          <cell r="BL545">
            <v>13405.87074078252</v>
          </cell>
          <cell r="BM545">
            <v>13400.068523321641</v>
          </cell>
          <cell r="BN545">
            <v>13394.266305860761</v>
          </cell>
          <cell r="BO545">
            <v>13388.464088399882</v>
          </cell>
          <cell r="BP545">
            <v>13382.661870939004</v>
          </cell>
          <cell r="BQ545">
            <v>13376.859653478125</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666658.3555590522</v>
          </cell>
          <cell r="AM547">
            <v>661979.50246895046</v>
          </cell>
          <cell r="AN547">
            <v>657300.64937884873</v>
          </cell>
          <cell r="AO547">
            <v>652621.79628874699</v>
          </cell>
          <cell r="AP547">
            <v>647942.94319864525</v>
          </cell>
          <cell r="AQ547">
            <v>643264.09010854363</v>
          </cell>
          <cell r="AR547">
            <v>638585.2370184419</v>
          </cell>
          <cell r="AS547">
            <v>633906.38392834016</v>
          </cell>
          <cell r="AT547">
            <v>629227.53083823842</v>
          </cell>
          <cell r="AU547">
            <v>624548.67774813669</v>
          </cell>
          <cell r="AV547">
            <v>619869.82465803507</v>
          </cell>
          <cell r="AW547">
            <v>615190.97156793333</v>
          </cell>
          <cell r="AX547">
            <v>610512.11847783159</v>
          </cell>
          <cell r="AY547">
            <v>605833.26538772986</v>
          </cell>
          <cell r="AZ547">
            <v>601154.41229762812</v>
          </cell>
          <cell r="BA547">
            <v>596475.55920752638</v>
          </cell>
          <cell r="BB547">
            <v>591796.70611742476</v>
          </cell>
          <cell r="BC547">
            <v>587117.85302732303</v>
          </cell>
          <cell r="BD547">
            <v>582438.99993722129</v>
          </cell>
          <cell r="BE547">
            <v>577760.14684711955</v>
          </cell>
          <cell r="BF547">
            <v>573081.29375701782</v>
          </cell>
          <cell r="BG547">
            <v>568402.44066691608</v>
          </cell>
          <cell r="BH547">
            <v>563723.58757681435</v>
          </cell>
          <cell r="BI547">
            <v>559044.73448671272</v>
          </cell>
          <cell r="BJ547">
            <v>554365.88139661099</v>
          </cell>
          <cell r="BK547">
            <v>549687.02830650925</v>
          </cell>
          <cell r="BL547">
            <v>545008.17521640752</v>
          </cell>
          <cell r="BM547">
            <v>540329.32212630589</v>
          </cell>
          <cell r="BN547">
            <v>535650.46903620427</v>
          </cell>
          <cell r="BO547">
            <v>530971.61594610265</v>
          </cell>
          <cell r="BP547">
            <v>526292.76285600092</v>
          </cell>
          <cell r="BQ547">
            <v>521613.90976589912</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2029778.8780198463</v>
          </cell>
          <cell r="AF554">
            <v>2042800.9812413759</v>
          </cell>
          <cell r="AG554">
            <v>2055823.0844629053</v>
          </cell>
          <cell r="AH554">
            <v>2068845.1876844347</v>
          </cell>
          <cell r="AI554">
            <v>2081867.2909059643</v>
          </cell>
          <cell r="AJ554">
            <v>2094889.3941274937</v>
          </cell>
          <cell r="AK554">
            <v>2107911.4973490234</v>
          </cell>
          <cell r="AL554">
            <v>2129780.2741153426</v>
          </cell>
          <cell r="AM554">
            <v>2151649.0508816615</v>
          </cell>
          <cell r="AN554">
            <v>2173517.8276479808</v>
          </cell>
          <cell r="AO554">
            <v>2195386.6044142996</v>
          </cell>
          <cell r="AP554">
            <v>2217255.3811806189</v>
          </cell>
          <cell r="AQ554">
            <v>2239124.1579469377</v>
          </cell>
          <cell r="AR554">
            <v>2260992.934713257</v>
          </cell>
          <cell r="AS554">
            <v>2282861.7114795758</v>
          </cell>
          <cell r="AT554">
            <v>2304730.4882458951</v>
          </cell>
          <cell r="AU554">
            <v>2326599.2650122144</v>
          </cell>
          <cell r="AV554">
            <v>2348468.0417785333</v>
          </cell>
          <cell r="AW554">
            <v>2370336.8185448521</v>
          </cell>
          <cell r="AX554">
            <v>2392578.6068636663</v>
          </cell>
          <cell r="AY554">
            <v>2414820.3951824801</v>
          </cell>
          <cell r="AZ554">
            <v>2437062.1835012939</v>
          </cell>
          <cell r="BA554">
            <v>2459303.9718201077</v>
          </cell>
          <cell r="BB554">
            <v>2481545.7601389214</v>
          </cell>
          <cell r="BC554">
            <v>2503787.5484577357</v>
          </cell>
          <cell r="BD554">
            <v>2526029.336776549</v>
          </cell>
          <cell r="BE554">
            <v>2548271.1250953628</v>
          </cell>
          <cell r="BF554">
            <v>2570512.9134141766</v>
          </cell>
          <cell r="BG554">
            <v>2592754.7017329903</v>
          </cell>
          <cell r="BH554">
            <v>2614996.4900518041</v>
          </cell>
          <cell r="BI554">
            <v>2637238.2783706179</v>
          </cell>
          <cell r="BJ554">
            <v>2659480.0666894317</v>
          </cell>
          <cell r="BK554">
            <v>2681721.8550082454</v>
          </cell>
          <cell r="BL554">
            <v>2703963.6433270597</v>
          </cell>
          <cell r="BM554">
            <v>2726205.4316458735</v>
          </cell>
          <cell r="BN554">
            <v>2748447.2199646872</v>
          </cell>
          <cell r="BO554">
            <v>2770689.008283501</v>
          </cell>
          <cell r="BP554">
            <v>2792930.7966023148</v>
          </cell>
          <cell r="BQ554">
            <v>2815172.5849211286</v>
          </cell>
        </row>
        <row r="555">
          <cell r="AE555">
            <v>273139.2561664434</v>
          </cell>
          <cell r="AF555">
            <v>272318.52883358276</v>
          </cell>
          <cell r="AG555">
            <v>271497.80150072213</v>
          </cell>
          <cell r="AH555">
            <v>270677.07416786149</v>
          </cell>
          <cell r="AI555">
            <v>269856.34683500085</v>
          </cell>
          <cell r="AJ555">
            <v>269035.61950214021</v>
          </cell>
          <cell r="AK555">
            <v>268214.89216927957</v>
          </cell>
          <cell r="AL555">
            <v>267394.16483641899</v>
          </cell>
          <cell r="AM555">
            <v>266573.43750355835</v>
          </cell>
          <cell r="AN555">
            <v>265752.71017069771</v>
          </cell>
          <cell r="AO555">
            <v>264931.98283783707</v>
          </cell>
          <cell r="AP555">
            <v>264111.25550497643</v>
          </cell>
          <cell r="AQ555">
            <v>263290.5281721158</v>
          </cell>
          <cell r="AR555">
            <v>262469.80083925516</v>
          </cell>
          <cell r="AS555">
            <v>261649.07350639458</v>
          </cell>
          <cell r="AT555">
            <v>260828.34617353394</v>
          </cell>
          <cell r="AU555">
            <v>260007.6188406733</v>
          </cell>
          <cell r="AV555">
            <v>259186.89150781266</v>
          </cell>
          <cell r="AW555">
            <v>258366.16417495205</v>
          </cell>
          <cell r="AX555">
            <v>257545.43684209141</v>
          </cell>
          <cell r="AY555">
            <v>256724.70950923077</v>
          </cell>
          <cell r="AZ555">
            <v>255903.98217637016</v>
          </cell>
          <cell r="BA555">
            <v>255083.25484350952</v>
          </cell>
          <cell r="BB555">
            <v>254262.52751064888</v>
          </cell>
          <cell r="BC555">
            <v>253441.80017778825</v>
          </cell>
          <cell r="BD555">
            <v>252621.07284492764</v>
          </cell>
          <cell r="BE555">
            <v>251800.345512067</v>
          </cell>
          <cell r="BF555">
            <v>250979.61817920636</v>
          </cell>
          <cell r="BG555">
            <v>250158.89084634575</v>
          </cell>
          <cell r="BH555">
            <v>249338.16351348511</v>
          </cell>
          <cell r="BI555">
            <v>248517.43618062447</v>
          </cell>
          <cell r="BJ555">
            <v>247696.70884776386</v>
          </cell>
          <cell r="BK555">
            <v>246875.98151490322</v>
          </cell>
          <cell r="BL555">
            <v>246055.25418204258</v>
          </cell>
          <cell r="BM555">
            <v>245234.52684918194</v>
          </cell>
          <cell r="BN555">
            <v>244413.79951632133</v>
          </cell>
          <cell r="BO555">
            <v>243593.0721834607</v>
          </cell>
          <cell r="BP555">
            <v>242772.34485060006</v>
          </cell>
          <cell r="BQ555">
            <v>241951.61751773945</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sheetData sheetId="23">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2015.9027318282567</v>
          </cell>
          <cell r="H37">
            <v>2015.9027318282567</v>
          </cell>
          <cell r="I37">
            <v>2015.9027318282567</v>
          </cell>
          <cell r="J37">
            <v>2015.9027318282567</v>
          </cell>
          <cell r="K37">
            <v>2015.9027318282567</v>
          </cell>
          <cell r="L37">
            <v>2015.9027318282567</v>
          </cell>
          <cell r="M37">
            <v>2015.9027318282567</v>
          </cell>
          <cell r="N37">
            <v>2015.9027318282567</v>
          </cell>
          <cell r="O37">
            <v>2015.9027318282567</v>
          </cell>
          <cell r="P37">
            <v>2015.9027318282567</v>
          </cell>
          <cell r="Q37">
            <v>2015.9027318282567</v>
          </cell>
          <cell r="R37">
            <v>2015.9027318282567</v>
          </cell>
          <cell r="S37">
            <v>2015.9027318282567</v>
          </cell>
          <cell r="T37">
            <v>2015.9027318282567</v>
          </cell>
          <cell r="U37">
            <v>2015.9027318282567</v>
          </cell>
          <cell r="V37">
            <v>2015.9027318282567</v>
          </cell>
          <cell r="W37">
            <v>2015.9027318282567</v>
          </cell>
          <cell r="X37">
            <v>2015.9027318282567</v>
          </cell>
          <cell r="Y37">
            <v>2015.9027318282567</v>
          </cell>
          <cell r="Z37">
            <v>2015.9027318282567</v>
          </cell>
          <cell r="AA37">
            <v>2015.9027318282567</v>
          </cell>
          <cell r="AB37">
            <v>2015.9027318282567</v>
          </cell>
          <cell r="AC37">
            <v>2015.9027318282567</v>
          </cell>
          <cell r="AD37">
            <v>2015.9027318282567</v>
          </cell>
          <cell r="AE37">
            <v>2015.9027318282567</v>
          </cell>
          <cell r="AF37">
            <v>2015.9027318282567</v>
          </cell>
          <cell r="AG37">
            <v>2015.9027318282567</v>
          </cell>
          <cell r="AH37">
            <v>2015.9027318282567</v>
          </cell>
          <cell r="AI37">
            <v>2015.9027318282567</v>
          </cell>
          <cell r="AJ37">
            <v>2015.9027318282567</v>
          </cell>
          <cell r="AK37">
            <v>2015.9027318282567</v>
          </cell>
          <cell r="AL37">
            <v>2015.9027318282567</v>
          </cell>
          <cell r="AM37">
            <v>2015.9027318282567</v>
          </cell>
          <cell r="AN37">
            <v>2015.9027318282567</v>
          </cell>
          <cell r="AO37">
            <v>2015.9027318282567</v>
          </cell>
          <cell r="AP37">
            <v>2015.9027318282567</v>
          </cell>
          <cell r="AQ37">
            <v>2015.9027318282567</v>
          </cell>
          <cell r="AR37">
            <v>2015.9027318282567</v>
          </cell>
          <cell r="AS37">
            <v>2015.9027318282567</v>
          </cell>
        </row>
        <row r="42">
          <cell r="G42">
            <v>-16356.408910494018</v>
          </cell>
          <cell r="H42">
            <v>-16356.408910494018</v>
          </cell>
          <cell r="I42">
            <v>-16356.408910494018</v>
          </cell>
          <cell r="J42">
            <v>-16356.408910494018</v>
          </cell>
          <cell r="K42">
            <v>-16356.408910494018</v>
          </cell>
          <cell r="L42">
            <v>-16356.408910494018</v>
          </cell>
          <cell r="M42">
            <v>-16356.408910494018</v>
          </cell>
          <cell r="N42">
            <v>-16356.408910494018</v>
          </cell>
          <cell r="O42">
            <v>-16356.408910494018</v>
          </cell>
          <cell r="P42">
            <v>-16356.408910494018</v>
          </cell>
          <cell r="Q42">
            <v>-16356.408910494018</v>
          </cell>
          <cell r="R42">
            <v>-16356.408910494018</v>
          </cell>
          <cell r="S42">
            <v>-16356.408910494018</v>
          </cell>
          <cell r="T42">
            <v>-16356.408910494018</v>
          </cell>
          <cell r="U42">
            <v>-16356.408910494018</v>
          </cell>
          <cell r="V42">
            <v>-16356.408910494018</v>
          </cell>
          <cell r="W42">
            <v>-16356.408910494018</v>
          </cell>
          <cell r="X42">
            <v>-16356.408910494018</v>
          </cell>
          <cell r="Y42">
            <v>-16356.408910494018</v>
          </cell>
          <cell r="Z42">
            <v>-16356.408910494018</v>
          </cell>
          <cell r="AA42">
            <v>-16356.408910494018</v>
          </cell>
          <cell r="AB42">
            <v>-16356.408910494018</v>
          </cell>
          <cell r="AC42">
            <v>-16356.408910494018</v>
          </cell>
          <cell r="AD42">
            <v>-16356.408910494018</v>
          </cell>
          <cell r="AE42">
            <v>-16356.408910494018</v>
          </cell>
          <cell r="AF42">
            <v>-16356.408910494018</v>
          </cell>
          <cell r="AG42">
            <v>-16356.408910494018</v>
          </cell>
          <cell r="AH42">
            <v>-16356.408910494018</v>
          </cell>
          <cell r="AI42">
            <v>-16356.408910494018</v>
          </cell>
          <cell r="AJ42">
            <v>-16356.40018606854</v>
          </cell>
          <cell r="AK42">
            <v>-16356.391461643068</v>
          </cell>
          <cell r="AL42">
            <v>-16356.382737217593</v>
          </cell>
          <cell r="AM42">
            <v>-16356.374012792119</v>
          </cell>
          <cell r="AN42">
            <v>-16356.365288366647</v>
          </cell>
          <cell r="AO42">
            <v>-16356.35656394117</v>
          </cell>
          <cell r="AP42">
            <v>-16356.347839515698</v>
          </cell>
          <cell r="AQ42">
            <v>-16356.339115090224</v>
          </cell>
          <cell r="AR42">
            <v>-16356.330390664745</v>
          </cell>
          <cell r="AS42">
            <v>-16356.321666239275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103" t="s">
        <v>700</v>
      </c>
      <c r="C18" s="103"/>
      <c r="D18" s="42" t="s">
        <v>283</v>
      </c>
    </row>
    <row r="19" spans="1:4" ht="51" customHeight="1" x14ac:dyDescent="0.25">
      <c r="A19" s="58" t="s">
        <v>7</v>
      </c>
      <c r="B19" s="99" t="s">
        <v>701</v>
      </c>
      <c r="C19" s="99"/>
      <c r="D19" s="29"/>
    </row>
    <row r="20" spans="1:4" ht="75" x14ac:dyDescent="0.25">
      <c r="A20" s="59" t="s">
        <v>316</v>
      </c>
      <c r="B20" s="99" t="s">
        <v>827</v>
      </c>
      <c r="C20" s="99"/>
      <c r="D20" s="60" t="s">
        <v>828</v>
      </c>
    </row>
    <row r="21" spans="1:4" ht="45" customHeight="1" x14ac:dyDescent="0.25">
      <c r="A21" s="63" t="s">
        <v>826</v>
      </c>
      <c r="B21" s="99" t="s">
        <v>781</v>
      </c>
      <c r="C21" s="99"/>
      <c r="D21" s="60"/>
    </row>
    <row r="22" spans="1:4" ht="99" customHeight="1" x14ac:dyDescent="0.25">
      <c r="A22" s="90" t="s">
        <v>829</v>
      </c>
      <c r="B22" s="104" t="s">
        <v>830</v>
      </c>
      <c r="C22" s="105"/>
      <c r="D22" s="60"/>
    </row>
    <row r="23" spans="1:4" x14ac:dyDescent="0.25">
      <c r="A23" s="61" t="s">
        <v>8</v>
      </c>
      <c r="B23" s="99" t="s">
        <v>728</v>
      </c>
      <c r="C23" s="99"/>
      <c r="D23" s="29"/>
    </row>
    <row r="24" spans="1:4" ht="60" customHeight="1" x14ac:dyDescent="0.25">
      <c r="A24" s="92" t="s">
        <v>876</v>
      </c>
      <c r="B24" s="104" t="s">
        <v>878</v>
      </c>
      <c r="C24" s="105"/>
      <c r="D24" s="91"/>
    </row>
    <row r="25" spans="1:4" ht="75" x14ac:dyDescent="0.25">
      <c r="A25" s="62" t="s">
        <v>783</v>
      </c>
      <c r="B25" s="99" t="s">
        <v>782</v>
      </c>
      <c r="C25" s="99"/>
      <c r="D25" s="84" t="s">
        <v>729</v>
      </c>
    </row>
    <row r="26" spans="1:4" ht="90" x14ac:dyDescent="0.25">
      <c r="A26" s="64" t="s">
        <v>142</v>
      </c>
      <c r="B26" s="99" t="s">
        <v>831</v>
      </c>
      <c r="C26" s="99"/>
      <c r="D26" s="60" t="s">
        <v>801</v>
      </c>
    </row>
    <row r="27" spans="1:4" ht="63" customHeight="1" x14ac:dyDescent="0.25">
      <c r="A27" s="64" t="s">
        <v>279</v>
      </c>
      <c r="B27" s="99" t="s">
        <v>730</v>
      </c>
      <c r="C27" s="99"/>
      <c r="D27" s="60" t="s">
        <v>731</v>
      </c>
    </row>
    <row r="28" spans="1:4" ht="46.5" customHeight="1" x14ac:dyDescent="0.25">
      <c r="A28" s="64" t="s">
        <v>699</v>
      </c>
      <c r="B28" s="99" t="s">
        <v>732</v>
      </c>
      <c r="C28" s="99"/>
      <c r="D28" s="29"/>
    </row>
    <row r="29" spans="1:4" x14ac:dyDescent="0.25">
      <c r="A29" s="64" t="s">
        <v>784</v>
      </c>
      <c r="B29" s="99" t="s">
        <v>733</v>
      </c>
      <c r="C29" s="99"/>
      <c r="D29" s="29"/>
    </row>
    <row r="30" spans="1:4" x14ac:dyDescent="0.25">
      <c r="A30" s="65" t="s">
        <v>785</v>
      </c>
      <c r="B30" s="99" t="s">
        <v>734</v>
      </c>
      <c r="C30" s="99"/>
      <c r="D30" s="29"/>
    </row>
    <row r="33" spans="1:3" ht="15.75" x14ac:dyDescent="0.25">
      <c r="A33" s="20" t="s">
        <v>702</v>
      </c>
      <c r="B33" s="101" t="s">
        <v>283</v>
      </c>
      <c r="C33" s="101"/>
    </row>
    <row r="34" spans="1:3" ht="50.25" customHeight="1" x14ac:dyDescent="0.25">
      <c r="A34" s="66" t="s">
        <v>324</v>
      </c>
      <c r="B34" s="102" t="s">
        <v>707</v>
      </c>
      <c r="C34" s="102"/>
    </row>
    <row r="35" spans="1:3" x14ac:dyDescent="0.25">
      <c r="A35" s="67" t="s">
        <v>703</v>
      </c>
      <c r="B35" s="100"/>
      <c r="C35" s="100"/>
    </row>
    <row r="36" spans="1:3" x14ac:dyDescent="0.25">
      <c r="A36" s="68" t="s">
        <v>704</v>
      </c>
      <c r="B36" s="100" t="s">
        <v>706</v>
      </c>
      <c r="C36" s="100"/>
    </row>
    <row r="37" spans="1:3" x14ac:dyDescent="0.25">
      <c r="A37" s="69" t="s">
        <v>708</v>
      </c>
      <c r="B37" s="97"/>
      <c r="C37" s="98"/>
    </row>
    <row r="38" spans="1:3" x14ac:dyDescent="0.25">
      <c r="A38" s="70" t="s">
        <v>714</v>
      </c>
      <c r="B38" s="97"/>
      <c r="C38" s="98"/>
    </row>
    <row r="39" spans="1:3" x14ac:dyDescent="0.25">
      <c r="A39" s="71" t="s">
        <v>715</v>
      </c>
      <c r="B39" s="97"/>
      <c r="C39" s="98"/>
    </row>
  </sheetData>
  <mergeCells count="20">
    <mergeCell ref="B25:C25"/>
    <mergeCell ref="B21:C21"/>
    <mergeCell ref="B26:C26"/>
    <mergeCell ref="B27:C27"/>
    <mergeCell ref="B18:C18"/>
    <mergeCell ref="B19:C19"/>
    <mergeCell ref="B20:C20"/>
    <mergeCell ref="B23:C23"/>
    <mergeCell ref="B22:C22"/>
    <mergeCell ref="B24:C24"/>
    <mergeCell ref="B37:C37"/>
    <mergeCell ref="B38:C38"/>
    <mergeCell ref="B39:C39"/>
    <mergeCell ref="B28:C28"/>
    <mergeCell ref="B29:C29"/>
    <mergeCell ref="B30:C30"/>
    <mergeCell ref="B36:C36"/>
    <mergeCell ref="B33:C33"/>
    <mergeCell ref="B34:C34"/>
    <mergeCell ref="B35:C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AT8" activePane="bottomRight" state="frozen"/>
      <selection pane="topRight" activeCell="B1" sqref="B1"/>
      <selection pane="bottomLeft" activeCell="A4" sqref="A4"/>
      <selection pane="bottomRight" activeCell="AG21" sqref="AG21"/>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38.966686065965511</v>
      </c>
      <c r="D4" s="22">
        <f>(Drivers!E5*1000000)/Drivers!E4</f>
        <v>39.158399099361475</v>
      </c>
      <c r="E4" s="22">
        <f>(Drivers!F5*1000000)/Drivers!F4</f>
        <v>39.338545462945547</v>
      </c>
      <c r="F4" s="22">
        <f>(Drivers!G5*1000000)/Drivers!G4</f>
        <v>39.53609819659583</v>
      </c>
      <c r="G4" s="22">
        <f>(Drivers!H5*1000000)/Drivers!H4</f>
        <v>39.788245719105916</v>
      </c>
      <c r="H4" s="22">
        <f>(Drivers!I5*1000000)/Drivers!I4</f>
        <v>40.119742210628779</v>
      </c>
      <c r="I4" s="22">
        <f>(Drivers!J5*1000000)/Drivers!J4</f>
        <v>41.007834549485644</v>
      </c>
      <c r="J4" s="22">
        <f>(Drivers!K5*1000000)/Drivers!K4</f>
        <v>41.343449254622627</v>
      </c>
      <c r="K4" s="22">
        <f>(Drivers!L5*1000000)/Drivers!L4</f>
        <v>40.9706517434226</v>
      </c>
      <c r="L4" s="22">
        <f>(Drivers!M5*1000000)/Drivers!M4</f>
        <v>41.454052960083317</v>
      </c>
      <c r="M4" s="22">
        <f>(Drivers!N5*1000000)/Drivers!N4</f>
        <v>42.672507376215577</v>
      </c>
      <c r="N4" s="22">
        <f>(Drivers!O5*1000000)/Drivers!O4</f>
        <v>43.328446600150613</v>
      </c>
      <c r="O4" s="22">
        <f>(Drivers!P5*1000000)/Drivers!P4</f>
        <v>44.410238344525112</v>
      </c>
      <c r="P4" s="22">
        <f>(Drivers!Q5*1000000)/Drivers!Q4</f>
        <v>45.178012991044668</v>
      </c>
      <c r="Q4" s="22">
        <f>(Drivers!R5*1000000)/Drivers!R4</f>
        <v>46.638548392745797</v>
      </c>
      <c r="R4" s="22">
        <f>(Drivers!S5*1000000)/Drivers!S4</f>
        <v>48.511998091639661</v>
      </c>
      <c r="S4" s="22">
        <f>(Drivers!T5*1000000)/Drivers!T4</f>
        <v>50.550052099115192</v>
      </c>
      <c r="T4" s="22">
        <f>(Drivers!U5*1000000)/Drivers!U4</f>
        <v>52.688735600202449</v>
      </c>
      <c r="U4" s="22">
        <f>(Drivers!V5*1000000)/Drivers!V4</f>
        <v>53.946299970070534</v>
      </c>
      <c r="V4" s="22">
        <f>(Drivers!W5*1000000)/Drivers!W4</f>
        <v>52.486723389004752</v>
      </c>
      <c r="W4" s="22">
        <f>(Drivers!X5*1000000)/Drivers!X4</f>
        <v>53.321508829093489</v>
      </c>
      <c r="X4" s="22">
        <f>(Drivers!Y5*1000000)/Drivers!Y4</f>
        <v>54.316382696129359</v>
      </c>
      <c r="Y4" s="22">
        <f>(Drivers!Z5*1000000)/Drivers!Z4</f>
        <v>55.299399175950292</v>
      </c>
      <c r="Z4" s="22">
        <f>(Drivers!AA5*1000000)/Drivers!AA4</f>
        <v>55.930802877582096</v>
      </c>
      <c r="AA4" s="22">
        <f>(Drivers!AB5*1000000)/Drivers!AB4</f>
        <v>56.172905151126649</v>
      </c>
      <c r="AB4" s="22">
        <f>(Drivers!AC5*1000000)/Drivers!AC4</f>
        <v>56.045681875441211</v>
      </c>
      <c r="AC4" s="22">
        <f>(Drivers!AD5*1000000)/Drivers!AD4</f>
        <v>55.555988885036747</v>
      </c>
      <c r="AD4" s="22">
        <f>(Drivers!AE5*1000000)/Drivers!AE4</f>
        <v>55.411850320571133</v>
      </c>
      <c r="AE4" s="22">
        <f>(Drivers!AF5*1000000)/Drivers!AF4</f>
        <v>55.204237011147768</v>
      </c>
      <c r="AF4" s="22">
        <f>(Drivers!AG5*1000000)/Drivers!AG4</f>
        <v>54.714103731302231</v>
      </c>
      <c r="AG4" s="22">
        <f>(Drivers!AH5*1000000)/Drivers!AH4</f>
        <v>49.956548544857327</v>
      </c>
      <c r="AH4" s="22">
        <f>(Drivers!AI5*1000000)/Drivers!AI4</f>
        <v>51.033039951334779</v>
      </c>
      <c r="AI4" s="22">
        <f>(Drivers!AJ5*1000000)/Drivers!AJ4</f>
        <v>51.615895533582346</v>
      </c>
      <c r="AJ4" s="22">
        <f>(Drivers!AK5*1000000)/Drivers!AK4</f>
        <v>52.202370324020052</v>
      </c>
      <c r="AK4" s="22">
        <f>(Drivers!AL5*1000000)/Drivers!AL4</f>
        <v>52.838702091792811</v>
      </c>
      <c r="AL4" s="22">
        <f>(Drivers!AM5*1000000)/Drivers!AM4</f>
        <v>53.909658377014964</v>
      </c>
      <c r="AM4" s="22">
        <f>(Drivers!AN5*1000000)/Drivers!AN4</f>
        <v>55.111477140885626</v>
      </c>
      <c r="AN4" s="22">
        <f>(Drivers!AO5*1000000)/Drivers!AO4</f>
        <v>56.450405631603772</v>
      </c>
      <c r="AO4" s="22">
        <f>(Drivers!AP5*1000000)/Drivers!AP4</f>
        <v>57.943031290063949</v>
      </c>
      <c r="AP4" s="22">
        <f>(Drivers!AQ5*1000000)/Drivers!AQ4</f>
        <v>59.766093564971399</v>
      </c>
      <c r="AQ4" s="22">
        <f>(Drivers!AR5*1000000)/Drivers!AR4</f>
        <v>61.680450418096655</v>
      </c>
      <c r="AR4" s="22">
        <f>(Drivers!AS5*1000000)/Drivers!AS4</f>
        <v>63.728319076015936</v>
      </c>
      <c r="AS4" s="22">
        <f>(Drivers!AT5*1000000)/Drivers!AT4</f>
        <v>65.738318095942773</v>
      </c>
      <c r="AT4" s="22">
        <f>(Drivers!AU5*1000000)/Drivers!AU4</f>
        <v>67.854732718289569</v>
      </c>
      <c r="AU4" s="22">
        <f>(Drivers!AV5*1000000)/Drivers!AV4</f>
        <v>69.988303018689294</v>
      </c>
      <c r="AV4" s="22">
        <f>(Drivers!AW5*1000000)/Drivers!AW4</f>
        <v>71.941985160004279</v>
      </c>
      <c r="AW4" s="22">
        <f>(Drivers!AX5*1000000)/Drivers!AX4</f>
        <v>73.987866584984104</v>
      </c>
      <c r="AX4" s="22">
        <f>(Drivers!AY5*1000000)/Drivers!AY4</f>
        <v>76.083800779310835</v>
      </c>
      <c r="AY4" s="22">
        <f>(Drivers!AZ5*1000000)/Drivers!AZ4</f>
        <v>78.175378517101535</v>
      </c>
      <c r="AZ4" s="22">
        <f>(Drivers!BA5*1000000)/Drivers!BA4</f>
        <v>80.224356890162255</v>
      </c>
      <c r="BA4" s="22">
        <f>(Drivers!BB5*1000000)/Drivers!BB4</f>
        <v>82.42420755007636</v>
      </c>
      <c r="BB4" s="22">
        <f>(Drivers!BC5*1000000)/Drivers!BC4</f>
        <v>84.80135457255335</v>
      </c>
      <c r="BC4" s="22">
        <f>(Drivers!BD5*1000000)/Drivers!BD4</f>
        <v>87.277976904924301</v>
      </c>
      <c r="BD4" s="22">
        <f>(Drivers!BE5*1000000)/Drivers!BE4</f>
        <v>89.750116885121074</v>
      </c>
      <c r="BE4" s="22">
        <f>(Drivers!BF5*1000000)/Drivers!BF4</f>
        <v>92.314056649628242</v>
      </c>
      <c r="BF4" s="22">
        <f>(Drivers!BG5*1000000)/Drivers!BG4</f>
        <v>95.092961639962411</v>
      </c>
      <c r="BG4" s="22">
        <f>(Drivers!BH5*1000000)/Drivers!BH4</f>
        <v>98.127722474453833</v>
      </c>
      <c r="BH4" s="22">
        <f>(Drivers!BI5*1000000)/Drivers!BI4</f>
        <v>101.30880168103801</v>
      </c>
      <c r="BI4" s="22">
        <f>(Drivers!BJ5*1000000)/Drivers!BJ4</f>
        <v>104.44695632436101</v>
      </c>
      <c r="BJ4" s="22">
        <f>(Drivers!BK5*1000000)/Drivers!BK4</f>
        <v>107.72240242259394</v>
      </c>
      <c r="BK4" s="22">
        <f>(Drivers!BL5*1000000)/Drivers!BL4</f>
        <v>111.18275850497996</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922080.28366606205</v>
      </c>
      <c r="Z5" s="28">
        <f>((Data!$AJ$5*'Intermediate calculations'!Z4)+Data!$AK$5)*Drivers!AA4</f>
        <v>947915.02212254901</v>
      </c>
      <c r="AA5" s="28">
        <f>((Data!$AJ$5*'Intermediate calculations'!AA4)+Data!$AK$5)*Drivers!AB4</f>
        <v>967050.74431749189</v>
      </c>
      <c r="AB5" s="28">
        <f>((Data!$AJ$5*'Intermediate calculations'!AB4)+Data!$AK$5)*Drivers!AC4</f>
        <v>979569.29180686607</v>
      </c>
      <c r="AC5" s="28">
        <f>((Data!$AJ$5*'Intermediate calculations'!AC4)+Data!$AK$5)*Drivers!AD4</f>
        <v>985289.7175961592</v>
      </c>
      <c r="AD5" s="28">
        <f>((Data!$AJ$5*'Intermediate calculations'!AD4)+Data!$AK$5)*Drivers!AE4</f>
        <v>998326.56928503222</v>
      </c>
      <c r="AE5" s="28">
        <f>((Data!$AJ$5*'Intermediate calculations'!AE4)+Data!$AK$5)*Drivers!AF4</f>
        <v>1010165.1457058041</v>
      </c>
      <c r="AF5" s="28">
        <f>((Data!$AJ$5*'Intermediate calculations'!AF4)+Data!$AK$5)*Drivers!AG4</f>
        <v>1016171.1751352535</v>
      </c>
      <c r="AG5" s="28">
        <f>((Data!$AJ$5*'Intermediate calculations'!AG4)+Data!$AK$5)*Drivers!AH4</f>
        <v>930713.0721475936</v>
      </c>
      <c r="AH5" s="28">
        <f>((Data!$AJ$5*'Intermediate calculations'!AH4)+Data!$AK$5)*Drivers!AI4</f>
        <v>964749.84250312846</v>
      </c>
      <c r="AI5" s="28">
        <f>((Data!$AJ$5*'Intermediate calculations'!AI4)+Data!$AK$5)*Drivers!AJ4</f>
        <v>988630.11092011374</v>
      </c>
      <c r="AJ5" s="28">
        <f>((Data!$AJ$5*'Intermediate calculations'!AJ4)+Data!$AK$5)*Drivers!AK4</f>
        <v>1013012.6195261773</v>
      </c>
      <c r="AK5" s="28">
        <f>((Data!$AJ$5*'Intermediate calculations'!AK4)+Data!$AK$5)*Drivers!AL4</f>
        <v>1038943.3553832031</v>
      </c>
      <c r="AL5" s="28">
        <f>((Data!$AJ$5*'Intermediate calculations'!AL4)+Data!$AK$5)*Drivers!AM4</f>
        <v>1075193.532590694</v>
      </c>
      <c r="AM5" s="28">
        <f>((Data!$AJ$5*'Intermediate calculations'!AM4)+Data!$AK$5)*Drivers!AN4</f>
        <v>1113304.0984236312</v>
      </c>
      <c r="AN5" s="28">
        <f>((Data!$AJ$5*'Intermediate calculations'!AN4)+Data!$AK$5)*Drivers!AO4</f>
        <v>1155231.8971829438</v>
      </c>
      <c r="AO5" s="28">
        <f>((Data!$AJ$5*'Intermediate calculations'!AO4)+Data!$AK$5)*Drivers!AP4</f>
        <v>1201467.0279767076</v>
      </c>
      <c r="AP5" s="28">
        <f>((Data!$AJ$5*'Intermediate calculations'!AP4)+Data!$AK$5)*Drivers!AQ4</f>
        <v>1256293.9792094296</v>
      </c>
      <c r="AQ5" s="28">
        <f>((Data!$AJ$5*'Intermediate calculations'!AQ4)+Data!$AK$5)*Drivers!AR4</f>
        <v>1314258.5225953057</v>
      </c>
      <c r="AR5" s="28">
        <f>((Data!$AJ$5*'Intermediate calculations'!AR4)+Data!$AK$5)*Drivers!AS4</f>
        <v>1374665.3954308247</v>
      </c>
      <c r="AS5" s="28">
        <f>((Data!$AJ$5*'Intermediate calculations'!AS4)+Data!$AK$5)*Drivers!AT4</f>
        <v>1435090.195988216</v>
      </c>
      <c r="AT5" s="28">
        <f>((Data!$AJ$5*'Intermediate calculations'!AT4)+Data!$AK$5)*Drivers!AU4</f>
        <v>1499046.1994545399</v>
      </c>
      <c r="AU5" s="28">
        <f>((Data!$AJ$5*'Intermediate calculations'!AU4)+Data!$AK$5)*Drivers!AV4</f>
        <v>1564412.0428703211</v>
      </c>
      <c r="AV5" s="28">
        <f>((Data!$AJ$5*'Intermediate calculations'!AV4)+Data!$AK$5)*Drivers!AW4</f>
        <v>1626314.0135142684</v>
      </c>
      <c r="AW5" s="28">
        <f>((Data!$AJ$5*'Intermediate calculations'!AW4)+Data!$AK$5)*Drivers!AX4</f>
        <v>1689434.82860468</v>
      </c>
      <c r="AX5" s="28">
        <f>((Data!$AJ$5*'Intermediate calculations'!AX4)+Data!$AK$5)*Drivers!AY4</f>
        <v>1754654.847481244</v>
      </c>
      <c r="AY5" s="28">
        <f>((Data!$AJ$5*'Intermediate calculations'!AY4)+Data!$AK$5)*Drivers!AZ4</f>
        <v>1820628.6283663746</v>
      </c>
      <c r="AZ5" s="28">
        <f>((Data!$AJ$5*'Intermediate calculations'!AZ4)+Data!$AK$5)*Drivers!BA4</f>
        <v>1886384.3912340109</v>
      </c>
      <c r="BA5" s="28">
        <f>((Data!$AJ$5*'Intermediate calculations'!BA4)+Data!$AK$5)*Drivers!BB4</f>
        <v>1956893.9765738386</v>
      </c>
      <c r="BB5" s="28">
        <f>((Data!$AJ$5*'Intermediate calculations'!BB4)+Data!$AK$5)*Drivers!BC4</f>
        <v>2030697.3589754207</v>
      </c>
      <c r="BC5" s="28">
        <f>((Data!$AJ$5*'Intermediate calculations'!BC4)+Data!$AK$5)*Drivers!BD4</f>
        <v>2107937.8572530602</v>
      </c>
      <c r="BD5" s="28">
        <f>((Data!$AJ$5*'Intermediate calculations'!BD4)+Data!$AK$5)*Drivers!BE4</f>
        <v>2185941.7962496281</v>
      </c>
      <c r="BE5" s="28">
        <f>((Data!$AJ$5*'Intermediate calculations'!BE4)+Data!$AK$5)*Drivers!BF4</f>
        <v>2267258.7581793619</v>
      </c>
      <c r="BF5" s="28">
        <f>((Data!$AJ$5*'Intermediate calculations'!BF4)+Data!$AK$5)*Drivers!BG4</f>
        <v>2355216.2388821878</v>
      </c>
      <c r="BG5" s="28">
        <f>((Data!$AJ$5*'Intermediate calculations'!BG4)+Data!$AK$5)*Drivers!BH4</f>
        <v>2448328.5730877714</v>
      </c>
      <c r="BH5" s="28">
        <f>((Data!$AJ$5*'Intermediate calculations'!BH4)+Data!$AK$5)*Drivers!BI4</f>
        <v>2546259.7891763169</v>
      </c>
      <c r="BI5" s="28">
        <f>((Data!$AJ$5*'Intermediate calculations'!BI4)+Data!$AK$5)*Drivers!BJ4</f>
        <v>2643968.3580649165</v>
      </c>
      <c r="BJ5" s="28">
        <f>((Data!$AJ$5*'Intermediate calculations'!BJ4)+Data!$AK$5)*Drivers!BK4</f>
        <v>2746333.0653645205</v>
      </c>
      <c r="BK5" s="28">
        <f>((Data!$AJ$5*'Intermediate calculations'!BK4)+Data!$AK$5)*Drivers!BL4</f>
        <v>2854716.4736626949</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0.18937683910806533</v>
      </c>
      <c r="AP6" s="22"/>
      <c r="AQ6" s="22">
        <f>(AQ8-AD8)/AD8</f>
        <v>0.35778279107560063</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17.622028770296588</v>
      </c>
      <c r="Z7" s="53">
        <f>Z5*ttokg/Drivers!AA4</f>
        <v>17.850032461342789</v>
      </c>
      <c r="AA7" s="53">
        <f>AA5*ttokg/Drivers!AB4</f>
        <v>17.937457054889151</v>
      </c>
      <c r="AB7" s="53">
        <f>AB5*ttokg/Drivers!AC4</f>
        <v>17.891515961467778</v>
      </c>
      <c r="AC7" s="53">
        <f>AC5*ttokg/Drivers!AD4</f>
        <v>17.71468486433751</v>
      </c>
      <c r="AD7" s="53">
        <f>AD5*ttokg/Drivers!AE4</f>
        <v>17.662635557950289</v>
      </c>
      <c r="AE7" s="53">
        <f>AE5*ttokg/Drivers!AF4</f>
        <v>17.587665137700125</v>
      </c>
      <c r="AF7" s="53">
        <f>AF5*ttokg/Drivers!AG4</f>
        <v>17.410675049392836</v>
      </c>
      <c r="AG7" s="53">
        <f>AG5*ttokg/Drivers!AH4</f>
        <v>15.692693130595089</v>
      </c>
      <c r="AH7" s="53">
        <f>AH5*ttokg/Drivers!AI4</f>
        <v>16.081420680690282</v>
      </c>
      <c r="AI7" s="53">
        <f>AI5*ttokg/Drivers!AJ4</f>
        <v>16.291893352541706</v>
      </c>
      <c r="AJ7" s="53">
        <f>AJ5*ttokg/Drivers!AK4</f>
        <v>16.503672942334671</v>
      </c>
      <c r="AK7" s="53">
        <f>AK5*ttokg/Drivers!AL4</f>
        <v>16.733456187835415</v>
      </c>
      <c r="AL7" s="53">
        <f>AL5*ttokg/Drivers!AM4</f>
        <v>17.120184972206975</v>
      </c>
      <c r="AM7" s="53">
        <f>AM5*ttokg/Drivers!AN4</f>
        <v>17.554168988174748</v>
      </c>
      <c r="AN7" s="53">
        <f>AN5*ttokg/Drivers!AO4</f>
        <v>18.037664154803771</v>
      </c>
      <c r="AO7" s="53">
        <f>AO5*ttokg/Drivers!AP4</f>
        <v>18.576660297207816</v>
      </c>
      <c r="AP7" s="53">
        <f>AP5*ttokg/Drivers!AQ4</f>
        <v>19.234979098018968</v>
      </c>
      <c r="AQ7" s="53">
        <f>AQ5*ttokg/Drivers!AR4</f>
        <v>19.926264922546284</v>
      </c>
      <c r="AR7" s="53">
        <f>AR5*ttokg/Drivers!AS4</f>
        <v>20.665762666345856</v>
      </c>
      <c r="AS7" s="53">
        <f>AS5*ttokg/Drivers!AT4</f>
        <v>21.391585455091235</v>
      </c>
      <c r="AT7" s="53">
        <f>AT5*ttokg/Drivers!AU4</f>
        <v>22.155835560740137</v>
      </c>
      <c r="AU7" s="53">
        <f>AU5*ttokg/Drivers!AV4</f>
        <v>22.926280685373492</v>
      </c>
      <c r="AV7" s="53">
        <f>AV5*ttokg/Drivers!AW4</f>
        <v>23.631767109034985</v>
      </c>
      <c r="AW7" s="53">
        <f>AW5*ttokg/Drivers!AX4</f>
        <v>24.370547251015005</v>
      </c>
      <c r="AX7" s="53">
        <f>AX5*ttokg/Drivers!AY4</f>
        <v>25.127401750381086</v>
      </c>
      <c r="AY7" s="53">
        <f>AY5*ttokg/Drivers!AZ4</f>
        <v>25.882683106974117</v>
      </c>
      <c r="AZ7" s="53">
        <f>AZ5*ttokg/Drivers!BA4</f>
        <v>26.622581575615182</v>
      </c>
      <c r="BA7" s="53">
        <f>BA5*ttokg/Drivers!BB4</f>
        <v>27.41696093847694</v>
      </c>
      <c r="BB7" s="53">
        <f>BB5*ttokg/Drivers!BC4</f>
        <v>28.275363088929151</v>
      </c>
      <c r="BC7" s="53">
        <f>BC5*ttokg/Drivers!BD4</f>
        <v>29.169686374726581</v>
      </c>
      <c r="BD7" s="53">
        <f>BD5*ttokg/Drivers!BE4</f>
        <v>30.06239105607548</v>
      </c>
      <c r="BE7" s="53">
        <f>BE5*ttokg/Drivers!BF4</f>
        <v>30.988245194112576</v>
      </c>
      <c r="BF7" s="53">
        <f>BF5*ttokg/Drivers!BG4</f>
        <v>31.991724573827021</v>
      </c>
      <c r="BG7" s="53">
        <f>BG5*ttokg/Drivers!BH4</f>
        <v>33.087595044523077</v>
      </c>
      <c r="BH7" s="53">
        <f>BH5*ttokg/Drivers!BI4</f>
        <v>34.236301963308996</v>
      </c>
      <c r="BI7" s="53">
        <f>BI5*ttokg/Drivers!BJ4</f>
        <v>35.369508562988777</v>
      </c>
      <c r="BJ7" s="53">
        <f>BJ5*ttokg/Drivers!BK4</f>
        <v>36.552291936430997</v>
      </c>
      <c r="BK7" s="53">
        <f>BK5*ttokg/Drivers!BL4</f>
        <v>37.801847422214713</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921801.12979976414</v>
      </c>
      <c r="Z8" s="22">
        <f>((Data!$AJ$14*'Intermediate calculations'!Z5)+Data!$AK$14)</f>
        <v>951319.04384817393</v>
      </c>
      <c r="AA8" s="22">
        <f>((Data!$AJ$14*'Intermediate calculations'!AA5)+Data!$AK$14)</f>
        <v>973182.88442685571</v>
      </c>
      <c r="AB8" s="22">
        <f>((Data!$AJ$14*'Intermediate calculations'!AB5)+Data!$AK$14)</f>
        <v>987486.16097926442</v>
      </c>
      <c r="AC8" s="22">
        <f>((Data!$AJ$14*'Intermediate calculations'!AC5)+Data!$AK$14)</f>
        <v>994022.12947970279</v>
      </c>
      <c r="AD8" s="22">
        <f>((Data!$AJ$14*'Intermediate calculations'!AD5)+Data!$AK$14)</f>
        <v>1008917.6031947616</v>
      </c>
      <c r="AE8" s="22">
        <f>((Data!$AJ$14*'Intermediate calculations'!AE5)+Data!$AK$14)</f>
        <v>1022443.9673897175</v>
      </c>
      <c r="AF8" s="22">
        <f>((Data!$AJ$14*'Intermediate calculations'!AF5)+Data!$AK$14)</f>
        <v>1029306.2571229502</v>
      </c>
      <c r="AG8" s="22">
        <f>((Data!$AJ$14*'Intermediate calculations'!AG5)+Data!$AK$14)</f>
        <v>931664.66717697214</v>
      </c>
      <c r="AH8" s="22">
        <f>((Data!$AJ$14*'Intermediate calculations'!AH5)+Data!$AK$14)</f>
        <v>970553.95043920958</v>
      </c>
      <c r="AI8" s="22">
        <f>((Data!$AJ$14*'Intermediate calculations'!AI5)+Data!$AK$14)</f>
        <v>997838.75193904946</v>
      </c>
      <c r="AJ8" s="22">
        <f>((Data!$AJ$14*'Intermediate calculations'!AJ5)+Data!$AK$14)</f>
        <v>1025697.3963968058</v>
      </c>
      <c r="AK8" s="22">
        <f>((Data!$AJ$14*'Intermediate calculations'!AK5)+Data!$AK$14)</f>
        <v>1055324.9938864761</v>
      </c>
      <c r="AL8" s="22">
        <f>((Data!$AJ$14*'Intermediate calculations'!AL5)+Data!$AK$14)</f>
        <v>1096743.242298496</v>
      </c>
      <c r="AM8" s="22">
        <f>((Data!$AJ$14*'Intermediate calculations'!AM5)+Data!$AK$14)</f>
        <v>1140287.1089603407</v>
      </c>
      <c r="AN8" s="22">
        <f>((Data!$AJ$14*'Intermediate calculations'!AN5)+Data!$AK$14)</f>
        <v>1188192.4191728253</v>
      </c>
      <c r="AO8" s="22">
        <f>((Data!$AJ$14*'Intermediate calculations'!AO5)+Data!$AK$14)</f>
        <v>1241019.1438979837</v>
      </c>
      <c r="AP8" s="22">
        <f>((Data!$AJ$14*'Intermediate calculations'!AP5)+Data!$AK$14)</f>
        <v>1303662.5972756771</v>
      </c>
      <c r="AQ8" s="22">
        <f>((Data!$AJ$14*'Intermediate calculations'!AQ5)+Data!$AK$14)</f>
        <v>1369890.9592310886</v>
      </c>
      <c r="AR8" s="22">
        <f>((Data!$AJ$14*'Intermediate calculations'!AR5)+Data!$AK$14)</f>
        <v>1438909.8456926369</v>
      </c>
      <c r="AS8" s="22">
        <f>((Data!$AJ$14*'Intermediate calculations'!AS5)+Data!$AK$14)</f>
        <v>1507949.2157737194</v>
      </c>
      <c r="AT8" s="22">
        <f>((Data!$AJ$14*'Intermediate calculations'!AT5)+Data!$AK$14)</f>
        <v>1581023.221008122</v>
      </c>
      <c r="AU8" s="22">
        <f>((Data!$AJ$14*'Intermediate calculations'!AU5)+Data!$AK$14)</f>
        <v>1655708.0625403326</v>
      </c>
      <c r="AV8" s="22">
        <f>((Data!$AJ$14*'Intermediate calculations'!AV5)+Data!$AK$14)</f>
        <v>1726435.198097473</v>
      </c>
      <c r="AW8" s="22">
        <f>((Data!$AJ$14*'Intermediate calculations'!AW5)+Data!$AK$14)</f>
        <v>1798554.9448347001</v>
      </c>
      <c r="AX8" s="22">
        <f>((Data!$AJ$14*'Intermediate calculations'!AX5)+Data!$AK$14)</f>
        <v>1873073.1720920261</v>
      </c>
      <c r="AY8" s="22">
        <f>((Data!$AJ$14*'Intermediate calculations'!AY5)+Data!$AK$14)</f>
        <v>1948452.6227838106</v>
      </c>
      <c r="AZ8" s="22">
        <f>((Data!$AJ$14*'Intermediate calculations'!AZ5)+Data!$AK$14)</f>
        <v>2023582.9733303683</v>
      </c>
      <c r="BA8" s="22">
        <f>((Data!$AJ$14*'Intermediate calculations'!BA5)+Data!$AK$14)</f>
        <v>2104144.8835333898</v>
      </c>
      <c r="BB8" s="22">
        <f>((Data!$AJ$14*'Intermediate calculations'!BB5)+Data!$AK$14)</f>
        <v>2188470.1768542826</v>
      </c>
      <c r="BC8" s="22">
        <f>((Data!$AJ$14*'Intermediate calculations'!BC5)+Data!$AK$14)</f>
        <v>2276722.6046098736</v>
      </c>
      <c r="BD8" s="22">
        <f>((Data!$AJ$14*'Intermediate calculations'!BD5)+Data!$AK$14)</f>
        <v>2365847.3143728999</v>
      </c>
      <c r="BE8" s="22">
        <f>((Data!$AJ$14*'Intermediate calculations'!BE5)+Data!$AK$14)</f>
        <v>2458757.3740958767</v>
      </c>
      <c r="BF8" s="22">
        <f>((Data!$AJ$14*'Intermediate calculations'!BF5)+Data!$AK$14)</f>
        <v>2559254.6700012954</v>
      </c>
      <c r="BG8" s="22">
        <f>((Data!$AJ$14*'Intermediate calculations'!BG5)+Data!$AK$14)</f>
        <v>2665641.7302982849</v>
      </c>
      <c r="BH8" s="22">
        <f>((Data!$AJ$14*'Intermediate calculations'!BH5)+Data!$AK$14)</f>
        <v>2777534.6849735077</v>
      </c>
      <c r="BI8" s="22">
        <f>((Data!$AJ$14*'Intermediate calculations'!BI5)+Data!$AK$14)</f>
        <v>2889173.2503533945</v>
      </c>
      <c r="BJ8" s="22">
        <f>((Data!$AJ$14*'Intermediate calculations'!BJ5)+Data!$AK$14)</f>
        <v>3006131.7648260514</v>
      </c>
      <c r="BK8" s="22">
        <f>((Data!$AJ$14*'Intermediate calculations'!BK5)+Data!$AK$14)</f>
        <v>3129967.0471459273</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645260.79085983487</v>
      </c>
      <c r="Z9" s="22">
        <f t="shared" si="1"/>
        <v>670679.92591296253</v>
      </c>
      <c r="AA9" s="22">
        <f t="shared" si="1"/>
        <v>690959.84794306755</v>
      </c>
      <c r="AB9" s="22">
        <f t="shared" si="1"/>
        <v>706052.60510017397</v>
      </c>
      <c r="AC9" s="22">
        <f t="shared" si="1"/>
        <v>715695.93322538596</v>
      </c>
      <c r="AD9" s="22">
        <f t="shared" si="1"/>
        <v>731465.26231620216</v>
      </c>
      <c r="AE9" s="22">
        <f t="shared" si="1"/>
        <v>746384.0961944937</v>
      </c>
      <c r="AF9" s="22">
        <f t="shared" si="1"/>
        <v>756540.09898536839</v>
      </c>
      <c r="AG9" s="22">
        <f t="shared" si="1"/>
        <v>689431.85371095943</v>
      </c>
      <c r="AH9" s="22">
        <f t="shared" si="1"/>
        <v>720151.03122589353</v>
      </c>
      <c r="AI9" s="22">
        <f t="shared" si="1"/>
        <v>742392.03144265281</v>
      </c>
      <c r="AJ9" s="22">
        <f t="shared" si="1"/>
        <v>765170.25771201705</v>
      </c>
      <c r="AK9" s="22">
        <f t="shared" si="1"/>
        <v>789383.09542708413</v>
      </c>
      <c r="AL9" s="22">
        <f t="shared" si="1"/>
        <v>822557.43172387197</v>
      </c>
      <c r="AM9" s="22">
        <f t="shared" si="1"/>
        <v>857495.90593817621</v>
      </c>
      <c r="AN9" s="22">
        <f t="shared" si="1"/>
        <v>895897.08405631024</v>
      </c>
      <c r="AO9" s="22">
        <f t="shared" si="1"/>
        <v>938210.47278687567</v>
      </c>
      <c r="AP9" s="22">
        <f t="shared" si="1"/>
        <v>988176.24873496324</v>
      </c>
      <c r="AQ9" s="22">
        <f t="shared" si="1"/>
        <v>1041117.1290156274</v>
      </c>
      <c r="AR9" s="22">
        <f t="shared" si="1"/>
        <v>1099327.1221091747</v>
      </c>
      <c r="AS9" s="22">
        <f t="shared" si="1"/>
        <v>1158104.9977142166</v>
      </c>
      <c r="AT9" s="22">
        <f t="shared" si="1"/>
        <v>1220549.9266182701</v>
      </c>
      <c r="AU9" s="22">
        <f t="shared" si="1"/>
        <v>1284829.4565312981</v>
      </c>
      <c r="AV9" s="22">
        <f t="shared" si="1"/>
        <v>1346619.454516029</v>
      </c>
      <c r="AW9" s="22">
        <f t="shared" si="1"/>
        <v>1410067.0767504049</v>
      </c>
      <c r="AX9" s="22">
        <f t="shared" si="1"/>
        <v>1475981.6596085166</v>
      </c>
      <c r="AY9" s="22">
        <f t="shared" si="1"/>
        <v>1543174.4772447781</v>
      </c>
      <c r="AZ9" s="22">
        <f t="shared" si="1"/>
        <v>1610772.0467709731</v>
      </c>
      <c r="BA9" s="22">
        <f t="shared" si="1"/>
        <v>1683315.906826712</v>
      </c>
      <c r="BB9" s="22">
        <f t="shared" si="1"/>
        <v>1757341.5520139891</v>
      </c>
      <c r="BC9" s="22">
        <f t="shared" si="1"/>
        <v>1835038.4193155582</v>
      </c>
      <c r="BD9" s="22">
        <f t="shared" si="1"/>
        <v>1913970.4773276763</v>
      </c>
      <c r="BE9" s="22">
        <f t="shared" si="1"/>
        <v>1996510.9877658521</v>
      </c>
      <c r="BF9" s="22">
        <f t="shared" si="1"/>
        <v>2085792.5560510559</v>
      </c>
      <c r="BG9" s="22">
        <f t="shared" si="1"/>
        <v>2180494.9353839974</v>
      </c>
      <c r="BH9" s="22">
        <f t="shared" si="1"/>
        <v>2280355.9763632501</v>
      </c>
      <c r="BI9" s="22">
        <f t="shared" si="1"/>
        <v>2380678.7582911975</v>
      </c>
      <c r="BJ9" s="22">
        <f t="shared" si="1"/>
        <v>2486070.9695111448</v>
      </c>
      <c r="BK9" s="22">
        <f t="shared" si="1"/>
        <v>2597872.6491311197</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276540.33893992926</v>
      </c>
      <c r="Z10" s="22">
        <f t="shared" si="2"/>
        <v>280639.1179352114</v>
      </c>
      <c r="AA10" s="22">
        <f t="shared" si="2"/>
        <v>282223.03648378816</v>
      </c>
      <c r="AB10" s="22">
        <f t="shared" si="2"/>
        <v>281433.55587909045</v>
      </c>
      <c r="AC10" s="22">
        <f t="shared" si="2"/>
        <v>278326.19625431683</v>
      </c>
      <c r="AD10" s="22">
        <f t="shared" si="2"/>
        <v>277452.34087855939</v>
      </c>
      <c r="AE10" s="22">
        <f t="shared" si="2"/>
        <v>276059.87119522376</v>
      </c>
      <c r="AF10" s="22">
        <f t="shared" si="2"/>
        <v>272766.15813758178</v>
      </c>
      <c r="AG10" s="22">
        <f t="shared" si="2"/>
        <v>242232.81346601271</v>
      </c>
      <c r="AH10" s="22">
        <f t="shared" si="2"/>
        <v>250402.91921331605</v>
      </c>
      <c r="AI10" s="22">
        <f t="shared" ref="AI10:BK10" si="3">AI8-AI9</f>
        <v>255446.72049639665</v>
      </c>
      <c r="AJ10" s="22">
        <f t="shared" si="3"/>
        <v>260527.13868478872</v>
      </c>
      <c r="AK10" s="22">
        <f t="shared" si="3"/>
        <v>265941.89845939202</v>
      </c>
      <c r="AL10" s="22">
        <f t="shared" si="3"/>
        <v>274185.81057462399</v>
      </c>
      <c r="AM10" s="22">
        <f t="shared" si="3"/>
        <v>282791.20302216453</v>
      </c>
      <c r="AN10" s="22">
        <f t="shared" si="3"/>
        <v>292295.33511651505</v>
      </c>
      <c r="AO10" s="22">
        <f t="shared" si="3"/>
        <v>302808.67111110804</v>
      </c>
      <c r="AP10" s="22">
        <f t="shared" si="3"/>
        <v>315486.34854071389</v>
      </c>
      <c r="AQ10" s="22">
        <f t="shared" si="3"/>
        <v>328773.8302154612</v>
      </c>
      <c r="AR10" s="22">
        <f t="shared" si="3"/>
        <v>339582.72358346218</v>
      </c>
      <c r="AS10" s="22">
        <f t="shared" si="3"/>
        <v>349844.21805950277</v>
      </c>
      <c r="AT10" s="22">
        <f t="shared" si="3"/>
        <v>360473.29438985186</v>
      </c>
      <c r="AU10" s="22">
        <f t="shared" si="3"/>
        <v>370878.60600903444</v>
      </c>
      <c r="AV10" s="22">
        <f t="shared" si="3"/>
        <v>379815.74358144403</v>
      </c>
      <c r="AW10" s="22">
        <f t="shared" si="3"/>
        <v>388487.86808429519</v>
      </c>
      <c r="AX10" s="22">
        <f t="shared" si="3"/>
        <v>397091.51248350949</v>
      </c>
      <c r="AY10" s="22">
        <f t="shared" si="3"/>
        <v>405278.14553903253</v>
      </c>
      <c r="AZ10" s="22">
        <f t="shared" si="3"/>
        <v>412810.92655939516</v>
      </c>
      <c r="BA10" s="22">
        <f t="shared" si="3"/>
        <v>420828.97670667781</v>
      </c>
      <c r="BB10" s="22">
        <f t="shared" si="3"/>
        <v>431128.62484029355</v>
      </c>
      <c r="BC10" s="22">
        <f t="shared" si="3"/>
        <v>441684.18529431545</v>
      </c>
      <c r="BD10" s="22">
        <f t="shared" si="3"/>
        <v>451876.83704522368</v>
      </c>
      <c r="BE10" s="22">
        <f t="shared" si="3"/>
        <v>462246.38633002457</v>
      </c>
      <c r="BF10" s="22">
        <f t="shared" si="3"/>
        <v>473462.11395023949</v>
      </c>
      <c r="BG10" s="22">
        <f t="shared" si="3"/>
        <v>485146.79491428751</v>
      </c>
      <c r="BH10" s="22">
        <f t="shared" si="3"/>
        <v>497178.7086102576</v>
      </c>
      <c r="BI10" s="22">
        <f t="shared" si="3"/>
        <v>508494.49206219707</v>
      </c>
      <c r="BJ10" s="22">
        <f t="shared" si="3"/>
        <v>520060.79531490663</v>
      </c>
      <c r="BK10" s="22">
        <f t="shared" si="3"/>
        <v>532094.39801480761</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40.772816268228709</v>
      </c>
      <c r="Z11" s="22">
        <f>((Data!$AJ$15*LN('Intermediate calculations'!Z2))+Data!$AK$15)</f>
        <v>40.051753479736234</v>
      </c>
      <c r="AA11" s="22">
        <f>((Data!$AJ$15*LN('Intermediate calculations'!AA2))+Data!$AK$15)</f>
        <v>39.374419105044268</v>
      </c>
      <c r="AB11" s="22">
        <f>((Data!$AJ$15*LN('Intermediate calculations'!AB2))+Data!$AK$15)</f>
        <v>38.735811269866474</v>
      </c>
      <c r="AC11" s="22">
        <f>((Data!$AJ$15*LN('Intermediate calculations'!AC2))+Data!$AK$15)</f>
        <v>38.131740078769887</v>
      </c>
      <c r="AD11" s="22">
        <f>((Data!$AJ$15*LN('Intermediate calculations'!AD2))+Data!$AK$15)</f>
        <v>37.558660850579734</v>
      </c>
      <c r="AE11" s="22">
        <f>((Data!$AJ$15*LN('Intermediate calculations'!AE2))+Data!$AK$15)</f>
        <v>37.013548083709466</v>
      </c>
      <c r="AF11" s="22">
        <f>((Data!$AJ$15*LN('Intermediate calculations'!AF2))+Data!$AK$15)</f>
        <v>36.493798768058006</v>
      </c>
      <c r="AG11" s="22">
        <f>((Data!$AJ$15*LN('Intermediate calculations'!AG2))+Data!$AK$15)</f>
        <v>35.997157207207742</v>
      </c>
      <c r="AH11" s="22">
        <f>((Data!$AJ$15*LN('Intermediate calculations'!AH2))+Data!$AK$15)</f>
        <v>35.521655852217492</v>
      </c>
      <c r="AI11" s="22">
        <f>((Data!$AJ$15*LN('Intermediate calculations'!AI2))+Data!$AK$15)</f>
        <v>35.065568221423241</v>
      </c>
      <c r="AJ11" s="22">
        <f>((Data!$AJ$15*LN('Intermediate calculations'!AJ2))+Data!$AK$15)</f>
        <v>34.627371059565661</v>
      </c>
      <c r="AK11" s="22">
        <f>((Data!$AJ$15*LN('Intermediate calculations'!AK2))+Data!$AK$15)</f>
        <v>34.205713642347739</v>
      </c>
      <c r="AL11" s="22">
        <f>((Data!$AJ$15*LN('Intermediate calculations'!AL2))+Data!$AK$15)</f>
        <v>33.799392666060484</v>
      </c>
      <c r="AM11" s="22">
        <f>((Data!$AJ$15*LN('Intermediate calculations'!AM2))+Data!$AK$15)</f>
        <v>33.407331545523505</v>
      </c>
      <c r="AN11" s="22">
        <f>((Data!$AJ$15*LN('Intermediate calculations'!AN2))+Data!$AK$15)</f>
        <v>33.028563223060999</v>
      </c>
      <c r="AO11" s="22">
        <f>((Data!$AJ$15*LN('Intermediate calculations'!AO2))+Data!$AK$15)</f>
        <v>32.662215797334873</v>
      </c>
      <c r="AP11" s="22">
        <f>((Data!$AJ$15*LN('Intermediate calculations'!AP2))+Data!$AK$15)</f>
        <v>32.307500434568517</v>
      </c>
      <c r="AQ11" s="22">
        <f>((Data!$AJ$15*LN('Intermediate calculations'!AQ2))+Data!$AK$15)</f>
        <v>31.963701140539271</v>
      </c>
      <c r="AR11" s="22">
        <f>((Data!$AJ$15*LN('Intermediate calculations'!AR2))+Data!$AK$15)</f>
        <v>31.630166059876551</v>
      </c>
      <c r="AS11" s="22">
        <f>((Data!$AJ$15*LN('Intermediate calculations'!AS2))+Data!$AK$15)</f>
        <v>31.306300036903991</v>
      </c>
      <c r="AT11" s="22">
        <f>((Data!$AJ$15*LN('Intermediate calculations'!AT2))+Data!$AK$15)</f>
        <v>30.991558224698757</v>
      </c>
      <c r="AU11" s="22">
        <f>((Data!$AJ$15*LN('Intermediate calculations'!AU2))+Data!$AK$15)</f>
        <v>30.685440569975896</v>
      </c>
      <c r="AV11" s="22">
        <f>((Data!$AJ$15*LN('Intermediate calculations'!AV2))+Data!$AK$15)</f>
        <v>30.38748703360217</v>
      </c>
      <c r="AW11" s="22">
        <f>((Data!$AJ$15*LN('Intermediate calculations'!AW2))+Data!$AK$15)</f>
        <v>30.097273432046926</v>
      </c>
      <c r="AX11" s="22">
        <f>((Data!$AJ$15*LN('Intermediate calculations'!AX2))+Data!$AK$15)</f>
        <v>29.814407805412017</v>
      </c>
      <c r="AY11" s="22">
        <f>((Data!$AJ$15*LN('Intermediate calculations'!AY2))+Data!$AK$15)</f>
        <v>29.538527233999098</v>
      </c>
      <c r="AZ11" s="22">
        <f>((Data!$AJ$15*LN('Intermediate calculations'!AZ2))+Data!$AK$15)</f>
        <v>29.269295038541749</v>
      </c>
      <c r="BA11" s="22">
        <f>((Data!$AJ$15*LN('Intermediate calculations'!BA2))+Data!$AK$15)</f>
        <v>29.006398309919128</v>
      </c>
      <c r="BB11" s="22">
        <f>((Data!$AJ$15*LN('Intermediate calculations'!BB2))+Data!$AK$15)</f>
        <v>28.749545722890296</v>
      </c>
      <c r="BC11" s="22">
        <f>((Data!$AJ$15*LN('Intermediate calculations'!BC2))+Data!$AK$15)</f>
        <v>28.498465595542264</v>
      </c>
      <c r="BD11" s="22">
        <f>((Data!$AJ$15*LN('Intermediate calculations'!BD2))+Data!$AK$15)</f>
        <v>28.252904162040025</v>
      </c>
      <c r="BE11" s="22">
        <f>((Data!$AJ$15*LN('Intermediate calculations'!BE2))+Data!$AK$15)</f>
        <v>28.012624031147908</v>
      </c>
      <c r="BF11" s="22">
        <f>((Data!$AJ$15*LN('Intermediate calculations'!BF2))+Data!$AK$15)</f>
        <v>27.777402807049775</v>
      </c>
      <c r="BG11" s="22">
        <f>((Data!$AJ$15*LN('Intermediate calculations'!BG2))+Data!$AK$15)</f>
        <v>27.547031852384741</v>
      </c>
      <c r="BH11" s="22">
        <f>((Data!$AJ$15*LN('Intermediate calculations'!BH2))+Data!$AK$15)</f>
        <v>27.321315176255524</v>
      </c>
      <c r="BI11" s="22">
        <f>((Data!$AJ$15*LN('Intermediate calculations'!BI2))+Data!$AK$15)</f>
        <v>27.100068432357816</v>
      </c>
      <c r="BJ11" s="22">
        <f>((Data!$AJ$15*LN('Intermediate calculations'!BJ2))+Data!$AK$15)</f>
        <v>26.883118014397944</v>
      </c>
      <c r="BK11" s="22">
        <f>((Data!$AJ$15*LN('Intermediate calculations'!BK2))+Data!$AK$15)</f>
        <v>26.670300237677594</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1954055.8281703668</v>
      </c>
      <c r="Z12" s="22">
        <f>((Data!$AJ$6*'Intermediate calculations'!Z4)+Data!$AK$6)*Drivers!AA4</f>
        <v>1995767.1189343764</v>
      </c>
      <c r="AA12" s="22">
        <f>((Data!$AJ$6*'Intermediate calculations'!AA4)+Data!$AK$6)*Drivers!AB4</f>
        <v>2031045.8501708664</v>
      </c>
      <c r="AB12" s="22">
        <f>((Data!$AJ$6*'Intermediate calculations'!AB4)+Data!$AK$6)*Drivers!AC4</f>
        <v>2059998.6045531961</v>
      </c>
      <c r="AC12" s="22">
        <f>((Data!$AJ$6*'Intermediate calculations'!AC4)+Data!$AK$6)*Drivers!AD4</f>
        <v>2082459.0836439719</v>
      </c>
      <c r="AD12" s="22">
        <f>((Data!$AJ$6*'Intermediate calculations'!AD4)+Data!$AK$6)*Drivers!AE4</f>
        <v>2113164.2581066941</v>
      </c>
      <c r="AE12" s="22">
        <f>((Data!$AJ$6*'Intermediate calculations'!AE4)+Data!$AK$6)*Drivers!AF4</f>
        <v>2142848.8527007657</v>
      </c>
      <c r="AF12" s="22">
        <f>((Data!$AJ$6*'Intermediate calculations'!AF4)+Data!$AK$6)*Drivers!AG4</f>
        <v>2166733.8573631779</v>
      </c>
      <c r="AG12" s="22">
        <f>((Data!$AJ$6*'Intermediate calculations'!AG4)+Data!$AK$6)*Drivers!AH4</f>
        <v>2095558.2465368081</v>
      </c>
      <c r="AH12" s="22">
        <f>((Data!$AJ$6*'Intermediate calculations'!AH4)+Data!$AK$6)*Drivers!AI4</f>
        <v>2143996.899086745</v>
      </c>
      <c r="AI12" s="22">
        <f>((Data!$AJ$6*'Intermediate calculations'!AI4)+Data!$AK$6)*Drivers!AJ4</f>
        <v>2181997.2292066859</v>
      </c>
      <c r="AJ12" s="22">
        <f>((Data!$AJ$6*'Intermediate calculations'!AJ4)+Data!$AK$6)*Drivers!AK4</f>
        <v>2220672.0254329341</v>
      </c>
      <c r="AK12" s="22">
        <f>((Data!$AJ$6*'Intermediate calculations'!AK4)+Data!$AK$6)*Drivers!AL4</f>
        <v>2261113.4013545564</v>
      </c>
      <c r="AL12" s="22">
        <f>((Data!$AJ$6*'Intermediate calculations'!AL4)+Data!$AK$6)*Drivers!AM4</f>
        <v>2312466.5556164589</v>
      </c>
      <c r="AM12" s="22">
        <f>((Data!$AJ$6*'Intermediate calculations'!AM4)+Data!$AK$6)*Drivers!AN4</f>
        <v>2363927.8994823052</v>
      </c>
      <c r="AN12" s="22">
        <f>((Data!$AJ$6*'Intermediate calculations'!AN4)+Data!$AK$6)*Drivers!AO4</f>
        <v>2419484.0024249386</v>
      </c>
      <c r="AO12" s="22">
        <f>((Data!$AJ$6*'Intermediate calculations'!AO4)+Data!$AK$6)*Drivers!AP4</f>
        <v>2479646.8996395702</v>
      </c>
      <c r="AP12" s="22">
        <f>((Data!$AJ$6*'Intermediate calculations'!AP4)+Data!$AK$6)*Drivers!AQ4</f>
        <v>2548884.0505706323</v>
      </c>
      <c r="AQ12" s="22">
        <f>((Data!$AJ$6*'Intermediate calculations'!AQ4)+Data!$AK$6)*Drivers!AR4</f>
        <v>2621510.9241475947</v>
      </c>
      <c r="AR12" s="22">
        <f>((Data!$AJ$6*'Intermediate calculations'!AR4)+Data!$AK$6)*Drivers!AS4</f>
        <v>2695161.7632859563</v>
      </c>
      <c r="AS12" s="22">
        <f>((Data!$AJ$6*'Intermediate calculations'!AS4)+Data!$AK$6)*Drivers!AT4</f>
        <v>2768922.4408971812</v>
      </c>
      <c r="AT12" s="22">
        <f>((Data!$AJ$6*'Intermediate calculations'!AT4)+Data!$AK$6)*Drivers!AU4</f>
        <v>2846456.10408602</v>
      </c>
      <c r="AU12" s="22">
        <f>((Data!$AJ$6*'Intermediate calculations'!AU4)+Data!$AK$6)*Drivers!AV4</f>
        <v>2925552.1494497596</v>
      </c>
      <c r="AV12" s="22">
        <f>((Data!$AJ$6*'Intermediate calculations'!AV4)+Data!$AK$6)*Drivers!AW4</f>
        <v>3001130.8281435883</v>
      </c>
      <c r="AW12" s="22">
        <f>((Data!$AJ$6*'Intermediate calculations'!AW4)+Data!$AK$6)*Drivers!AX4</f>
        <v>3076490.2910420294</v>
      </c>
      <c r="AX12" s="22">
        <f>((Data!$AJ$6*'Intermediate calculations'!AX4)+Data!$AK$6)*Drivers!AY4</f>
        <v>3154108.0323590417</v>
      </c>
      <c r="AY12" s="22">
        <f>((Data!$AJ$6*'Intermediate calculations'!AY4)+Data!$AK$6)*Drivers!AZ4</f>
        <v>3232582.0257679671</v>
      </c>
      <c r="AZ12" s="22">
        <f>((Data!$AJ$6*'Intermediate calculations'!AZ4)+Data!$AK$6)*Drivers!BA4</f>
        <v>3310899.7676522378</v>
      </c>
      <c r="BA12" s="22">
        <f>((Data!$AJ$6*'Intermediate calculations'!BA4)+Data!$AK$6)*Drivers!BB4</f>
        <v>3394244.6100764754</v>
      </c>
      <c r="BB12" s="22">
        <f>((Data!$AJ$6*'Intermediate calculations'!BB4)+Data!$AK$6)*Drivers!BC4</f>
        <v>3479591.5056148912</v>
      </c>
      <c r="BC12" s="22">
        <f>((Data!$AJ$6*'Intermediate calculations'!BC4)+Data!$AK$6)*Drivers!BD4</f>
        <v>3568573.6222510892</v>
      </c>
      <c r="BD12" s="22">
        <f>((Data!$AJ$6*'Intermediate calculations'!BD4)+Data!$AK$6)*Drivers!BE4</f>
        <v>3658404.1456712177</v>
      </c>
      <c r="BE12" s="22">
        <f>((Data!$AJ$6*'Intermediate calculations'!BE4)+Data!$AK$6)*Drivers!BF4</f>
        <v>3751741.1820460269</v>
      </c>
      <c r="BF12" s="22">
        <f>((Data!$AJ$6*'Intermediate calculations'!BF4)+Data!$AK$6)*Drivers!BG4</f>
        <v>3852053.765777206</v>
      </c>
      <c r="BG12" s="22">
        <f>((Data!$AJ$6*'Intermediate calculations'!BG4)+Data!$AK$6)*Drivers!BH4</f>
        <v>3956248.4308024002</v>
      </c>
      <c r="BH12" s="22">
        <f>((Data!$AJ$6*'Intermediate calculations'!BH4)+Data!$AK$6)*Drivers!BI4</f>
        <v>4065502.8802546388</v>
      </c>
      <c r="BI12" s="22">
        <f>((Data!$AJ$6*'Intermediate calculations'!BI4)+Data!$AK$6)*Drivers!BJ4</f>
        <v>4174561.821843185</v>
      </c>
      <c r="BJ12" s="22">
        <f>((Data!$AJ$6*'Intermediate calculations'!BJ4)+Data!$AK$6)*Drivers!BK4</f>
        <v>4288511.270590378</v>
      </c>
      <c r="BK12" s="22">
        <f>((Data!$AJ$6*'Intermediate calculations'!BK4)+Data!$AK$6)*Drivers!BL4</f>
        <v>4408771.8003310421</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37.344284042033159</v>
      </c>
      <c r="Z13" s="53">
        <f>Z12*ttokg/Drivers!AA4</f>
        <v>37.581963601008908</v>
      </c>
      <c r="AA13" s="53">
        <f>AA12*ttokg/Drivers!AB4</f>
        <v>37.673098260901433</v>
      </c>
      <c r="AB13" s="53">
        <f>AB12*ttokg/Drivers!AC4</f>
        <v>37.62520755012762</v>
      </c>
      <c r="AC13" s="53">
        <f>AC12*ttokg/Drivers!AD4</f>
        <v>37.440872213334295</v>
      </c>
      <c r="AD13" s="53">
        <f>AD12*ttokg/Drivers!AE4</f>
        <v>37.386614073343907</v>
      </c>
      <c r="AE13" s="53">
        <f>AE12*ttokg/Drivers!AF4</f>
        <v>37.308462108612446</v>
      </c>
      <c r="AF13" s="53">
        <f>AF12*ttokg/Drivers!AG4</f>
        <v>37.123961033481031</v>
      </c>
      <c r="AG13" s="53">
        <f>AG12*ttokg/Drivers!AH4</f>
        <v>35.333072548673861</v>
      </c>
      <c r="AH13" s="53">
        <f>AH12*ttokg/Drivers!AI4</f>
        <v>35.73829665818019</v>
      </c>
      <c r="AI13" s="53">
        <f>AI12*ttokg/Drivers!AJ4</f>
        <v>35.957701228310412</v>
      </c>
      <c r="AJ13" s="53">
        <f>AJ12*ttokg/Drivers!AK4</f>
        <v>36.178468178490434</v>
      </c>
      <c r="AK13" s="53">
        <f>AK12*ttokg/Drivers!AL4</f>
        <v>36.418002811460781</v>
      </c>
      <c r="AL13" s="53">
        <f>AL12*ttokg/Drivers!AM4</f>
        <v>36.821143332962407</v>
      </c>
      <c r="AM13" s="53">
        <f>AM12*ttokg/Drivers!AN4</f>
        <v>37.273544471928389</v>
      </c>
      <c r="AN13" s="53">
        <f>AN12*ttokg/Drivers!AO4</f>
        <v>37.777557882606061</v>
      </c>
      <c r="AO13" s="53">
        <f>AO12*ttokg/Drivers!AP4</f>
        <v>38.339427582295571</v>
      </c>
      <c r="AP13" s="53">
        <f>AP12*ttokg/Drivers!AQ4</f>
        <v>39.025683675450388</v>
      </c>
      <c r="AQ13" s="53">
        <f>AQ12*ttokg/Drivers!AR4</f>
        <v>39.74630582479336</v>
      </c>
      <c r="AR13" s="53">
        <f>AR12*ttokg/Drivers!AS4</f>
        <v>40.517185878547537</v>
      </c>
      <c r="AS13" s="53">
        <f>AS12*ttokg/Drivers!AT4</f>
        <v>41.273810648664089</v>
      </c>
      <c r="AT13" s="53">
        <f>AT12*ttokg/Drivers!AU4</f>
        <v>42.070493488421263</v>
      </c>
      <c r="AU13" s="53">
        <f>AU12*ttokg/Drivers!AV4</f>
        <v>42.873634247229283</v>
      </c>
      <c r="AV13" s="53">
        <f>AV12*ttokg/Drivers!AW4</f>
        <v>43.609059631221299</v>
      </c>
      <c r="AW13" s="53">
        <f>AW12*ttokg/Drivers!AX4</f>
        <v>44.379191630050535</v>
      </c>
      <c r="AX13" s="53">
        <f>AX12*ttokg/Drivers!AY4</f>
        <v>45.168165013738864</v>
      </c>
      <c r="AY13" s="53">
        <f>AY12*ttokg/Drivers!AZ4</f>
        <v>45.955498494674778</v>
      </c>
      <c r="AZ13" s="53">
        <f>AZ12*ttokg/Drivers!BA4</f>
        <v>46.726796278962887</v>
      </c>
      <c r="BA13" s="53">
        <f>BA12*ttokg/Drivers!BB4</f>
        <v>47.554886981170711</v>
      </c>
      <c r="BB13" s="53">
        <f>BB12*ttokg/Drivers!BC4</f>
        <v>48.449717427147924</v>
      </c>
      <c r="BC13" s="53">
        <f>BC12*ttokg/Drivers!BD4</f>
        <v>49.381993405553068</v>
      </c>
      <c r="BD13" s="53">
        <f>BD12*ttokg/Drivers!BE4</f>
        <v>50.312582090258203</v>
      </c>
      <c r="BE13" s="53">
        <f>BE12*ttokg/Drivers!BF4</f>
        <v>51.277727006091801</v>
      </c>
      <c r="BF13" s="53">
        <f>BF12*ttokg/Drivers!BG4</f>
        <v>52.323791371617631</v>
      </c>
      <c r="BG13" s="53">
        <f>BG12*ttokg/Drivers!BH4</f>
        <v>53.466167659362966</v>
      </c>
      <c r="BH13" s="53">
        <f>BH12*ttokg/Drivers!BI4</f>
        <v>54.663622632993693</v>
      </c>
      <c r="BI13" s="53">
        <f>BI12*ttokg/Drivers!BJ4</f>
        <v>55.844919495357779</v>
      </c>
      <c r="BJ13" s="53">
        <f>BJ12*ttokg/Drivers!BK4</f>
        <v>57.077897037403957</v>
      </c>
      <c r="BK13" s="53">
        <f>BK12*ttokg/Drivers!BL4</f>
        <v>58.380480321972939</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1.8038433817447588E-2</v>
      </c>
      <c r="Z14" s="22">
        <f>((Data!$AJ$6*LN('Intermediate calculations'!Z4))+Data!$AK$6)</f>
        <v>1.8042707514834985E-2</v>
      </c>
      <c r="AA14" s="22">
        <f>((Data!$AJ$6*LN('Intermediate calculations'!AA4))+Data!$AK$6)</f>
        <v>1.8044333416478726E-2</v>
      </c>
      <c r="AB14" s="22">
        <f>((Data!$AJ$6*LN('Intermediate calculations'!AB4))+Data!$AK$6)</f>
        <v>1.8043479890649167E-2</v>
      </c>
      <c r="AC14" s="22">
        <f>((Data!$AJ$6*LN('Intermediate calculations'!AC4))+Data!$AK$6)</f>
        <v>1.8040176418244583E-2</v>
      </c>
      <c r="AD14" s="22">
        <f>((Data!$AJ$6*LN('Intermediate calculations'!AD4))+Data!$AK$6)</f>
        <v>1.8039198510214769E-2</v>
      </c>
      <c r="AE14" s="22">
        <f>((Data!$AJ$6*LN('Intermediate calculations'!AE4))+Data!$AK$6)</f>
        <v>1.8037785477836115E-2</v>
      </c>
      <c r="AF14" s="22">
        <f>((Data!$AJ$6*LN('Intermediate calculations'!AF4))+Data!$AK$6)</f>
        <v>1.8034428398449202E-2</v>
      </c>
      <c r="AG14" s="22">
        <f>((Data!$AJ$6*LN('Intermediate calculations'!AG4))+Data!$AK$6)</f>
        <v>1.8000185308021895E-2</v>
      </c>
      <c r="AH14" s="22">
        <f>((Data!$AJ$6*LN('Intermediate calculations'!AH4))+Data!$AK$6)</f>
        <v>1.8008210679037646E-2</v>
      </c>
      <c r="AI14" s="22">
        <f>((Data!$AJ$6*LN('Intermediate calculations'!AI4))+Data!$AK$6)</f>
        <v>1.8012485578277559E-2</v>
      </c>
      <c r="AJ14" s="22">
        <f>((Data!$AJ$6*LN('Intermediate calculations'!AJ4))+Data!$AK$6)</f>
        <v>1.8016738573581565E-2</v>
      </c>
      <c r="AK14" s="22">
        <f>((Data!$AJ$6*LN('Intermediate calculations'!AK4))+Data!$AK$6)</f>
        <v>1.8021299409790054E-2</v>
      </c>
      <c r="AL14" s="22">
        <f>((Data!$AJ$6*LN('Intermediate calculations'!AL4))+Data!$AK$6)</f>
        <v>1.8028852763230598E-2</v>
      </c>
      <c r="AM14" s="22">
        <f>((Data!$AJ$6*LN('Intermediate calculations'!AM4))+Data!$AK$6)</f>
        <v>1.8037152428498005E-2</v>
      </c>
      <c r="AN14" s="22">
        <f>((Data!$AJ$6*LN('Intermediate calculations'!AN4))+Data!$AK$6)</f>
        <v>1.8046188446887192E-2</v>
      </c>
      <c r="AO14" s="22">
        <f>((Data!$AJ$6*LN('Intermediate calculations'!AO4))+Data!$AK$6)</f>
        <v>1.805601246485691E-2</v>
      </c>
      <c r="AP14" s="22">
        <f>((Data!$AJ$6*LN('Intermediate calculations'!AP4))+Data!$AK$6)</f>
        <v>1.8067673599429256E-2</v>
      </c>
      <c r="AQ14" s="22">
        <f>((Data!$AJ$6*LN('Intermediate calculations'!AQ4))+Data!$AK$6)</f>
        <v>1.8079541896692281E-2</v>
      </c>
      <c r="AR14" s="22">
        <f>((Data!$AJ$6*LN('Intermediate calculations'!AR4))+Data!$AK$6)</f>
        <v>1.8091836867566963E-2</v>
      </c>
      <c r="AS14" s="22">
        <f>((Data!$AJ$6*LN('Intermediate calculations'!AS4))+Data!$AK$6)</f>
        <v>1.8103526142670946E-2</v>
      </c>
      <c r="AT14" s="22">
        <f>((Data!$AJ$6*LN('Intermediate calculations'!AT4))+Data!$AK$6)</f>
        <v>1.8115454150821157E-2</v>
      </c>
      <c r="AU14" s="22">
        <f>((Data!$AJ$6*LN('Intermediate calculations'!AU4))+Data!$AK$6)</f>
        <v>1.8127108057043186E-2</v>
      </c>
      <c r="AV14" s="22">
        <f>((Data!$AJ$6*LN('Intermediate calculations'!AV4))+Data!$AK$6)</f>
        <v>1.8137471903232259E-2</v>
      </c>
      <c r="AW14" s="22">
        <f>((Data!$AJ$6*LN('Intermediate calculations'!AW4))+Data!$AK$6)</f>
        <v>1.814802741948893E-2</v>
      </c>
      <c r="AX14" s="22">
        <f>((Data!$AJ$6*LN('Intermediate calculations'!AX4))+Data!$AK$6)</f>
        <v>1.8158542724627833E-2</v>
      </c>
      <c r="AY14" s="22">
        <f>((Data!$AJ$6*LN('Intermediate calculations'!AY4))+Data!$AK$6)</f>
        <v>1.8168751280621839E-2</v>
      </c>
      <c r="AZ14" s="22">
        <f>((Data!$AJ$6*LN('Intermediate calculations'!AZ4))+Data!$AK$6)</f>
        <v>1.8178490448509395E-2</v>
      </c>
      <c r="BA14" s="22">
        <f>((Data!$AJ$6*LN('Intermediate calculations'!BA4))+Data!$AK$6)</f>
        <v>1.8188673645698098E-2</v>
      </c>
      <c r="BB14" s="22">
        <f>((Data!$AJ$6*LN('Intermediate calculations'!BB4))+Data!$AK$6)</f>
        <v>1.8199376443947424E-2</v>
      </c>
      <c r="BC14" s="22">
        <f>((Data!$AJ$6*LN('Intermediate calculations'!BC4))+Data!$AK$6)</f>
        <v>1.8210212612924603E-2</v>
      </c>
      <c r="BD14" s="22">
        <f>((Data!$AJ$6*LN('Intermediate calculations'!BD4))+Data!$AK$6)</f>
        <v>1.8220726754086057E-2</v>
      </c>
      <c r="BE14" s="22">
        <f>((Data!$AJ$6*LN('Intermediate calculations'!BE4))+Data!$AK$6)</f>
        <v>1.8231329704762406E-2</v>
      </c>
      <c r="BF14" s="22">
        <f>((Data!$AJ$6*LN('Intermediate calculations'!BF4))+Data!$AK$6)</f>
        <v>1.824249407899943E-2</v>
      </c>
      <c r="BG14" s="22">
        <f>((Data!$AJ$6*LN('Intermediate calculations'!BG4))+Data!$AK$6)</f>
        <v>1.8254319626997695E-2</v>
      </c>
      <c r="BH14" s="22">
        <f>((Data!$AJ$6*LN('Intermediate calculations'!BH4))+Data!$AK$6)</f>
        <v>1.826632902741861E-2</v>
      </c>
      <c r="BI14" s="22">
        <f>((Data!$AJ$6*LN('Intermediate calculations'!BI4))+Data!$AK$6)</f>
        <v>1.827781243360722E-2</v>
      </c>
      <c r="BJ14" s="22">
        <f>((Data!$AJ$6*LN('Intermediate calculations'!BJ4))+Data!$AK$6)</f>
        <v>1.8289435935836554E-2</v>
      </c>
      <c r="BK14" s="22">
        <f>((Data!$AJ$6*LN('Intermediate calculations'!BK4))+Data!$AK$6)</f>
        <v>1.8301337818746429E-2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2857617.0266064694</v>
      </c>
      <c r="Z15" s="22">
        <f>((Data!$AJ$17*'Intermediate calculations'!Z12)+Data!$AK$17)</f>
        <v>2903255.5376769332</v>
      </c>
      <c r="AA15" s="22">
        <f>((Data!$AJ$17*'Intermediate calculations'!AA12)+Data!$AK$17)</f>
        <v>2941855.8479669644</v>
      </c>
      <c r="AB15" s="22">
        <f>((Data!$AJ$17*'Intermediate calculations'!AB12)+Data!$AK$17)</f>
        <v>2973534.5751699721</v>
      </c>
      <c r="AC15" s="22">
        <f>((Data!$AJ$17*'Intermediate calculations'!AC12)+Data!$AK$17)</f>
        <v>2998109.7634428991</v>
      </c>
      <c r="AD15" s="22">
        <f>((Data!$AJ$17*'Intermediate calculations'!AD12)+Data!$AK$17)</f>
        <v>3031705.9053740092</v>
      </c>
      <c r="AE15" s="22">
        <f>((Data!$AJ$17*'Intermediate calculations'!AE12)+Data!$AK$17)</f>
        <v>3064185.3773392532</v>
      </c>
      <c r="AF15" s="22">
        <f>((Data!$AJ$17*'Intermediate calculations'!AF12)+Data!$AK$17)</f>
        <v>3090319.2137594912</v>
      </c>
      <c r="AG15" s="22">
        <f>((Data!$AJ$17*'Intermediate calculations'!AG12)+Data!$AK$17)</f>
        <v>3012442.2446427941</v>
      </c>
      <c r="AH15" s="22">
        <f>((Data!$AJ$17*'Intermediate calculations'!AH12)+Data!$AK$17)</f>
        <v>3065441.5151076186</v>
      </c>
      <c r="AI15" s="22">
        <f>((Data!$AJ$17*'Intermediate calculations'!AI12)+Data!$AK$17)</f>
        <v>3107019.6694896603</v>
      </c>
      <c r="AJ15" s="22">
        <f>((Data!$AJ$17*'Intermediate calculations'!AJ12)+Data!$AK$17)</f>
        <v>3149335.792615789</v>
      </c>
      <c r="AK15" s="22">
        <f>((Data!$AJ$17*'Intermediate calculations'!AK12)+Data!$AK$17)</f>
        <v>3193584.8232474737</v>
      </c>
      <c r="AL15" s="22">
        <f>((Data!$AJ$17*'Intermediate calculations'!AL12)+Data!$AK$17)</f>
        <v>3249773.0029071486</v>
      </c>
      <c r="AM15" s="22">
        <f>((Data!$AJ$17*'Intermediate calculations'!AM12)+Data!$AK$17)</f>
        <v>3306079.5584872719</v>
      </c>
      <c r="AN15" s="22">
        <f>((Data!$AJ$17*'Intermediate calculations'!AN12)+Data!$AK$17)</f>
        <v>3366866.4047520971</v>
      </c>
      <c r="AO15" s="22">
        <f>((Data!$AJ$17*'Intermediate calculations'!AO12)+Data!$AK$17)</f>
        <v>3432693.7862660326</v>
      </c>
      <c r="AP15" s="22">
        <f>((Data!$AJ$17*'Intermediate calculations'!AP12)+Data!$AK$17)</f>
        <v>3508449.7847349457</v>
      </c>
      <c r="AQ15" s="22">
        <f>((Data!$AJ$17*'Intermediate calculations'!AQ12)+Data!$AK$17)</f>
        <v>3587914.6565488717</v>
      </c>
      <c r="AR15" s="22">
        <f>((Data!$AJ$17*'Intermediate calculations'!AR12)+Data!$AK$17)</f>
        <v>3668499.9027926875</v>
      </c>
      <c r="AS15" s="22">
        <f>((Data!$AJ$17*'Intermediate calculations'!AS12)+Data!$AK$17)</f>
        <v>3749205.3290709238</v>
      </c>
      <c r="AT15" s="22">
        <f>((Data!$AJ$17*'Intermediate calculations'!AT12)+Data!$AK$17)</f>
        <v>3834038.9767707139</v>
      </c>
      <c r="AU15" s="22">
        <f>((Data!$AJ$17*'Intermediate calculations'!AU12)+Data!$AK$17)</f>
        <v>3920582.1087583173</v>
      </c>
      <c r="AV15" s="22">
        <f>((Data!$AJ$17*'Intermediate calculations'!AV12)+Data!$AK$17)</f>
        <v>4003276.7053790381</v>
      </c>
      <c r="AW15" s="22">
        <f>((Data!$AJ$17*'Intermediate calculations'!AW12)+Data!$AK$17)</f>
        <v>4085731.4464996932</v>
      </c>
      <c r="AX15" s="22">
        <f>((Data!$AJ$17*'Intermediate calculations'!AX12)+Data!$AK$17)</f>
        <v>4170657.088489593</v>
      </c>
      <c r="AY15" s="22">
        <f>((Data!$AJ$17*'Intermediate calculations'!AY12)+Data!$AK$17)</f>
        <v>4256519.6008054921</v>
      </c>
      <c r="AZ15" s="22">
        <f>((Data!$AJ$17*'Intermediate calculations'!AZ12)+Data!$AK$17)</f>
        <v>4342211.1501325425</v>
      </c>
      <c r="BA15" s="22">
        <f>((Data!$AJ$17*'Intermediate calculations'!BA12)+Data!$AK$17)</f>
        <v>4433403.1138424426</v>
      </c>
      <c r="BB15" s="22">
        <f>((Data!$AJ$17*'Intermediate calculations'!BB12)+Data!$AK$17)</f>
        <v>4526785.6288764933</v>
      </c>
      <c r="BC15" s="22">
        <f>((Data!$AJ$17*'Intermediate calculations'!BC12)+Data!$AK$17)</f>
        <v>4624145.6299886741</v>
      </c>
      <c r="BD15" s="22">
        <f>((Data!$AJ$17*'Intermediate calculations'!BD12)+Data!$AK$17)</f>
        <v>4722433.9174638866</v>
      </c>
      <c r="BE15" s="22">
        <f>((Data!$AJ$17*'Intermediate calculations'!BE12)+Data!$AK$17)</f>
        <v>4824558.8646868486</v>
      </c>
      <c r="BF15" s="22">
        <f>((Data!$AJ$17*'Intermediate calculations'!BF12)+Data!$AK$17)</f>
        <v>4934316.1241546497</v>
      </c>
      <c r="BG15" s="22">
        <f>((Data!$AJ$17*'Intermediate calculations'!BG12)+Data!$AK$17)</f>
        <v>5048320.9723896207</v>
      </c>
      <c r="BH15" s="22">
        <f>((Data!$AJ$17*'Intermediate calculations'!BH12)+Data!$AK$17)</f>
        <v>5167861.9961626325</v>
      </c>
      <c r="BI15" s="22">
        <f>((Data!$AJ$17*'Intermediate calculations'!BI12)+Data!$AK$17)</f>
        <v>5287189.1045271773</v>
      </c>
      <c r="BJ15" s="22">
        <f>((Data!$AJ$17*'Intermediate calculations'!BJ12)+Data!$AK$17)</f>
        <v>5411867.1732914578</v>
      </c>
      <c r="BK15" s="22">
        <f>((Data!$AJ$17*'Intermediate calculations'!BK12)+Data!$AK$17)</f>
        <v>5543450.5268002627</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163470.667560909</v>
      </c>
      <c r="Z18" s="22">
        <f t="shared" si="4"/>
        <v>165075.1154884891</v>
      </c>
      <c r="AA18" s="22">
        <f t="shared" si="4"/>
        <v>166731.2413075777</v>
      </c>
      <c r="AB18" s="22">
        <f t="shared" si="4"/>
        <v>168441.40100707405</v>
      </c>
      <c r="AC18" s="22">
        <f t="shared" si="4"/>
        <v>170207.78554271441</v>
      </c>
      <c r="AD18" s="22">
        <f t="shared" si="4"/>
        <v>172047.83210170953</v>
      </c>
      <c r="AE18" s="22">
        <f t="shared" si="4"/>
        <v>173910.99757133491</v>
      </c>
      <c r="AF18" s="22">
        <f t="shared" si="4"/>
        <v>175797.91884806898</v>
      </c>
      <c r="AG18" s="22">
        <f t="shared" si="4"/>
        <v>177618.46399202262</v>
      </c>
      <c r="AH18" s="22">
        <f t="shared" si="4"/>
        <v>179037.09702228964</v>
      </c>
      <c r="AI18" s="22">
        <f t="shared" si="4"/>
        <v>180460.90204133972</v>
      </c>
      <c r="AJ18" s="22">
        <f t="shared" si="4"/>
        <v>181901.34150389733</v>
      </c>
      <c r="AK18" s="22">
        <f t="shared" si="4"/>
        <v>183359.70769289718</v>
      </c>
      <c r="AL18" s="22">
        <f t="shared" si="4"/>
        <v>184845.46991358971</v>
      </c>
      <c r="AM18" s="22">
        <f t="shared" si="4"/>
        <v>186137.8094581879</v>
      </c>
      <c r="AN18" s="22">
        <f t="shared" si="4"/>
        <v>187446.51628256674</v>
      </c>
      <c r="AO18" s="22">
        <f t="shared" si="4"/>
        <v>188772.23039852732</v>
      </c>
      <c r="AP18" s="22">
        <f t="shared" si="4"/>
        <v>190119.60826147781</v>
      </c>
      <c r="AQ18" s="22">
        <f t="shared" si="4"/>
        <v>191483.00195801191</v>
      </c>
      <c r="AR18" s="22">
        <f t="shared" si="4"/>
        <v>192686.57524601059</v>
      </c>
      <c r="AS18" s="22">
        <f t="shared" si="4"/>
        <v>193899.89359075119</v>
      </c>
      <c r="AT18" s="22">
        <f t="shared" si="4"/>
        <v>195126.75776882976</v>
      </c>
      <c r="AU18" s="22">
        <f t="shared" si="4"/>
        <v>196365.00665307359</v>
      </c>
      <c r="AV18" s="22">
        <f t="shared" si="4"/>
        <v>197609.56727562923</v>
      </c>
      <c r="AW18" s="22">
        <f t="shared" si="4"/>
        <v>198696.45134251</v>
      </c>
      <c r="AX18" s="22">
        <f t="shared" si="4"/>
        <v>199793.02503359228</v>
      </c>
      <c r="AY18" s="22">
        <f t="shared" si="4"/>
        <v>200897.9192693955</v>
      </c>
      <c r="AZ18" s="22">
        <f t="shared" si="4"/>
        <v>202010.16078212176</v>
      </c>
      <c r="BA18" s="22">
        <f t="shared" si="4"/>
        <v>203135.06628658308</v>
      </c>
      <c r="BB18" s="22">
        <f t="shared" si="4"/>
        <v>204110.70764327067</v>
      </c>
      <c r="BC18" s="22">
        <f t="shared" si="4"/>
        <v>205095.56075004066</v>
      </c>
      <c r="BD18" s="22">
        <f t="shared" si="4"/>
        <v>206086.83092904405</v>
      </c>
      <c r="BE18" s="22">
        <f t="shared" si="4"/>
        <v>207087.25100371515</v>
      </c>
      <c r="BF18" s="22">
        <f t="shared" si="4"/>
        <v>208100.37720732114</v>
      </c>
      <c r="BG18" s="22">
        <f t="shared" si="4"/>
        <v>208959.80569485729</v>
      </c>
      <c r="BH18" s="22">
        <f t="shared" si="4"/>
        <v>209828.21781005457</v>
      </c>
      <c r="BI18" s="22">
        <f t="shared" si="4"/>
        <v>210700.29840127149</v>
      </c>
      <c r="BJ18" s="22">
        <f t="shared" si="4"/>
        <v>211581.23016212249</v>
      </c>
      <c r="BK18" s="22">
        <f t="shared" si="4"/>
        <v>212472.47499699969</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168471.68443399653</v>
      </c>
      <c r="Z19" s="22">
        <f>(((Data!$AJ$7*'Intermediate calculations'!Z4)+Data!$AK$7)*Drivers!AA4)</f>
        <v>170999.86311560121</v>
      </c>
      <c r="AA19" s="22">
        <f>(((Data!$AJ$7*'Intermediate calculations'!AA4)+Data!$AK$7)*Drivers!AB4)</f>
        <v>173609.47226395793</v>
      </c>
      <c r="AB19" s="22">
        <f>(((Data!$AJ$7*'Intermediate calculations'!AB4)+Data!$AK$7)*Drivers!AC4)</f>
        <v>176304.22428431624</v>
      </c>
      <c r="AC19" s="22">
        <f>(((Data!$AJ$7*'Intermediate calculations'!AC4)+Data!$AK$7)*Drivers!AD4)</f>
        <v>179087.57153401946</v>
      </c>
      <c r="AD19" s="22">
        <f>(((Data!$AJ$7*'Intermediate calculations'!AD4)+Data!$AK$7)*Drivers!AE4)</f>
        <v>181986.99033324962</v>
      </c>
      <c r="AE19" s="22">
        <f>(((Data!$AJ$7*'Intermediate calculations'!AE4)+Data!$AK$7)*Drivers!AF4)</f>
        <v>184922.83832160622</v>
      </c>
      <c r="AF19" s="22">
        <f>(((Data!$AJ$7*'Intermediate calculations'!AF4)+Data!$AK$7)*Drivers!AG4)</f>
        <v>187896.11907675074</v>
      </c>
      <c r="AG19" s="22">
        <f>(((Data!$AJ$7*'Intermediate calculations'!AG4)+Data!$AK$7)*Drivers!AH4)</f>
        <v>190764.80888757214</v>
      </c>
      <c r="AH19" s="22">
        <f>(((Data!$AJ$7*'Intermediate calculations'!AH4)+Data!$AK$7)*Drivers!AI4)</f>
        <v>193000.19323535264</v>
      </c>
      <c r="AI19" s="22">
        <f>(((Data!$AJ$7*'Intermediate calculations'!AI4)+Data!$AK$7)*Drivers!AJ4)</f>
        <v>195243.72724729983</v>
      </c>
      <c r="AJ19" s="22">
        <f>(((Data!$AJ$7*'Intermediate calculations'!AJ4)+Data!$AK$7)*Drivers!AK4)</f>
        <v>197513.47267111851</v>
      </c>
      <c r="AK19" s="22">
        <f>(((Data!$AJ$7*'Intermediate calculations'!AK4)+Data!$AK$7)*Drivers!AL4)</f>
        <v>199811.46579736692</v>
      </c>
      <c r="AL19" s="22">
        <f>(((Data!$AJ$7*'Intermediate calculations'!AL4)+Data!$AK$7)*Drivers!AM4)</f>
        <v>202152.62770590818</v>
      </c>
      <c r="AM19" s="22">
        <f>(((Data!$AJ$7*'Intermediate calculations'!AM4)+Data!$AK$7)*Drivers!AN4)</f>
        <v>204189.00746612623</v>
      </c>
      <c r="AN19" s="22">
        <f>(((Data!$AJ$7*'Intermediate calculations'!AN4)+Data!$AK$7)*Drivers!AO4)</f>
        <v>206251.17765999184</v>
      </c>
      <c r="AO19" s="22">
        <f>(((Data!$AJ$7*'Intermediate calculations'!AO4)+Data!$AK$7)*Drivers!AP4)</f>
        <v>208340.14677407776</v>
      </c>
      <c r="AP19" s="22">
        <f>(((Data!$AJ$7*'Intermediate calculations'!AP4)+Data!$AK$7)*Drivers!AQ4)</f>
        <v>210463.25213051974</v>
      </c>
      <c r="AQ19" s="22">
        <f>(((Data!$AJ$7*'Intermediate calculations'!AQ4)+Data!$AK$7)*Drivers!AR4)</f>
        <v>212611.59413586644</v>
      </c>
      <c r="AR19" s="22">
        <f>(((Data!$AJ$7*'Intermediate calculations'!AR4)+Data!$AK$7)*Drivers!AS4)</f>
        <v>214508.10213476204</v>
      </c>
      <c r="AS19" s="22">
        <f>(((Data!$AJ$7*'Intermediate calculations'!AS4)+Data!$AK$7)*Drivers!AT4)</f>
        <v>216419.96572375341</v>
      </c>
      <c r="AT19" s="22">
        <f>(((Data!$AJ$7*'Intermediate calculations'!AT4)+Data!$AK$7)*Drivers!AU4)</f>
        <v>218353.17390516252</v>
      </c>
      <c r="AU19" s="22">
        <f>(((Data!$AJ$7*'Intermediate calculations'!AU4)+Data!$AK$7)*Drivers!AV4)</f>
        <v>220304.32132344463</v>
      </c>
      <c r="AV19" s="22">
        <f>(((Data!$AJ$7*'Intermediate calculations'!AV4)+Data!$AK$7)*Drivers!AW4)</f>
        <v>222265.41434480279</v>
      </c>
      <c r="AW19" s="22">
        <f>(((Data!$AJ$7*'Intermediate calculations'!AW4)+Data!$AK$7)*Drivers!AX4)</f>
        <v>223978.05149558163</v>
      </c>
      <c r="AX19" s="22">
        <f>(((Data!$AJ$7*'Intermediate calculations'!AX4)+Data!$AK$7)*Drivers!AY4)</f>
        <v>225705.956889672</v>
      </c>
      <c r="AY19" s="22">
        <f>(((Data!$AJ$7*'Intermediate calculations'!AY4)+Data!$AK$7)*Drivers!AZ4)</f>
        <v>227446.97322580122</v>
      </c>
      <c r="AZ19" s="22">
        <f>(((Data!$AJ$7*'Intermediate calculations'!AZ4)+Data!$AK$7)*Drivers!BA4)</f>
        <v>229199.56689552002</v>
      </c>
      <c r="BA19" s="22">
        <f>(((Data!$AJ$7*'Intermediate calculations'!BA4)+Data!$AK$7)*Drivers!BB4)</f>
        <v>230972.11561231653</v>
      </c>
      <c r="BB19" s="22">
        <f>(((Data!$AJ$7*'Intermediate calculations'!BB4)+Data!$AK$7)*Drivers!BC4)</f>
        <v>232509.46415225303</v>
      </c>
      <c r="BC19" s="22">
        <f>(((Data!$AJ$7*'Intermediate calculations'!BC4)+Data!$AK$7)*Drivers!BD4)</f>
        <v>234061.32793433504</v>
      </c>
      <c r="BD19" s="22">
        <f>(((Data!$AJ$7*'Intermediate calculations'!BD4)+Data!$AK$7)*Drivers!BE4)</f>
        <v>235623.30329744119</v>
      </c>
      <c r="BE19" s="22">
        <f>(((Data!$AJ$7*'Intermediate calculations'!BE4)+Data!$AK$7)*Drivers!BF4)</f>
        <v>237199.69643676083</v>
      </c>
      <c r="BF19" s="22">
        <f>(((Data!$AJ$7*'Intermediate calculations'!BF4)+Data!$AK$7)*Drivers!BG4)</f>
        <v>238796.11102005924</v>
      </c>
      <c r="BG19" s="22">
        <f>(((Data!$AJ$7*'Intermediate calculations'!BG4)+Data!$AK$7)*Drivers!BH4)</f>
        <v>240150.33931454166</v>
      </c>
      <c r="BH19" s="22">
        <f>(((Data!$AJ$7*'Intermediate calculations'!BH4)+Data!$AK$7)*Drivers!BI4)</f>
        <v>241518.7233915496</v>
      </c>
      <c r="BI19" s="22">
        <f>(((Data!$AJ$7*'Intermediate calculations'!BI4)+Data!$AK$7)*Drivers!BJ4)</f>
        <v>242892.8880007315</v>
      </c>
      <c r="BJ19" s="22">
        <f>(((Data!$AJ$7*'Intermediate calculations'!BJ4)+Data!$AK$7)*Drivers!BK4)</f>
        <v>244280.99967419115</v>
      </c>
      <c r="BK19" s="22">
        <f>(((Data!$AJ$7*'Intermediate calculations'!BK4)+Data!$AK$7)*Drivers!BL4)</f>
        <v>245685.36198031178</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3.2196902185920627E-3</v>
      </c>
      <c r="Z20" s="22">
        <f>Z19/Drivers!AA4</f>
        <v>3.2200704032138844E-3</v>
      </c>
      <c r="AA20" s="22">
        <f>AA19/Drivers!AB4</f>
        <v>3.2202161793014683E-3</v>
      </c>
      <c r="AB20" s="22">
        <f>AB19/Drivers!AC4</f>
        <v>3.2201395748520031E-3</v>
      </c>
      <c r="AC20" s="22">
        <f>AC19/Drivers!AD4</f>
        <v>3.2198447179420989E-3</v>
      </c>
      <c r="AD20" s="22">
        <f>AD19/Drivers!AE4</f>
        <v>3.2197579283564826E-3</v>
      </c>
      <c r="AE20" s="22">
        <f>AE19/Drivers!AF4</f>
        <v>3.2196329189729074E-3</v>
      </c>
      <c r="AF20" s="22">
        <f>AF19/Drivers!AG4</f>
        <v>3.2193377969532574E-3</v>
      </c>
      <c r="AG20" s="22">
        <f>AG19/Drivers!AH4</f>
        <v>3.2164731490034958E-3</v>
      </c>
      <c r="AH20" s="22">
        <f>AH19/Drivers!AI4</f>
        <v>3.2171213325304653E-3</v>
      </c>
      <c r="AI20" s="22">
        <f>AI19/Drivers!AJ4</f>
        <v>3.2174722850645422E-3</v>
      </c>
      <c r="AJ20" s="22">
        <f>AJ19/Drivers!AK4</f>
        <v>3.217825416818179E-3</v>
      </c>
      <c r="AK20" s="22">
        <f>AK19/Drivers!AL4</f>
        <v>3.218208568757039E-3</v>
      </c>
      <c r="AL20" s="22">
        <f>AL19/Drivers!AM4</f>
        <v>3.2188534194432668E-3</v>
      </c>
      <c r="AM20" s="22">
        <f>AM19/Drivers!AN4</f>
        <v>3.2195770658378932E-3</v>
      </c>
      <c r="AN20" s="22">
        <f>AN19/Drivers!AO4</f>
        <v>3.2203832695718491E-3</v>
      </c>
      <c r="AO20" s="22">
        <f>AO19/Drivers!AP4</f>
        <v>3.2212820183755318E-3</v>
      </c>
      <c r="AP20" s="22">
        <f>AP19/Drivers!AQ4</f>
        <v>3.2223797316764677E-3</v>
      </c>
      <c r="AQ20" s="22">
        <f>AQ19/Drivers!AR4</f>
        <v>3.2235324158218968E-3</v>
      </c>
      <c r="AR20" s="22">
        <f>AR19/Drivers!AS4</f>
        <v>3.2247654909040319E-3</v>
      </c>
      <c r="AS20" s="22">
        <f>AS19/Drivers!AT4</f>
        <v>3.2259757636903283E-3</v>
      </c>
      <c r="AT20" s="22">
        <f>AT19/Drivers!AU4</f>
        <v>3.2272501120838106E-3</v>
      </c>
      <c r="AU20" s="22">
        <f>AU19/Drivers!AV4</f>
        <v>3.2285347903580905E-3</v>
      </c>
      <c r="AV20" s="22">
        <f>AV19/Drivers!AW4</f>
        <v>3.2297111532842734E-3</v>
      </c>
      <c r="AW20" s="22">
        <f>AW19/Drivers!AX4</f>
        <v>3.2309430318016728E-3</v>
      </c>
      <c r="AX20" s="22">
        <f>AX19/Drivers!AY4</f>
        <v>3.2322050483957671E-3</v>
      </c>
      <c r="AY20" s="22">
        <f>AY19/Drivers!AZ4</f>
        <v>3.2334644418538609E-3</v>
      </c>
      <c r="AZ20" s="22">
        <f>AZ19/Drivers!BA4</f>
        <v>3.2346981851244E-3</v>
      </c>
      <c r="BA20" s="22">
        <f>BA19/Drivers!BB4</f>
        <v>3.2360227725302714E-3</v>
      </c>
      <c r="BB20" s="22">
        <f>BB19/Drivers!BC4</f>
        <v>3.2374541146960173E-3</v>
      </c>
      <c r="BC20" s="22">
        <f>BC19/Drivers!BD4</f>
        <v>3.2389453535379698E-3</v>
      </c>
      <c r="BD20" s="22">
        <f>BD19/Drivers!BE4</f>
        <v>3.2404338934388776E-3</v>
      </c>
      <c r="BE20" s="22">
        <f>BE19/Drivers!BF4</f>
        <v>3.2419777083820306E-3</v>
      </c>
      <c r="BF20" s="22">
        <f>BF19/Drivers!BG4</f>
        <v>3.2436509594892006E-3</v>
      </c>
      <c r="BG20" s="22">
        <f>BG19/Drivers!BH4</f>
        <v>3.2454782680672099E-3</v>
      </c>
      <c r="BH20" s="22">
        <f>BH19/Drivers!BI4</f>
        <v>3.2473936787498089E-3</v>
      </c>
      <c r="BI20" s="22">
        <f>BI19/Drivers!BJ4</f>
        <v>3.2492832434343429E-3</v>
      </c>
      <c r="BJ20" s="22">
        <f>BJ19/Drivers!BK4</f>
        <v>3.2512554748814087E-3</v>
      </c>
      <c r="BK20" s="22">
        <f>BK19/Drivers!BL4</f>
        <v>3.2533390454483032E-3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3.2196902185920626</v>
      </c>
      <c r="Z21" s="22">
        <f t="shared" ref="Z21:BK21" si="7">Z20*1000</f>
        <v>3.2200704032138843</v>
      </c>
      <c r="AA21" s="22">
        <f t="shared" si="7"/>
        <v>3.2202161793014685</v>
      </c>
      <c r="AB21" s="22">
        <f t="shared" si="7"/>
        <v>3.220139574852003</v>
      </c>
      <c r="AC21" s="22">
        <f t="shared" si="7"/>
        <v>3.2198447179420988</v>
      </c>
      <c r="AD21" s="22">
        <f t="shared" si="7"/>
        <v>3.2197579283564828</v>
      </c>
      <c r="AE21" s="22">
        <f t="shared" si="7"/>
        <v>3.2196329189729074</v>
      </c>
      <c r="AF21" s="22">
        <f t="shared" si="7"/>
        <v>3.2193377969532575</v>
      </c>
      <c r="AG21" s="22">
        <f t="shared" si="7"/>
        <v>3.2164731490034959</v>
      </c>
      <c r="AH21" s="22">
        <f t="shared" si="7"/>
        <v>3.2171213325304651</v>
      </c>
      <c r="AI21" s="22">
        <f t="shared" si="7"/>
        <v>3.2174722850645421</v>
      </c>
      <c r="AJ21" s="22">
        <f t="shared" si="7"/>
        <v>3.217825416818179</v>
      </c>
      <c r="AK21" s="22">
        <f t="shared" si="7"/>
        <v>3.218208568757039</v>
      </c>
      <c r="AL21" s="22">
        <f t="shared" si="7"/>
        <v>3.218853419443267</v>
      </c>
      <c r="AM21" s="22">
        <f t="shared" si="7"/>
        <v>3.219577065837893</v>
      </c>
      <c r="AN21" s="22">
        <f t="shared" si="7"/>
        <v>3.2203832695718488</v>
      </c>
      <c r="AO21" s="22">
        <f t="shared" si="7"/>
        <v>3.2212820183755317</v>
      </c>
      <c r="AP21" s="22">
        <f t="shared" si="7"/>
        <v>3.2223797316764675</v>
      </c>
      <c r="AQ21" s="22">
        <f t="shared" si="7"/>
        <v>3.2235324158218965</v>
      </c>
      <c r="AR21" s="22">
        <f t="shared" si="7"/>
        <v>3.2247654909040318</v>
      </c>
      <c r="AS21" s="22">
        <f t="shared" si="7"/>
        <v>3.2259757636903283</v>
      </c>
      <c r="AT21" s="22">
        <f t="shared" si="7"/>
        <v>3.2272501120838109</v>
      </c>
      <c r="AU21" s="22">
        <f t="shared" si="7"/>
        <v>3.2285347903580903</v>
      </c>
      <c r="AV21" s="22">
        <f t="shared" si="7"/>
        <v>3.2297111532842733</v>
      </c>
      <c r="AW21" s="22">
        <f t="shared" si="7"/>
        <v>3.2309430318016727</v>
      </c>
      <c r="AX21" s="22">
        <f t="shared" si="7"/>
        <v>3.2322050483957669</v>
      </c>
      <c r="AY21" s="22">
        <f t="shared" si="7"/>
        <v>3.2334644418538607</v>
      </c>
      <c r="AZ21" s="22">
        <f t="shared" si="7"/>
        <v>3.2346981851244001</v>
      </c>
      <c r="BA21" s="22">
        <f t="shared" si="7"/>
        <v>3.2360227725302715</v>
      </c>
      <c r="BB21" s="22">
        <f t="shared" si="7"/>
        <v>3.2374541146960172</v>
      </c>
      <c r="BC21" s="22">
        <f t="shared" si="7"/>
        <v>3.2389453535379698</v>
      </c>
      <c r="BD21" s="22">
        <f t="shared" si="7"/>
        <v>3.2404338934388774</v>
      </c>
      <c r="BE21" s="22">
        <f t="shared" si="7"/>
        <v>3.2419777083820307</v>
      </c>
      <c r="BF21" s="22">
        <f t="shared" si="7"/>
        <v>3.2436509594892007</v>
      </c>
      <c r="BG21" s="22">
        <f t="shared" si="7"/>
        <v>3.2454782680672101</v>
      </c>
      <c r="BH21" s="22">
        <f t="shared" si="7"/>
        <v>3.247393678749809</v>
      </c>
      <c r="BI21" s="22">
        <f t="shared" si="7"/>
        <v>3.249283243434343</v>
      </c>
      <c r="BJ21" s="22">
        <f t="shared" si="7"/>
        <v>3.2512554748814089</v>
      </c>
      <c r="BK21" s="22">
        <f t="shared" si="7"/>
        <v>3.2533390454483033</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10753.511772382761</v>
      </c>
      <c r="Z22" s="22">
        <f>((Data!$AJ$8*'Intermediate calculations'!Z4)+Data!$AK$8)*Drivers!AA4</f>
        <v>10914.884879719228</v>
      </c>
      <c r="AA22" s="22">
        <f>((Data!$AJ$8*'Intermediate calculations'!AA4)+Data!$AK$8)*Drivers!AB4</f>
        <v>11081.455676422847</v>
      </c>
      <c r="AB22" s="22">
        <f>((Data!$AJ$8*'Intermediate calculations'!AB4)+Data!$AK$8)*Drivers!AC4</f>
        <v>11253.461124530826</v>
      </c>
      <c r="AC22" s="22">
        <f>((Data!$AJ$8*'Intermediate calculations'!AC4)+Data!$AK$8)*Drivers!AD4</f>
        <v>11431.121587277841</v>
      </c>
      <c r="AD22" s="22">
        <f>((Data!$AJ$8*'Intermediate calculations'!AD4)+Data!$AK$8)*Drivers!AE4</f>
        <v>11616.190872335086</v>
      </c>
      <c r="AE22" s="22">
        <f>((Data!$AJ$8*'Intermediate calculations'!AE4)+Data!$AK$8)*Drivers!AF4</f>
        <v>11803.585424783378</v>
      </c>
      <c r="AF22" s="22">
        <f>((Data!$AJ$8*'Intermediate calculations'!AF4)+Data!$AK$8)*Drivers!AG4</f>
        <v>11993.369302771327</v>
      </c>
      <c r="AG22" s="22">
        <f>((Data!$AJ$8*'Intermediate calculations'!AG4)+Data!$AK$8)*Drivers!AH4</f>
        <v>12176.477163036523</v>
      </c>
      <c r="AH22" s="22">
        <f>((Data!$AJ$8*'Intermediate calculations'!AH4)+Data!$AK$8)*Drivers!AI4</f>
        <v>12319.161270341661</v>
      </c>
      <c r="AI22" s="22">
        <f>((Data!$AJ$8*'Intermediate calculations'!AI4)+Data!$AK$8)*Drivers!AJ4</f>
        <v>12462.365568976587</v>
      </c>
      <c r="AJ22" s="22">
        <f>((Data!$AJ$8*'Intermediate calculations'!AJ4)+Data!$AK$8)*Drivers!AK4</f>
        <v>12607.242936454377</v>
      </c>
      <c r="AK22" s="22">
        <f>((Data!$AJ$8*'Intermediate calculations'!AK4)+Data!$AK$8)*Drivers!AL4</f>
        <v>12753.923348768105</v>
      </c>
      <c r="AL22" s="22">
        <f>((Data!$AJ$8*'Intermediate calculations'!AL4)+Data!$AK$8)*Drivers!AM4</f>
        <v>12903.359215270737</v>
      </c>
      <c r="AM22" s="22">
        <f>((Data!$AJ$8*'Intermediate calculations'!AM4)+Data!$AK$8)*Drivers!AN4</f>
        <v>13033.340902093167</v>
      </c>
      <c r="AN22" s="22">
        <f>((Data!$AJ$8*'Intermediate calculations'!AN4)+Data!$AK$8)*Drivers!AO4</f>
        <v>13164.968786807993</v>
      </c>
      <c r="AO22" s="22">
        <f>((Data!$AJ$8*'Intermediate calculations'!AO4)+Data!$AK$8)*Drivers!AP4</f>
        <v>13298.307240898583</v>
      </c>
      <c r="AP22" s="22">
        <f>((Data!$AJ$8*'Intermediate calculations'!AP4)+Data!$AK$8)*Drivers!AQ4</f>
        <v>13433.824604075733</v>
      </c>
      <c r="AQ22" s="22">
        <f>((Data!$AJ$8*'Intermediate calculations'!AQ4)+Data!$AK$8)*Drivers!AR4</f>
        <v>13570.952817182968</v>
      </c>
      <c r="AR22" s="22">
        <f>((Data!$AJ$8*'Intermediate calculations'!AR4)+Data!$AK$8)*Drivers!AS4</f>
        <v>13692.006519240134</v>
      </c>
      <c r="AS22" s="22">
        <f>((Data!$AJ$8*'Intermediate calculations'!AS4)+Data!$AK$8)*Drivers!AT4</f>
        <v>13814.040365345967</v>
      </c>
      <c r="AT22" s="22">
        <f>((Data!$AJ$8*'Intermediate calculations'!AT4)+Data!$AK$8)*Drivers!AU4</f>
        <v>13937.436632244422</v>
      </c>
      <c r="AU22" s="22">
        <f>((Data!$AJ$8*'Intermediate calculations'!AU4)+Data!$AK$8)*Drivers!AV4</f>
        <v>14061.977956815617</v>
      </c>
      <c r="AV22" s="22">
        <f>((Data!$AJ$8*'Intermediate calculations'!AV4)+Data!$AK$8)*Drivers!AW4</f>
        <v>14187.154107115075</v>
      </c>
      <c r="AW22" s="22">
        <f>((Data!$AJ$8*'Intermediate calculations'!AW4)+Data!$AK$8)*Drivers!AX4</f>
        <v>14296.471372058406</v>
      </c>
      <c r="AX22" s="22">
        <f>((Data!$AJ$8*'Intermediate calculations'!AX4)+Data!$AK$8)*Drivers!AY4</f>
        <v>14406.76320572375</v>
      </c>
      <c r="AY22" s="22">
        <f>((Data!$AJ$8*'Intermediate calculations'!AY4)+Data!$AK$8)*Drivers!AZ4</f>
        <v>14517.891908029871</v>
      </c>
      <c r="AZ22" s="22">
        <f>((Data!$AJ$8*'Intermediate calculations'!AZ4)+Data!$AK$8)*Drivers!BA4</f>
        <v>14629.759589075751</v>
      </c>
      <c r="BA22" s="22">
        <f>((Data!$AJ$8*'Intermediate calculations'!BA4)+Data!$AK$8)*Drivers!BB4</f>
        <v>14742.900996530847</v>
      </c>
      <c r="BB22" s="22">
        <f>((Data!$AJ$8*'Intermediate calculations'!BB4)+Data!$AK$8)*Drivers!BC4</f>
        <v>14841.029626739561</v>
      </c>
      <c r="BC22" s="22">
        <f>((Data!$AJ$8*'Intermediate calculations'!BC4)+Data!$AK$8)*Drivers!BD4</f>
        <v>14940.084761766071</v>
      </c>
      <c r="BD22" s="22">
        <f>((Data!$AJ$8*'Intermediate calculations'!BD4)+Data!$AK$8)*Drivers!BE4</f>
        <v>15039.785316857953</v>
      </c>
      <c r="BE22" s="22">
        <f>((Data!$AJ$8*'Intermediate calculations'!BE4)+Data!$AK$8)*Drivers!BF4</f>
        <v>15140.40615553793</v>
      </c>
      <c r="BF22" s="22">
        <f>((Data!$AJ$8*'Intermediate calculations'!BF4)+Data!$AK$8)*Drivers!BG4</f>
        <v>15242.304958727193</v>
      </c>
      <c r="BG22" s="22">
        <f>((Data!$AJ$8*'Intermediate calculations'!BG4)+Data!$AK$8)*Drivers!BH4</f>
        <v>15328.745062630323</v>
      </c>
      <c r="BH22" s="22">
        <f>((Data!$AJ$8*'Intermediate calculations'!BH4)+Data!$AK$8)*Drivers!BI4</f>
        <v>15416.088727120194</v>
      </c>
      <c r="BI22" s="22">
        <f>((Data!$AJ$8*'Intermediate calculations'!BI4)+Data!$AK$8)*Drivers!BJ4</f>
        <v>15503.801361748827</v>
      </c>
      <c r="BJ22" s="22">
        <f>((Data!$AJ$8*'Intermediate calculations'!BJ4)+Data!$AK$8)*Drivers!BK4</f>
        <v>15592.404234522846</v>
      </c>
      <c r="BK22" s="22">
        <f>((Data!$AJ$8*'Intermediate calculations'!BK4)+Data!$AK$8)*Drivers!BL4</f>
        <v>15682.044381722035</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2.0551214161225939E-4</v>
      </c>
      <c r="Z23" s="22">
        <f>Z22/Drivers!AA4</f>
        <v>2.0553640871577989E-4</v>
      </c>
      <c r="AA23" s="22">
        <f>AA22/Drivers!AB4</f>
        <v>2.0554571357243414E-4</v>
      </c>
      <c r="AB23" s="22">
        <f>AB22/Drivers!AC4</f>
        <v>2.0554082392672363E-4</v>
      </c>
      <c r="AC23" s="22">
        <f>AC22/Drivers!AD4</f>
        <v>2.0552200327289999E-4</v>
      </c>
      <c r="AD23" s="22">
        <f>AD22/Drivers!AE4</f>
        <v>2.0551646351211597E-4</v>
      </c>
      <c r="AE23" s="22">
        <f>AE22/Drivers!AF4</f>
        <v>2.0550848418976009E-4</v>
      </c>
      <c r="AF23" s="22">
        <f>AF22/Drivers!AG4</f>
        <v>2.0548964661403776E-4</v>
      </c>
      <c r="AG23" s="22">
        <f>AG22/Drivers!AH4</f>
        <v>2.0530679674490404E-4</v>
      </c>
      <c r="AH23" s="22">
        <f>AH22/Drivers!AI4</f>
        <v>2.0534817016151913E-4</v>
      </c>
      <c r="AI23" s="22">
        <f>AI22/Drivers!AJ4</f>
        <v>2.0537057138709846E-4</v>
      </c>
      <c r="AJ23" s="22">
        <f>AJ22/Drivers!AK4</f>
        <v>2.0539311171179872E-4</v>
      </c>
      <c r="AK23" s="22">
        <f>AK22/Drivers!AL4</f>
        <v>2.0541756821853446E-4</v>
      </c>
      <c r="AL23" s="22">
        <f>AL22/Drivers!AM4</f>
        <v>2.054587289006341E-4</v>
      </c>
      <c r="AM23" s="22">
        <f>AM22/Drivers!AN4</f>
        <v>2.0550491909603579E-4</v>
      </c>
      <c r="AN23" s="22">
        <f>AN22/Drivers!AO4</f>
        <v>2.0555637890884147E-4</v>
      </c>
      <c r="AO23" s="22">
        <f>AO22/Drivers!AP4</f>
        <v>2.0561374585375736E-4</v>
      </c>
      <c r="AP23" s="22">
        <f>AP22/Drivers!AQ4</f>
        <v>2.0568381266020014E-4</v>
      </c>
      <c r="AQ23" s="22">
        <f>AQ22/Drivers!AR4</f>
        <v>2.0575738824395089E-4</v>
      </c>
      <c r="AR23" s="22">
        <f>AR22/Drivers!AS4</f>
        <v>2.0583609516408721E-4</v>
      </c>
      <c r="AS23" s="22">
        <f>AS22/Drivers!AT4</f>
        <v>2.0591334661853165E-4</v>
      </c>
      <c r="AT23" s="22">
        <f>AT22/Drivers!AU4</f>
        <v>2.0599468800534969E-4</v>
      </c>
      <c r="AU23" s="22">
        <f>AU22/Drivers!AV4</f>
        <v>2.0607668874626114E-4</v>
      </c>
      <c r="AV23" s="22">
        <f>AV22/Drivers!AW4</f>
        <v>2.0615177574154943E-4</v>
      </c>
      <c r="AW23" s="22">
        <f>AW22/Drivers!AX4</f>
        <v>2.0623040628521322E-4</v>
      </c>
      <c r="AX23" s="22">
        <f>AX22/Drivers!AY4</f>
        <v>2.0631096053590011E-4</v>
      </c>
      <c r="AY23" s="22">
        <f>AY22/Drivers!AZ4</f>
        <v>2.0639134735237418E-4</v>
      </c>
      <c r="AZ23" s="22">
        <f>AZ22/Drivers!BA4</f>
        <v>2.0647009692283409E-4</v>
      </c>
      <c r="BA23" s="22">
        <f>BA22/Drivers!BB4</f>
        <v>2.0655464505512378E-4</v>
      </c>
      <c r="BB23" s="22">
        <f>BB22/Drivers!BC4</f>
        <v>2.0664600732102245E-4</v>
      </c>
      <c r="BC23" s="22">
        <f>BC22/Drivers!BD4</f>
        <v>2.0674119277901942E-4</v>
      </c>
      <c r="BD23" s="22">
        <f>BD22/Drivers!BE4</f>
        <v>2.0683620596418376E-4</v>
      </c>
      <c r="BE23" s="22">
        <f>BE22/Drivers!BF4</f>
        <v>2.0693474734353394E-4</v>
      </c>
      <c r="BF23" s="22">
        <f>BF22/Drivers!BG4</f>
        <v>2.0704155060569375E-4</v>
      </c>
      <c r="BG23" s="22">
        <f>BG22/Drivers!BH4</f>
        <v>2.07158187323439E-4</v>
      </c>
      <c r="BH23" s="22">
        <f>BH22/Drivers!BI4</f>
        <v>2.0728044757977512E-4</v>
      </c>
      <c r="BI23" s="22">
        <f>BI22/Drivers!BJ4</f>
        <v>2.0740105809155391E-4</v>
      </c>
      <c r="BJ23" s="22">
        <f>BJ22/Drivers!BK4</f>
        <v>2.075269452051964E-4</v>
      </c>
      <c r="BK23" s="22">
        <f>BK22/Drivers!BL4</f>
        <v>2.0765993907116839E-4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0.20551214161225939</v>
      </c>
      <c r="Z24" s="22">
        <f t="shared" ref="Z24" si="10">Z23*1000</f>
        <v>0.20553640871577988</v>
      </c>
      <c r="AA24" s="22">
        <f t="shared" ref="AA24" si="11">AA23*1000</f>
        <v>0.20554571357243415</v>
      </c>
      <c r="AB24" s="22">
        <f t="shared" ref="AB24" si="12">AB23*1000</f>
        <v>0.20554082392672363</v>
      </c>
      <c r="AC24" s="22">
        <f t="shared" ref="AC24" si="13">AC23*1000</f>
        <v>0.20552200327289999</v>
      </c>
      <c r="AD24" s="22">
        <f t="shared" ref="AD24" si="14">AD23*1000</f>
        <v>0.20551646351211597</v>
      </c>
      <c r="AE24" s="22">
        <f t="shared" ref="AE24" si="15">AE23*1000</f>
        <v>0.20550848418976009</v>
      </c>
      <c r="AF24" s="22">
        <f t="shared" ref="AF24" si="16">AF23*1000</f>
        <v>0.20548964661403776</v>
      </c>
      <c r="AG24" s="22">
        <f t="shared" ref="AG24" si="17">AG23*1000</f>
        <v>0.20530679674490404</v>
      </c>
      <c r="AH24" s="22">
        <f t="shared" ref="AH24" si="18">AH23*1000</f>
        <v>0.20534817016151913</v>
      </c>
      <c r="AI24" s="22">
        <f t="shared" ref="AI24" si="19">AI23*1000</f>
        <v>0.20537057138709847</v>
      </c>
      <c r="AJ24" s="22">
        <f t="shared" ref="AJ24" si="20">AJ23*1000</f>
        <v>0.20539311171179872</v>
      </c>
      <c r="AK24" s="22">
        <f t="shared" ref="AK24" si="21">AK23*1000</f>
        <v>0.20541756821853446</v>
      </c>
      <c r="AL24" s="22">
        <f t="shared" ref="AL24" si="22">AL23*1000</f>
        <v>0.2054587289006341</v>
      </c>
      <c r="AM24" s="22">
        <f t="shared" ref="AM24" si="23">AM23*1000</f>
        <v>0.2055049190960358</v>
      </c>
      <c r="AN24" s="22">
        <f t="shared" ref="AN24" si="24">AN23*1000</f>
        <v>0.20555637890884149</v>
      </c>
      <c r="AO24" s="22">
        <f t="shared" ref="AO24" si="25">AO23*1000</f>
        <v>0.20561374585375736</v>
      </c>
      <c r="AP24" s="22">
        <f t="shared" ref="AP24" si="26">AP23*1000</f>
        <v>0.20568381266020014</v>
      </c>
      <c r="AQ24" s="22">
        <f t="shared" ref="AQ24" si="27">AQ23*1000</f>
        <v>0.2057573882439509</v>
      </c>
      <c r="AR24" s="22">
        <f t="shared" ref="AR24" si="28">AR23*1000</f>
        <v>0.20583609516408721</v>
      </c>
      <c r="AS24" s="22">
        <f t="shared" ref="AS24" si="29">AS23*1000</f>
        <v>0.20591334661853164</v>
      </c>
      <c r="AT24" s="22">
        <f t="shared" ref="AT24" si="30">AT23*1000</f>
        <v>0.2059946880053497</v>
      </c>
      <c r="AU24" s="22">
        <f t="shared" ref="AU24" si="31">AU23*1000</f>
        <v>0.20607668874626114</v>
      </c>
      <c r="AV24" s="22">
        <f t="shared" ref="AV24" si="32">AV23*1000</f>
        <v>0.20615177574154944</v>
      </c>
      <c r="AW24" s="22">
        <f t="shared" ref="AW24" si="33">AW23*1000</f>
        <v>0.20623040628521322</v>
      </c>
      <c r="AX24" s="22">
        <f t="shared" ref="AX24" si="34">AX23*1000</f>
        <v>0.20631096053590012</v>
      </c>
      <c r="AY24" s="22">
        <f t="shared" ref="AY24" si="35">AY23*1000</f>
        <v>0.20639134735237419</v>
      </c>
      <c r="AZ24" s="22">
        <f t="shared" ref="AZ24" si="36">AZ23*1000</f>
        <v>0.20647009692283408</v>
      </c>
      <c r="BA24" s="22">
        <f t="shared" ref="BA24" si="37">BA23*1000</f>
        <v>0.20655464505512378</v>
      </c>
      <c r="BB24" s="22">
        <f t="shared" ref="BB24" si="38">BB23*1000</f>
        <v>0.20664600732102245</v>
      </c>
      <c r="BC24" s="22">
        <f t="shared" ref="BC24" si="39">BC23*1000</f>
        <v>0.20674119277901942</v>
      </c>
      <c r="BD24" s="22">
        <f t="shared" ref="BD24" si="40">BD23*1000</f>
        <v>0.20683620596418376</v>
      </c>
      <c r="BE24" s="22">
        <f t="shared" ref="BE24" si="41">BE23*1000</f>
        <v>0.20693474734353393</v>
      </c>
      <c r="BF24" s="22">
        <f t="shared" ref="BF24" si="42">BF23*1000</f>
        <v>0.20704155060569376</v>
      </c>
      <c r="BG24" s="22">
        <f t="shared" ref="BG24" si="43">BG23*1000</f>
        <v>0.20715818732343899</v>
      </c>
      <c r="BH24" s="22">
        <f t="shared" ref="BH24" si="44">BH23*1000</f>
        <v>0.20728044757977512</v>
      </c>
      <c r="BI24" s="22">
        <f t="shared" ref="BI24" si="45">BI23*1000</f>
        <v>0.2074010580915539</v>
      </c>
      <c r="BJ24" s="22">
        <f t="shared" ref="BJ24" si="46">BJ23*1000</f>
        <v>0.20752694520519641</v>
      </c>
      <c r="BK24" s="22">
        <f t="shared" ref="BK24" si="47">BK23*1000</f>
        <v>0.20765993907116839</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3.4252023602043224</v>
      </c>
      <c r="Z26" s="53">
        <f>(Z19+Z22)*ttokg/Drivers!AA4</f>
        <v>3.4256068119296645</v>
      </c>
      <c r="AA26" s="53">
        <f>(AA19+AA22)*ttokg/Drivers!AB4</f>
        <v>3.425761892873902</v>
      </c>
      <c r="AB26" s="53">
        <f>(AB19+AB22)*ttokg/Drivers!AC4</f>
        <v>3.4256803987787268</v>
      </c>
      <c r="AC26" s="53">
        <f>(AC19+AC22)*ttokg/Drivers!AD4</f>
        <v>3.4253667212149987</v>
      </c>
      <c r="AD26" s="53">
        <f>(AD19+AD22)*ttokg/Drivers!AE4</f>
        <v>3.4252743918685984</v>
      </c>
      <c r="AE26" s="53">
        <f>(AE19+AE22)*ttokg/Drivers!AF4</f>
        <v>3.4251414031626677</v>
      </c>
      <c r="AF26" s="53">
        <f>(AF19+AF22)*ttokg/Drivers!AG4</f>
        <v>3.424827443567295</v>
      </c>
      <c r="AG26" s="53">
        <f>(AG19+AG22)*ttokg/Drivers!AH4</f>
        <v>3.4217799457483999</v>
      </c>
      <c r="AH26" s="53">
        <f>(AH19+AH22)*ttokg/Drivers!AI4</f>
        <v>3.4224695026919845</v>
      </c>
      <c r="AI26" s="53">
        <f>(AI19+AI22)*ttokg/Drivers!AJ4</f>
        <v>3.4228428564516409</v>
      </c>
      <c r="AJ26" s="53">
        <f>(AJ19+AJ22)*ttokg/Drivers!AK4</f>
        <v>3.4232185285299774</v>
      </c>
      <c r="AK26" s="53">
        <f>(AK19+AK22)*ttokg/Drivers!AL4</f>
        <v>3.4236261369755732</v>
      </c>
      <c r="AL26" s="53">
        <f>(AL19+AL22)*ttokg/Drivers!AM4</f>
        <v>3.4243121483439007</v>
      </c>
      <c r="AM26" s="53">
        <f>(AM19+AM22)*ttokg/Drivers!AN4</f>
        <v>3.4250819849339291</v>
      </c>
      <c r="AN26" s="53">
        <f>(AN19+AN22)*ttokg/Drivers!AO4</f>
        <v>3.425939648480691</v>
      </c>
      <c r="AO26" s="53">
        <f>(AO19+AO22)*ttokg/Drivers!AP4</f>
        <v>3.4268957642292888</v>
      </c>
      <c r="AP26" s="53">
        <f>(AP19+AP22)*ttokg/Drivers!AQ4</f>
        <v>3.428063544336668</v>
      </c>
      <c r="AQ26" s="53">
        <f>(AQ19+AQ22)*ttokg/Drivers!AR4</f>
        <v>3.4292898040658475</v>
      </c>
      <c r="AR26" s="53">
        <f>(AR19+AR22)*ttokg/Drivers!AS4</f>
        <v>3.4306015860681192</v>
      </c>
      <c r="AS26" s="53">
        <f>(AS19+AS22)*ttokg/Drivers!AT4</f>
        <v>3.4318891103088598</v>
      </c>
      <c r="AT26" s="53">
        <f>(AT19+AT22)*ttokg/Drivers!AU4</f>
        <v>3.43324480008916</v>
      </c>
      <c r="AU26" s="53">
        <f>(AU19+AU22)*ttokg/Drivers!AV4</f>
        <v>3.434611479104352</v>
      </c>
      <c r="AV26" s="53">
        <f>(AV19+AV22)*ttokg/Drivers!AW4</f>
        <v>3.4358629290258231</v>
      </c>
      <c r="AW26" s="53">
        <f>(AW19+AW22)*ttokg/Drivers!AX4</f>
        <v>3.4371734380868859</v>
      </c>
      <c r="AX26" s="53">
        <f>(AX19+AX22)*ttokg/Drivers!AY4</f>
        <v>3.4385160089316673</v>
      </c>
      <c r="AY26" s="53">
        <f>(AY19+AY22)*ttokg/Drivers!AZ4</f>
        <v>3.4398557892062351</v>
      </c>
      <c r="AZ26" s="53">
        <f>(AZ19+AZ22)*ttokg/Drivers!BA4</f>
        <v>3.4411682820472338</v>
      </c>
      <c r="BA26" s="53">
        <f>(BA19+BA22)*ttokg/Drivers!BB4</f>
        <v>3.4425774175853951</v>
      </c>
      <c r="BB26" s="53">
        <f>(BB19+BB22)*ttokg/Drivers!BC4</f>
        <v>3.4441001220170397</v>
      </c>
      <c r="BC26" s="53">
        <f>(BC19+BC22)*ttokg/Drivers!BD4</f>
        <v>3.4456865463169892</v>
      </c>
      <c r="BD26" s="53">
        <f>(BD19+BD22)*ttokg/Drivers!BE4</f>
        <v>3.4472700994030614</v>
      </c>
      <c r="BE26" s="53">
        <f>(BE19+BE22)*ttokg/Drivers!BF4</f>
        <v>3.4489124557255644</v>
      </c>
      <c r="BF26" s="53">
        <f>(BF19+BF22)*ttokg/Drivers!BG4</f>
        <v>3.450692510094894</v>
      </c>
      <c r="BG26" s="53">
        <f>(BG19+BG22)*ttokg/Drivers!BH4</f>
        <v>3.4526364553906492</v>
      </c>
      <c r="BH26" s="53">
        <f>(BH19+BH22)*ttokg/Drivers!BI4</f>
        <v>3.4546741263295839</v>
      </c>
      <c r="BI26" s="53">
        <f>(BI19+BI22)*ttokg/Drivers!BJ4</f>
        <v>3.4566843015258968</v>
      </c>
      <c r="BJ26" s="53">
        <f>(BJ19+BJ22)*ttokg/Drivers!BK4</f>
        <v>3.4587824200866053</v>
      </c>
      <c r="BK26" s="53">
        <f>(BK19+BK22)*ttokg/Drivers!BL4</f>
        <v>3.4609989845194713</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152717.15578852623</v>
      </c>
      <c r="Z27" s="22">
        <f>((Data!$AJ$23*'Intermediate calculations'!Z19)+Data!$AK$23)</f>
        <v>154160.23060876987</v>
      </c>
      <c r="AA27" s="22">
        <f>((Data!$AJ$23*'Intermediate calculations'!AA19)+Data!$AK$23)</f>
        <v>155649.78563115487</v>
      </c>
      <c r="AB27" s="22">
        <f>((Data!$AJ$23*'Intermediate calculations'!AB19)+Data!$AK$23)</f>
        <v>157187.93988254323</v>
      </c>
      <c r="AC27" s="22">
        <f>((Data!$AJ$23*'Intermediate calculations'!AC19)+Data!$AK$23)</f>
        <v>158776.66395543655</v>
      </c>
      <c r="AD27" s="22">
        <f>((Data!$AJ$23*'Intermediate calculations'!AD19)+Data!$AK$23)</f>
        <v>160431.64122937445</v>
      </c>
      <c r="AE27" s="22">
        <f>((Data!$AJ$23*'Intermediate calculations'!AE19)+Data!$AK$23)</f>
        <v>162107.41214655153</v>
      </c>
      <c r="AF27" s="22">
        <f>((Data!$AJ$23*'Intermediate calculations'!AF19)+Data!$AK$23)</f>
        <v>163804.54954529766</v>
      </c>
      <c r="AG27" s="22">
        <f>((Data!$AJ$23*'Intermediate calculations'!AG19)+Data!$AK$23)</f>
        <v>165441.98682898609</v>
      </c>
      <c r="AH27" s="22">
        <f>((Data!$AJ$23*'Intermediate calculations'!AH19)+Data!$AK$23)</f>
        <v>166717.93575194798</v>
      </c>
      <c r="AI27" s="22">
        <f>((Data!$AJ$23*'Intermediate calculations'!AI19)+Data!$AK$23)</f>
        <v>167998.53647236314</v>
      </c>
      <c r="AJ27" s="22">
        <f>((Data!$AJ$23*'Intermediate calculations'!AJ19)+Data!$AK$23)</f>
        <v>169294.09856744297</v>
      </c>
      <c r="AK27" s="22">
        <f>((Data!$AJ$23*'Intermediate calculations'!AK19)+Data!$AK$23)</f>
        <v>170605.78434412909</v>
      </c>
      <c r="AL27" s="22">
        <f>((Data!$AJ$23*'Intermediate calculations'!AL19)+Data!$AK$23)</f>
        <v>171942.11069831898</v>
      </c>
      <c r="AM27" s="22">
        <f>((Data!$AJ$23*'Intermediate calculations'!AM19)+Data!$AK$23)</f>
        <v>173104.46855609474</v>
      </c>
      <c r="AN27" s="22">
        <f>((Data!$AJ$23*'Intermediate calculations'!AN19)+Data!$AK$23)</f>
        <v>174281.54749575874</v>
      </c>
      <c r="AO27" s="22">
        <f>((Data!$AJ$23*'Intermediate calculations'!AO19)+Data!$AK$23)</f>
        <v>175473.92315762874</v>
      </c>
      <c r="AP27" s="22">
        <f>((Data!$AJ$23*'Intermediate calculations'!AP19)+Data!$AK$23)</f>
        <v>176685.78365740209</v>
      </c>
      <c r="AQ27" s="22">
        <f>((Data!$AJ$23*'Intermediate calculations'!AQ19)+Data!$AK$23)</f>
        <v>177912.04914082895</v>
      </c>
      <c r="AR27" s="22">
        <f>((Data!$AJ$23*'Intermediate calculations'!AR19)+Data!$AK$23)</f>
        <v>178994.56872677046</v>
      </c>
      <c r="AS27" s="22">
        <f>((Data!$AJ$23*'Intermediate calculations'!AS19)+Data!$AK$23)</f>
        <v>180085.85322540521</v>
      </c>
      <c r="AT27" s="22">
        <f>((Data!$AJ$23*'Intermediate calculations'!AT19)+Data!$AK$23)</f>
        <v>181189.32113658535</v>
      </c>
      <c r="AU27" s="22">
        <f>((Data!$AJ$23*'Intermediate calculations'!AU19)+Data!$AK$23)</f>
        <v>182303.02869625797</v>
      </c>
      <c r="AV27" s="22">
        <f>((Data!$AJ$23*'Intermediate calculations'!AV19)+Data!$AK$23)</f>
        <v>183422.41316851415</v>
      </c>
      <c r="AW27" s="22">
        <f>((Data!$AJ$23*'Intermediate calculations'!AW19)+Data!$AK$23)</f>
        <v>184399.97997045159</v>
      </c>
      <c r="AX27" s="22">
        <f>((Data!$AJ$23*'Intermediate calculations'!AX19)+Data!$AK$23)</f>
        <v>185386.26182786853</v>
      </c>
      <c r="AY27" s="22">
        <f>((Data!$AJ$23*'Intermediate calculations'!AY19)+Data!$AK$23)</f>
        <v>186380.02736136562</v>
      </c>
      <c r="AZ27" s="22">
        <f>((Data!$AJ$23*'Intermediate calculations'!AZ19)+Data!$AK$23)</f>
        <v>187380.40119304601</v>
      </c>
      <c r="BA27" s="22">
        <f>((Data!$AJ$23*'Intermediate calculations'!BA19)+Data!$AK$23)</f>
        <v>188392.16529005225</v>
      </c>
      <c r="BB27" s="22">
        <f>((Data!$AJ$23*'Intermediate calculations'!BB19)+Data!$AK$23)</f>
        <v>189269.67801653111</v>
      </c>
      <c r="BC27" s="22">
        <f>((Data!$AJ$23*'Intermediate calculations'!BC19)+Data!$AK$23)</f>
        <v>190155.47598827459</v>
      </c>
      <c r="BD27" s="22">
        <f>((Data!$AJ$23*'Intermediate calculations'!BD19)+Data!$AK$23)</f>
        <v>191047.04561218611</v>
      </c>
      <c r="BE27" s="22">
        <f>((Data!$AJ$23*'Intermediate calculations'!BE19)+Data!$AK$23)</f>
        <v>191946.84484817722</v>
      </c>
      <c r="BF27" s="22">
        <f>((Data!$AJ$23*'Intermediate calculations'!BF19)+Data!$AK$23)</f>
        <v>192858.07224859396</v>
      </c>
      <c r="BG27" s="22">
        <f>((Data!$AJ$23*'Intermediate calculations'!BG19)+Data!$AK$23)</f>
        <v>193631.06063222696</v>
      </c>
      <c r="BH27" s="22">
        <f>((Data!$AJ$23*'Intermediate calculations'!BH19)+Data!$AK$23)</f>
        <v>194412.12908293438</v>
      </c>
      <c r="BI27" s="22">
        <f>((Data!$AJ$23*'Intermediate calculations'!BI19)+Data!$AK$23)</f>
        <v>195196.49703952266</v>
      </c>
      <c r="BJ27" s="22">
        <f>((Data!$AJ$23*'Intermediate calculations'!BJ19)+Data!$AK$23)</f>
        <v>195988.82592759965</v>
      </c>
      <c r="BK27" s="22">
        <f>((Data!$AJ$23*'Intermediate calculations'!BK19)+Data!$AK$23)</f>
        <v>196790.43061527767</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233558.47476040889</v>
      </c>
      <c r="Z29" s="22">
        <f>((Data!$AJ$9*'Intermediate calculations'!Z4)+Data!$AK$9)*Drivers!AA4</f>
        <v>240827.40848281962</v>
      </c>
      <c r="AA29" s="22">
        <f>((Data!$AJ$9*'Intermediate calculations'!AA4)+Data!$AK$9)*Drivers!AB4</f>
        <v>245967.69344740635</v>
      </c>
      <c r="AB29" s="22">
        <f>((Data!$AJ$9*'Intermediate calculations'!AB4)+Data!$AK$9)*Drivers!AC4</f>
        <v>249003.77811529997</v>
      </c>
      <c r="AC29" s="22">
        <f>((Data!$AJ$9*'Intermediate calculations'!AC4)+Data!$AK$9)*Drivers!AD4</f>
        <v>249877.75116219878</v>
      </c>
      <c r="AD29" s="22">
        <f>((Data!$AJ$9*'Intermediate calculations'!AD4)+Data!$AK$9)*Drivers!AE4</f>
        <v>253008.74264944394</v>
      </c>
      <c r="AE29" s="22">
        <f>((Data!$AJ$9*'Intermediate calculations'!AE4)+Data!$AK$9)*Drivers!AF4</f>
        <v>255751.74331841385</v>
      </c>
      <c r="AF29" s="22">
        <f>((Data!$AJ$9*'Intermediate calculations'!AF4)+Data!$AK$9)*Drivers!AG4</f>
        <v>256652.49072830085</v>
      </c>
      <c r="AG29" s="22">
        <f>((Data!$AJ$9*'Intermediate calculations'!AG4)+Data!$AK$9)*Drivers!AH4</f>
        <v>228892.39169573021</v>
      </c>
      <c r="AH29" s="22">
        <f>((Data!$AJ$9*'Intermediate calculations'!AH4)+Data!$AK$9)*Drivers!AI4</f>
        <v>238831.44029673308</v>
      </c>
      <c r="AI29" s="22">
        <f>((Data!$AJ$9*'Intermediate calculations'!AI4)+Data!$AK$9)*Drivers!AJ4</f>
        <v>245581.34897097538</v>
      </c>
      <c r="AJ29" s="22">
        <f>((Data!$AJ$9*'Intermediate calculations'!AJ4)+Data!$AK$9)*Drivers!AK4</f>
        <v>252480.15702861437</v>
      </c>
      <c r="AK29" s="22">
        <f>((Data!$AJ$9*'Intermediate calculations'!AK4)+Data!$AK$9)*Drivers!AL4</f>
        <v>259855.35299582803</v>
      </c>
      <c r="AL29" s="22">
        <f>((Data!$AJ$9*'Intermediate calculations'!AL4)+Data!$AK$9)*Drivers!AM4</f>
        <v>270453.83263009618</v>
      </c>
      <c r="AM29" s="22">
        <f>((Data!$AJ$9*'Intermediate calculations'!AM4)+Data!$AK$9)*Drivers!AN4</f>
        <v>281736.80101836513</v>
      </c>
      <c r="AN29" s="22">
        <f>((Data!$AJ$9*'Intermediate calculations'!AN4)+Data!$AK$9)*Drivers!AO4</f>
        <v>294208.83530726854</v>
      </c>
      <c r="AO29" s="22">
        <f>((Data!$AJ$9*'Intermediate calculations'!AO4)+Data!$AK$9)*Drivers!AP4</f>
        <v>308023.36284292256</v>
      </c>
      <c r="AP29" s="22">
        <f>((Data!$AJ$9*'Intermediate calculations'!AP4)+Data!$AK$9)*Drivers!AQ4</f>
        <v>324522.1478665265</v>
      </c>
      <c r="AQ29" s="22">
        <f>((Data!$AJ$9*'Intermediate calculations'!AQ4)+Data!$AK$9)*Drivers!AR4</f>
        <v>341996.95529022353</v>
      </c>
      <c r="AR29" s="22">
        <f>((Data!$AJ$9*'Intermediate calculations'!AR4)+Data!$AK$9)*Drivers!AS4</f>
        <v>360321.31126770237</v>
      </c>
      <c r="AS29" s="22">
        <f>((Data!$AJ$9*'Intermediate calculations'!AS4)+Data!$AK$9)*Drivers!AT4</f>
        <v>378646.21221400838</v>
      </c>
      <c r="AT29" s="22">
        <f>((Data!$AJ$9*'Intermediate calculations'!AT4)+Data!$AK$9)*Drivers!AU4</f>
        <v>398071.91227326455</v>
      </c>
      <c r="AU29" s="22">
        <f>((Data!$AJ$9*'Intermediate calculations'!AU4)+Data!$AK$9)*Drivers!AV4</f>
        <v>417933.9933885315</v>
      </c>
      <c r="AV29" s="22">
        <f>((Data!$AJ$9*'Intermediate calculations'!AV4)+Data!$AK$9)*Drivers!AW4</f>
        <v>436706.0484863639</v>
      </c>
      <c r="AW29" s="22">
        <f>((Data!$AJ$9*'Intermediate calculations'!AW4)+Data!$AK$9)*Drivers!AX4</f>
        <v>455942.68532871007</v>
      </c>
      <c r="AX29" s="22">
        <f>((Data!$AJ$9*'Intermediate calculations'!AX4)+Data!$AK$9)*Drivers!AY4</f>
        <v>475832.8639322205</v>
      </c>
      <c r="AY29" s="22">
        <f>((Data!$AJ$9*'Intermediate calculations'!AY4)+Data!$AK$9)*Drivers!AZ4</f>
        <v>495955.18655491626</v>
      </c>
      <c r="AZ29" s="22">
        <f>((Data!$AJ$9*'Intermediate calculations'!AZ4)+Data!$AK$9)*Drivers!BA4</f>
        <v>516005.27968507499</v>
      </c>
      <c r="BA29" s="22">
        <f>((Data!$AJ$9*'Intermediate calculations'!BA4)+Data!$AK$9)*Drivers!BB4</f>
        <v>537540.20940054627</v>
      </c>
      <c r="BB29" s="22">
        <f>((Data!$AJ$9*'Intermediate calculations'!BB4)+Data!$AK$9)*Drivers!BC4</f>
        <v>560186.31993934594</v>
      </c>
      <c r="BC29" s="22">
        <f>((Data!$AJ$9*'Intermediate calculations'!BC4)+Data!$AK$9)*Drivers!BD4</f>
        <v>583905.9703768685</v>
      </c>
      <c r="BD29" s="22">
        <f>((Data!$AJ$9*'Intermediate calculations'!BD4)+Data!$AK$9)*Drivers!BE4</f>
        <v>607861.79355585889</v>
      </c>
      <c r="BE29" s="22">
        <f>((Data!$AJ$9*'Intermediate calculations'!BE4)+Data!$AK$9)*Drivers!BF4</f>
        <v>632852.25664990768</v>
      </c>
      <c r="BF29" s="22">
        <f>((Data!$AJ$9*'Intermediate calculations'!BF4)+Data!$AK$9)*Drivers!BG4</f>
        <v>659919.45589832892</v>
      </c>
      <c r="BG29" s="22">
        <f>((Data!$AJ$9*'Intermediate calculations'!BG4)+Data!$AK$9)*Drivers!BH4</f>
        <v>688684.02437775349</v>
      </c>
      <c r="BH29" s="22">
        <f>((Data!$AJ$9*'Intermediate calculations'!BH4)+Data!$AK$9)*Drivers!BI4</f>
        <v>718955.7591936856</v>
      </c>
      <c r="BI29" s="22">
        <f>((Data!$AJ$9*'Intermediate calculations'!BI4)+Data!$AK$9)*Drivers!BJ4</f>
        <v>749155.72974446113</v>
      </c>
      <c r="BJ29" s="22">
        <f>((Data!$AJ$9*'Intermediate calculations'!BJ4)+Data!$AK$9)*Drivers!BK4</f>
        <v>780811.8774493807</v>
      </c>
      <c r="BK29" s="22">
        <f>((Data!$AJ$9*'Intermediate calculations'!BK4)+Data!$AK$9)*Drivers!BL4</f>
        <v>814350.92305284215</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4.4635746308453461</v>
      </c>
      <c r="Z30" s="53">
        <f>Z29*ttokg/Drivers!AA4</f>
        <v>4.5349814684587111</v>
      </c>
      <c r="AA30" s="53">
        <f>AA29*ttokg/Drivers!AB4</f>
        <v>4.5623613486972081</v>
      </c>
      <c r="AB30" s="53">
        <f>AB29*ttokg/Drivers!AC4</f>
        <v>4.5479733877713668</v>
      </c>
      <c r="AC30" s="53">
        <f>AC29*ttokg/Drivers!AD4</f>
        <v>4.4925929271312963</v>
      </c>
      <c r="AD30" s="53">
        <f>AD29*ttokg/Drivers!AE4</f>
        <v>4.4762919788789821</v>
      </c>
      <c r="AE30" s="53">
        <f>AE29*ttokg/Drivers!AF4</f>
        <v>4.4528125316821194</v>
      </c>
      <c r="AF30" s="53">
        <f>AF29*ttokg/Drivers!AG4</f>
        <v>4.3973822777377958</v>
      </c>
      <c r="AG30" s="53">
        <f>AG29*ttokg/Drivers!AH4</f>
        <v>3.8593398656373998</v>
      </c>
      <c r="AH30" s="53">
        <f>AH29*ttokg/Drivers!AI4</f>
        <v>3.9810826537393043</v>
      </c>
      <c r="AI30" s="53">
        <f>AI29*ttokg/Drivers!AJ4</f>
        <v>4.0469990774251849</v>
      </c>
      <c r="AJ30" s="53">
        <f>AJ29*ttokg/Drivers!AK4</f>
        <v>4.1133248053499454</v>
      </c>
      <c r="AK30" s="53">
        <f>AK29*ttokg/Drivers!AL4</f>
        <v>4.1852889688354367</v>
      </c>
      <c r="AL30" s="53">
        <f>AL29*ttokg/Drivers!AM4</f>
        <v>4.3064057778630556</v>
      </c>
      <c r="AM30" s="53">
        <f>AM29*ttokg/Drivers!AN4</f>
        <v>4.4423221133083794</v>
      </c>
      <c r="AN30" s="53">
        <f>AN29*ttokg/Drivers!AO4</f>
        <v>4.5937444902528402</v>
      </c>
      <c r="AO30" s="53">
        <f>AO29*ttokg/Drivers!AP4</f>
        <v>4.7625488189822294</v>
      </c>
      <c r="AP30" s="53">
        <f>AP29*ttokg/Drivers!AQ4</f>
        <v>4.9687229536712287</v>
      </c>
      <c r="AQ30" s="53">
        <f>AQ29*ttokg/Drivers!AR4</f>
        <v>5.1852217936239633</v>
      </c>
      <c r="AR30" s="53">
        <f>AR29*ttokg/Drivers!AS4</f>
        <v>5.4168197781331129</v>
      </c>
      <c r="AS30" s="53">
        <f>AS29*ttokg/Drivers!AT4</f>
        <v>5.6441350017341225</v>
      </c>
      <c r="AT30" s="53">
        <f>AT29*ttokg/Drivers!AU4</f>
        <v>5.8834850005857238</v>
      </c>
      <c r="AU30" s="53">
        <f>AU29*ttokg/Drivers!AV4</f>
        <v>6.1247751729169968</v>
      </c>
      <c r="AV30" s="53">
        <f>AV29*ttokg/Drivers!AW4</f>
        <v>6.3457213964701218</v>
      </c>
      <c r="AW30" s="53">
        <f>AW29*ttokg/Drivers!AX4</f>
        <v>6.5770946404219375</v>
      </c>
      <c r="AX30" s="53">
        <f>AX29*ttokg/Drivers!AY4</f>
        <v>6.8141284624850575</v>
      </c>
      <c r="AY30" s="53">
        <f>AY29*ttokg/Drivers!AZ4</f>
        <v>7.0506696032673508</v>
      </c>
      <c r="AZ30" s="53">
        <f>AZ29*ttokg/Drivers!BA4</f>
        <v>7.2823930879100862</v>
      </c>
      <c r="BA30" s="53">
        <f>BA29*ttokg/Drivers!BB4</f>
        <v>7.5311790523258324</v>
      </c>
      <c r="BB30" s="53">
        <f>BB29*ttokg/Drivers!BC4</f>
        <v>7.8000158535330808</v>
      </c>
      <c r="BC30" s="53">
        <f>BC29*ttokg/Drivers!BD4</f>
        <v>8.0801025369975559</v>
      </c>
      <c r="BD30" s="53">
        <f>BD29*ttokg/Drivers!BE4</f>
        <v>8.3596823013657406</v>
      </c>
      <c r="BE30" s="53">
        <f>BE29*ttokg/Drivers!BF4</f>
        <v>8.6496439058692509</v>
      </c>
      <c r="BF30" s="53">
        <f>BF29*ttokg/Drivers!BG4</f>
        <v>8.9639164020154265</v>
      </c>
      <c r="BG30" s="53">
        <f>BG29*ttokg/Drivers!BH4</f>
        <v>9.3071242000436634</v>
      </c>
      <c r="BH30" s="53">
        <f>BH29*ttokg/Drivers!BI4</f>
        <v>9.6668794655778374</v>
      </c>
      <c r="BI30" s="53">
        <f>BI29*ttokg/Drivers!BJ4</f>
        <v>10.021780297553109</v>
      </c>
      <c r="BJ30" s="53">
        <f>BJ29*ttokg/Drivers!BK4</f>
        <v>10.392207723055023</v>
      </c>
      <c r="BK30" s="53">
        <f>BK29*ttokg/Drivers!BL4</f>
        <v>10.783547026611162</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0.20517063853607742</v>
      </c>
      <c r="AP31" s="53"/>
      <c r="AQ31" s="53">
        <f>(AQ32-AE32)/AE32</f>
        <v>0.31838452556075097</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210891.83409623004</v>
      </c>
      <c r="Z32" s="22">
        <f>((Data!$AJ$26*'Intermediate calculations'!Z29)+Data!$AK$26)</f>
        <v>217055.95590813877</v>
      </c>
      <c r="AA32" s="22">
        <f>((Data!$AJ$26*'Intermediate calculations'!AA29)+Data!$AK$26)</f>
        <v>221414.96424136197</v>
      </c>
      <c r="AB32" s="22">
        <f>((Data!$AJ$26*'Intermediate calculations'!AB29)+Data!$AK$26)</f>
        <v>223989.5916129757</v>
      </c>
      <c r="AC32" s="22">
        <f>((Data!$AJ$26*'Intermediate calculations'!AC29)+Data!$AK$26)</f>
        <v>224730.72869403064</v>
      </c>
      <c r="AD32" s="22">
        <f>((Data!$AJ$26*'Intermediate calculations'!AD29)+Data!$AK$26)</f>
        <v>227385.83791038315</v>
      </c>
      <c r="AE32" s="22">
        <f>((Data!$AJ$26*'Intermediate calculations'!AE29)+Data!$AK$26)</f>
        <v>229711.92738916713</v>
      </c>
      <c r="AF32" s="22">
        <f>((Data!$AJ$26*'Intermediate calculations'!AF29)+Data!$AK$26)</f>
        <v>230475.76937319658</v>
      </c>
      <c r="AG32" s="22">
        <f>((Data!$AJ$26*'Intermediate calculations'!AG29)+Data!$AK$26)</f>
        <v>206934.95328075541</v>
      </c>
      <c r="AH32" s="22">
        <f>((Data!$AJ$26*'Intermediate calculations'!AH29)+Data!$AK$26)</f>
        <v>215363.35675927054</v>
      </c>
      <c r="AI32" s="22">
        <f>((Data!$AJ$26*'Intermediate calculations'!AI29)+Data!$AK$26)</f>
        <v>221087.34061662917</v>
      </c>
      <c r="AJ32" s="22">
        <f>((Data!$AJ$26*'Intermediate calculations'!AJ29)+Data!$AK$26)</f>
        <v>226937.59250338882</v>
      </c>
      <c r="AK32" s="22">
        <f>((Data!$AJ$26*'Intermediate calculations'!AK29)+Data!$AK$26)</f>
        <v>233191.8256639473</v>
      </c>
      <c r="AL32" s="22">
        <f>((Data!$AJ$26*'Intermediate calculations'!AL29)+Data!$AK$26)</f>
        <v>242179.43264751957</v>
      </c>
      <c r="AM32" s="22">
        <f>((Data!$AJ$26*'Intermediate calculations'!AM29)+Data!$AK$26)</f>
        <v>251747.49231090295</v>
      </c>
      <c r="AN32" s="22">
        <f>((Data!$AJ$26*'Intermediate calculations'!AN29)+Data!$AK$26)</f>
        <v>262323.89065693249</v>
      </c>
      <c r="AO32" s="22">
        <f>((Data!$AJ$26*'Intermediate calculations'!AO29)+Data!$AK$26)</f>
        <v>274038.73546851747</v>
      </c>
      <c r="AP32" s="22">
        <f>((Data!$AJ$26*'Intermediate calculations'!AP29)+Data!$AK$26)</f>
        <v>288029.85500788526</v>
      </c>
      <c r="AQ32" s="22">
        <f>((Data!$AJ$26*'Intermediate calculations'!AQ29)+Data!$AK$26)</f>
        <v>302848.65040661278</v>
      </c>
      <c r="AR32" s="22">
        <f>((Data!$AJ$26*'Intermediate calculations'!AR29)+Data!$AK$26)</f>
        <v>318387.87069441262</v>
      </c>
      <c r="AS32" s="22">
        <f>((Data!$AJ$26*'Intermediate calculations'!AS29)+Data!$AK$26)</f>
        <v>333927.55312072719</v>
      </c>
      <c r="AT32" s="22">
        <f>((Data!$AJ$26*'Intermediate calculations'!AT29)+Data!$AK$26)</f>
        <v>350400.7231921067</v>
      </c>
      <c r="AU32" s="22">
        <f>((Data!$AJ$26*'Intermediate calculations'!AU29)+Data!$AK$26)</f>
        <v>367243.94836212695</v>
      </c>
      <c r="AV32" s="22">
        <f>((Data!$AJ$26*'Intermediate calculations'!AV29)+Data!$AK$26)</f>
        <v>383162.82156991912</v>
      </c>
      <c r="AW32" s="22">
        <f>((Data!$AJ$26*'Intermediate calculations'!AW29)+Data!$AK$26)</f>
        <v>399475.66431631672</v>
      </c>
      <c r="AX32" s="22">
        <f>((Data!$AJ$26*'Intermediate calculations'!AX29)+Data!$AK$26)</f>
        <v>416342.71641154436</v>
      </c>
      <c r="AY32" s="22">
        <f>((Data!$AJ$26*'Intermediate calculations'!AY29)+Data!$AK$26)</f>
        <v>433406.62874333642</v>
      </c>
      <c r="AZ32" s="22">
        <f>((Data!$AJ$26*'Intermediate calculations'!AZ29)+Data!$AK$26)</f>
        <v>450409.28980948019</v>
      </c>
      <c r="BA32" s="22">
        <f>((Data!$AJ$26*'Intermediate calculations'!BA29)+Data!$AK$26)</f>
        <v>468671.1057850197</v>
      </c>
      <c r="BB32" s="22">
        <f>((Data!$AJ$26*'Intermediate calculations'!BB29)+Data!$AK$26)</f>
        <v>487875.21319030982</v>
      </c>
      <c r="BC32" s="22">
        <f>((Data!$AJ$26*'Intermediate calculations'!BC29)+Data!$AK$26)</f>
        <v>507989.69217943621</v>
      </c>
      <c r="BD32" s="22">
        <f>((Data!$AJ$26*'Intermediate calculations'!BD29)+Data!$AK$26)</f>
        <v>528304.44779821078</v>
      </c>
      <c r="BE32" s="22">
        <f>((Data!$AJ$26*'Intermediate calculations'!BE29)+Data!$AK$26)</f>
        <v>549496.58746139065</v>
      </c>
      <c r="BF32" s="22">
        <f>((Data!$AJ$26*'Intermediate calculations'!BF29)+Data!$AK$26)</f>
        <v>572449.81824406702</v>
      </c>
      <c r="BG32" s="22">
        <f>((Data!$AJ$26*'Intermediate calculations'!BG29)+Data!$AK$26)</f>
        <v>596842.43354987272</v>
      </c>
      <c r="BH32" s="22">
        <f>((Data!$AJ$26*'Intermediate calculations'!BH29)+Data!$AK$26)</f>
        <v>622513.13959688274</v>
      </c>
      <c r="BI32" s="22">
        <f>((Data!$AJ$26*'Intermediate calculations'!BI29)+Data!$AK$26)</f>
        <v>648122.9888952882</v>
      </c>
      <c r="BJ32" s="22">
        <f>((Data!$AJ$26*'Intermediate calculations'!BJ29)+Data!$AK$26)</f>
        <v>674967.68964517803</v>
      </c>
      <c r="BK32" s="22">
        <f>((Data!$AJ$26*'Intermediate calculations'!BK29)+Data!$AK$26)</f>
        <v>703409.10491321189</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420239.09351932583</v>
      </c>
      <c r="Z34" s="22">
        <f>((Data!$AJ$10*'Intermediate calculations'!Z4)+Data!$AK$10)*Drivers!AA4</f>
        <v>429995.74699640629</v>
      </c>
      <c r="AA34" s="22">
        <f>((Data!$AJ$10*'Intermediate calculations'!AA4)+Data!$AK$10)*Drivers!AB4</f>
        <v>437900.80411848798</v>
      </c>
      <c r="AB34" s="22">
        <f>((Data!$AJ$10*'Intermediate calculations'!AB4)+Data!$AK$10)*Drivers!AC4</f>
        <v>443981.21829324134</v>
      </c>
      <c r="AC34" s="22">
        <f>((Data!$AJ$10*'Intermediate calculations'!AC4)+Data!$AK$10)*Drivers!AD4</f>
        <v>448188.12920401501</v>
      </c>
      <c r="AD34" s="22">
        <f>((Data!$AJ$10*'Intermediate calculations'!AD4)+Data!$AK$10)*Drivers!AE4</f>
        <v>454605.97601316695</v>
      </c>
      <c r="AE34" s="22">
        <f>((Data!$AJ$10*'Intermediate calculations'!AE4)+Data!$AK$10)*Drivers!AF4</f>
        <v>460712.744776426</v>
      </c>
      <c r="AF34" s="22">
        <f>((Data!$AJ$10*'Intermediate calculations'!AF4)+Data!$AK$10)*Drivers!AG4</f>
        <v>465176.60632159171</v>
      </c>
      <c r="AG34" s="22">
        <f>((Data!$AJ$10*'Intermediate calculations'!AG4)+Data!$AK$10)*Drivers!AH4</f>
        <v>443240.37464544515</v>
      </c>
      <c r="AH34" s="22">
        <f>((Data!$AJ$10*'Intermediate calculations'!AH4)+Data!$AK$10)*Drivers!AI4</f>
        <v>455086.33164694358</v>
      </c>
      <c r="AI34" s="22">
        <f>((Data!$AJ$10*'Intermediate calculations'!AI4)+Data!$AK$10)*Drivers!AJ4</f>
        <v>464018.91921367584</v>
      </c>
      <c r="AJ34" s="22">
        <f>((Data!$AJ$10*'Intermediate calculations'!AJ4)+Data!$AK$10)*Drivers!AK4</f>
        <v>473120.06916196452</v>
      </c>
      <c r="AK34" s="22">
        <f>((Data!$AJ$10*'Intermediate calculations'!AK4)+Data!$AK$10)*Drivers!AL4</f>
        <v>482692.46720088512</v>
      </c>
      <c r="AL34" s="22">
        <f>((Data!$AJ$10*'Intermediate calculations'!AL4)+Data!$AK$10)*Drivers!AM4</f>
        <v>495272.32735005859</v>
      </c>
      <c r="AM34" s="22">
        <f>((Data!$AJ$10*'Intermediate calculations'!AM4)+Data!$AK$10)*Drivers!AN4</f>
        <v>508106.68796749809</v>
      </c>
      <c r="AN34" s="22">
        <f>((Data!$AJ$10*'Intermediate calculations'!AN4)+Data!$AK$10)*Drivers!AO4</f>
        <v>522062.56985616946</v>
      </c>
      <c r="AO34" s="22">
        <f>((Data!$AJ$10*'Intermediate calculations'!AO4)+Data!$AK$10)*Drivers!AP4</f>
        <v>537281.84699673043</v>
      </c>
      <c r="AP34" s="22">
        <f>((Data!$AJ$10*'Intermediate calculations'!AP4)+Data!$AK$10)*Drivers!AQ4</f>
        <v>555003.43265637942</v>
      </c>
      <c r="AQ34" s="22">
        <f>((Data!$AJ$10*'Intermediate calculations'!AQ4)+Data!$AK$10)*Drivers!AR4</f>
        <v>573650.57453621947</v>
      </c>
      <c r="AR34" s="22">
        <f>((Data!$AJ$10*'Intermediate calculations'!AR4)+Data!$AK$10)*Drivers!AS4</f>
        <v>592768.30858126539</v>
      </c>
      <c r="AS34" s="22">
        <f>((Data!$AJ$10*'Intermediate calculations'!AS4)+Data!$AK$10)*Drivers!AT4</f>
        <v>611905.33169031795</v>
      </c>
      <c r="AT34" s="22">
        <f>((Data!$AJ$10*'Intermediate calculations'!AT4)+Data!$AK$10)*Drivers!AU4</f>
        <v>632077.5258121934</v>
      </c>
      <c r="AU34" s="22">
        <f>((Data!$AJ$10*'Intermediate calculations'!AU4)+Data!$AK$10)*Drivers!AV4</f>
        <v>652671.68181839283</v>
      </c>
      <c r="AV34" s="22">
        <f>((Data!$AJ$10*'Intermediate calculations'!AV4)+Data!$AK$10)*Drivers!AW4</f>
        <v>672278.82955523604</v>
      </c>
      <c r="AW34" s="22">
        <f>((Data!$AJ$10*'Intermediate calculations'!AW4)+Data!$AK$10)*Drivers!AX4</f>
        <v>692007.82122184301</v>
      </c>
      <c r="AX34" s="22">
        <f>((Data!$AJ$10*'Intermediate calculations'!AX4)+Data!$AK$10)*Drivers!AY4</f>
        <v>712354.56795470009</v>
      </c>
      <c r="AY34" s="22">
        <f>((Data!$AJ$10*'Intermediate calculations'!AY4)+Data!$AK$10)*Drivers!AZ4</f>
        <v>732930.15360508463</v>
      </c>
      <c r="AZ34" s="22">
        <f>((Data!$AJ$10*'Intermediate calculations'!AZ4)+Data!$AK$10)*Drivers!BA4</f>
        <v>753453.69605672942</v>
      </c>
      <c r="BA34" s="22">
        <f>((Data!$AJ$10*'Intermediate calculations'!BA4)+Data!$AK$10)*Drivers!BB4</f>
        <v>775362.73916834511</v>
      </c>
      <c r="BB34" s="22">
        <f>((Data!$AJ$10*'Intermediate calculations'!BB4)+Data!$AK$10)*Drivers!BC4</f>
        <v>798002.55462020834</v>
      </c>
      <c r="BC34" s="22">
        <f>((Data!$AJ$10*'Intermediate calculations'!BC4)+Data!$AK$10)*Drivers!BD4</f>
        <v>821644.19720761664</v>
      </c>
      <c r="BD34" s="22">
        <f>((Data!$AJ$10*'Intermediate calculations'!BD4)+Data!$AK$10)*Drivers!BE4</f>
        <v>845514.70156234782</v>
      </c>
      <c r="BE34" s="22">
        <f>((Data!$AJ$10*'Intermediate calculations'!BE4)+Data!$AK$10)*Drivers!BF4</f>
        <v>870351.25591974566</v>
      </c>
      <c r="BF34" s="22">
        <f>((Data!$AJ$10*'Intermediate calculations'!BF4)+Data!$AK$10)*Drivers!BG4</f>
        <v>897115.95997903345</v>
      </c>
      <c r="BG34" s="22">
        <f>((Data!$AJ$10*'Intermediate calculations'!BG4)+Data!$AK$10)*Drivers!BH4</f>
        <v>925140.22061425296</v>
      </c>
      <c r="BH34" s="22">
        <f>((Data!$AJ$10*'Intermediate calculations'!BH4)+Data!$AK$10)*Drivers!BI4</f>
        <v>954563.35445418244</v>
      </c>
      <c r="BI34" s="22">
        <f>((Data!$AJ$10*'Intermediate calculations'!BI4)+Data!$AK$10)*Drivers!BJ4</f>
        <v>983927.77842539782</v>
      </c>
      <c r="BJ34" s="22">
        <f>((Data!$AJ$10*'Intermediate calculations'!BJ4)+Data!$AK$10)*Drivers!BK4</f>
        <v>1014644.0807106779</v>
      </c>
      <c r="BK34" s="22">
        <f>((Data!$AJ$10*'Intermediate calculations'!BK4)+Data!$AK$10)*Drivers!BL4</f>
        <v>1047106.2357927982</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8.0312588042310438</v>
      </c>
      <c r="Z35" s="53">
        <f>Z34*ttokg/Drivers!AA4</f>
        <v>8.097179454903598</v>
      </c>
      <c r="AA35" s="53">
        <f>AA34*ttokg/Drivers!AB4</f>
        <v>8.1224557390940699</v>
      </c>
      <c r="AB35" s="53">
        <f>AB34*ttokg/Drivers!AC4</f>
        <v>8.109173205126968</v>
      </c>
      <c r="AC35" s="53">
        <f>AC34*ttokg/Drivers!AD4</f>
        <v>8.0580476249730619</v>
      </c>
      <c r="AD35" s="53">
        <f>AD34*ttokg/Drivers!AE4</f>
        <v>8.0429990784852521</v>
      </c>
      <c r="AE35" s="53">
        <f>AE34*ttokg/Drivers!AF4</f>
        <v>8.0213235570872925</v>
      </c>
      <c r="AF35" s="53">
        <f>AF34*ttokg/Drivers!AG4</f>
        <v>7.970152009248423</v>
      </c>
      <c r="AG35" s="53">
        <f>AG34*ttokg/Drivers!AH4</f>
        <v>7.473447392708306</v>
      </c>
      <c r="AH35" s="53">
        <f>AH34*ttokg/Drivers!AI4</f>
        <v>7.585836683070414</v>
      </c>
      <c r="AI35" s="53">
        <f>AI34*ttokg/Drivers!AJ4</f>
        <v>7.646688748287314</v>
      </c>
      <c r="AJ35" s="53">
        <f>AJ34*ttokg/Drivers!AK4</f>
        <v>7.7079186709006731</v>
      </c>
      <c r="AK35" s="53">
        <f>AK34*ttokg/Drivers!AL4</f>
        <v>7.7743538281016651</v>
      </c>
      <c r="AL35" s="53">
        <f>AL34*ttokg/Drivers!AM4</f>
        <v>7.8861652333583212</v>
      </c>
      <c r="AM35" s="53">
        <f>AM34*ttokg/Drivers!AN4</f>
        <v>8.011639117499465</v>
      </c>
      <c r="AN35" s="53">
        <f>AN34*ttokg/Drivers!AO4</f>
        <v>8.151427714056716</v>
      </c>
      <c r="AO35" s="53">
        <f>AO34*ttokg/Drivers!AP4</f>
        <v>8.3072628071389278</v>
      </c>
      <c r="AP35" s="53">
        <f>AP34*ttokg/Drivers!AQ4</f>
        <v>8.4975965841945573</v>
      </c>
      <c r="AQ35" s="53">
        <f>AQ34*ttokg/Drivers!AR4</f>
        <v>8.697461819465337</v>
      </c>
      <c r="AR35" s="53">
        <f>AR34*ttokg/Drivers!AS4</f>
        <v>8.9112661320993674</v>
      </c>
      <c r="AS35" s="53">
        <f>AS34*ttokg/Drivers!AT4</f>
        <v>9.1211167283222583</v>
      </c>
      <c r="AT35" s="53">
        <f>AT34*ttokg/Drivers!AU4</f>
        <v>9.3420774680794789</v>
      </c>
      <c r="AU35" s="53">
        <f>AU34*ttokg/Drivers!AV4</f>
        <v>9.5648293177986048</v>
      </c>
      <c r="AV35" s="53">
        <f>AV34*ttokg/Drivers!AW4</f>
        <v>9.7688002442122333</v>
      </c>
      <c r="AW35" s="53">
        <f>AW34*ttokg/Drivers!AX4</f>
        <v>9.9823970831047131</v>
      </c>
      <c r="AX35" s="53">
        <f>AX34*ttokg/Drivers!AY4</f>
        <v>10.201219597923362</v>
      </c>
      <c r="AY35" s="53">
        <f>AY34*ttokg/Drivers!AZ4</f>
        <v>10.419587284161279</v>
      </c>
      <c r="AZ35" s="53">
        <f>AZ34*ttokg/Drivers!BA4</f>
        <v>10.633507454754321</v>
      </c>
      <c r="BA35" s="53">
        <f>BA34*ttokg/Drivers!BB4</f>
        <v>10.863179194893331</v>
      </c>
      <c r="BB35" s="53">
        <f>BB34*ttokg/Drivers!BC4</f>
        <v>11.111361266143508</v>
      </c>
      <c r="BC35" s="53">
        <f>BC34*ttokg/Drivers!BD4</f>
        <v>11.36992889125901</v>
      </c>
      <c r="BD35" s="53">
        <f>BD34*ttokg/Drivers!BE4</f>
        <v>11.628028543869597</v>
      </c>
      <c r="BE35" s="53">
        <f>BE34*ttokg/Drivers!BF4</f>
        <v>11.895712399895057</v>
      </c>
      <c r="BF35" s="53">
        <f>BF34*ttokg/Drivers!BG4</f>
        <v>12.185839341892082</v>
      </c>
      <c r="BG35" s="53">
        <f>BG34*ttokg/Drivers!BH4</f>
        <v>12.502678486686829</v>
      </c>
      <c r="BH35" s="53">
        <f>BH34*ttokg/Drivers!BI4</f>
        <v>12.834793757150109</v>
      </c>
      <c r="BI35" s="53">
        <f>BI34*ttokg/Drivers!BJ4</f>
        <v>13.162427560158106</v>
      </c>
      <c r="BJ35" s="53">
        <f>BJ34*ttokg/Drivers!BK4</f>
        <v>13.504395048597544</v>
      </c>
      <c r="BK35" s="53">
        <f>BK34*ttokg/Drivers!BL4</f>
        <v>13.865667755615407</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0.18450319776291435</v>
      </c>
      <c r="AP36" s="53"/>
      <c r="AQ36" s="53">
        <f>(AQ37-AE37)/AE37</f>
        <v>0.24864853104312187</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450018.74226829619</v>
      </c>
      <c r="Z37" s="22">
        <f>((Data!$AJ$29*'Intermediate calculations'!Z34)+Data!$AK$29)</f>
        <v>460631.08492869098</v>
      </c>
      <c r="AA37" s="22">
        <f>((Data!$AJ$29*'Intermediate calculations'!AA34)+Data!$AK$29)</f>
        <v>469229.44041262771</v>
      </c>
      <c r="AB37" s="22">
        <f>((Data!$AJ$29*'Intermediate calculations'!AB34)+Data!$AK$29)</f>
        <v>475843.12602636678</v>
      </c>
      <c r="AC37" s="22">
        <f>((Data!$AJ$29*'Intermediate calculations'!AC34)+Data!$AK$29)</f>
        <v>480418.99624987738</v>
      </c>
      <c r="AD37" s="22">
        <f>((Data!$AJ$29*'Intermediate calculations'!AD34)+Data!$AK$29)</f>
        <v>487399.70840088656</v>
      </c>
      <c r="AE37" s="22">
        <f>((Data!$AJ$29*'Intermediate calculations'!AE34)+Data!$AK$29)</f>
        <v>494042.05998339795</v>
      </c>
      <c r="AF37" s="22">
        <f>((Data!$AJ$29*'Intermediate calculations'!AF34)+Data!$AK$29)</f>
        <v>498897.41621974891</v>
      </c>
      <c r="AG37" s="22">
        <f>((Data!$AJ$29*'Intermediate calculations'!AG34)+Data!$AK$29)</f>
        <v>475037.3080615637</v>
      </c>
      <c r="AH37" s="22">
        <f>((Data!$AJ$29*'Intermediate calculations'!AH34)+Data!$AK$29)</f>
        <v>487922.19273390755</v>
      </c>
      <c r="AI37" s="22">
        <f>((Data!$AJ$29*'Intermediate calculations'!AI34)+Data!$AK$29)</f>
        <v>497638.19631288375</v>
      </c>
      <c r="AJ37" s="22">
        <f>((Data!$AJ$29*'Intermediate calculations'!AJ34)+Data!$AK$29)</f>
        <v>507537.54572421242</v>
      </c>
      <c r="AK37" s="22">
        <f>((Data!$AJ$29*'Intermediate calculations'!AK34)+Data!$AK$29)</f>
        <v>517949.47316525079</v>
      </c>
      <c r="AL37" s="22">
        <f>((Data!$AJ$29*'Intermediate calculations'!AL34)+Data!$AK$29)</f>
        <v>531632.62659859611</v>
      </c>
      <c r="AM37" s="22">
        <f>((Data!$AJ$29*'Intermediate calculations'!AM34)+Data!$AK$29)</f>
        <v>545592.60099138366</v>
      </c>
      <c r="AN37" s="22">
        <f>((Data!$AJ$29*'Intermediate calculations'!AN34)+Data!$AK$29)</f>
        <v>560772.45759677538</v>
      </c>
      <c r="AO37" s="22">
        <f>((Data!$AJ$29*'Intermediate calculations'!AO34)+Data!$AK$29)</f>
        <v>577326.51318956213</v>
      </c>
      <c r="AP37" s="22">
        <f>((Data!$AJ$29*'Intermediate calculations'!AP34)+Data!$AK$29)</f>
        <v>596602.33762542298</v>
      </c>
      <c r="AQ37" s="22">
        <f>((Data!$AJ$29*'Intermediate calculations'!AQ34)+Data!$AK$29)</f>
        <v>616884.89247178775</v>
      </c>
      <c r="AR37" s="22">
        <f>((Data!$AJ$29*'Intermediate calculations'!AR34)+Data!$AK$29)</f>
        <v>637679.31189571437</v>
      </c>
      <c r="AS37" s="22">
        <f>((Data!$AJ$29*'Intermediate calculations'!AS34)+Data!$AK$29)</f>
        <v>658494.71209520265</v>
      </c>
      <c r="AT37" s="22">
        <f>((Data!$AJ$29*'Intermediate calculations'!AT34)+Data!$AK$29)</f>
        <v>680436.07105975226</v>
      </c>
      <c r="AU37" s="22">
        <f>((Data!$AJ$29*'Intermediate calculations'!AU34)+Data!$AK$29)</f>
        <v>702836.39929246251</v>
      </c>
      <c r="AV37" s="22">
        <f>((Data!$AJ$29*'Intermediate calculations'!AV34)+Data!$AK$29)</f>
        <v>724163.15552759636</v>
      </c>
      <c r="AW37" s="22">
        <f>((Data!$AJ$29*'Intermediate calculations'!AW34)+Data!$AK$29)</f>
        <v>745622.44178819191</v>
      </c>
      <c r="AX37" s="22">
        <f>((Data!$AJ$29*'Intermediate calculations'!AX34)+Data!$AK$29)</f>
        <v>767753.66217647213</v>
      </c>
      <c r="AY37" s="22">
        <f>((Data!$AJ$29*'Intermediate calculations'!AY34)+Data!$AK$29)</f>
        <v>790133.79137478024</v>
      </c>
      <c r="AZ37" s="22">
        <f>((Data!$AJ$29*'Intermediate calculations'!AZ34)+Data!$AK$29)</f>
        <v>812457.31302220351</v>
      </c>
      <c r="BA37" s="22">
        <f>((Data!$AJ$29*'Intermediate calculations'!BA34)+Data!$AK$29)</f>
        <v>836287.84809327195</v>
      </c>
      <c r="BB37" s="22">
        <f>((Data!$AJ$29*'Intermediate calculations'!BB34)+Data!$AK$29)</f>
        <v>860913.24653626024</v>
      </c>
      <c r="BC37" s="22">
        <f>((Data!$AJ$29*'Intermediate calculations'!BC34)+Data!$AK$29)</f>
        <v>886628.33550416701</v>
      </c>
      <c r="BD37" s="22">
        <f>((Data!$AJ$29*'Intermediate calculations'!BD34)+Data!$AK$29)</f>
        <v>912592.3581358958</v>
      </c>
      <c r="BE37" s="22">
        <f>((Data!$AJ$29*'Intermediate calculations'!BE34)+Data!$AK$29)</f>
        <v>939607.15639263345</v>
      </c>
      <c r="BF37" s="22">
        <f>((Data!$AJ$29*'Intermediate calculations'!BF34)+Data!$AK$29)</f>
        <v>968719.2091419145</v>
      </c>
      <c r="BG37" s="22">
        <f>((Data!$AJ$29*'Intermediate calculations'!BG34)+Data!$AK$29)</f>
        <v>999201.28553868295</v>
      </c>
      <c r="BH37" s="22">
        <f>((Data!$AJ$29*'Intermediate calculations'!BH34)+Data!$AK$29)</f>
        <v>1031204.9207180503</v>
      </c>
      <c r="BI37" s="22">
        <f>((Data!$AJ$29*'Intermediate calculations'!BI34)+Data!$AK$29)</f>
        <v>1063144.6969886427</v>
      </c>
      <c r="BJ37" s="22">
        <f>((Data!$AJ$29*'Intermediate calculations'!BJ34)+Data!$AK$29)</f>
        <v>1096554.9155515349</v>
      </c>
      <c r="BK37" s="22">
        <f>((Data!$AJ$29*'Intermediate calculations'!BK34)+Data!$AK$29)</f>
        <v>1131864.1036902349</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1790310.3498861471</v>
      </c>
      <c r="Z39" s="22">
        <f>((Data!$AJ$11*'Intermediate calculations'!Z4)+Data!$AK$11)*Drivers!AA4</f>
        <v>1861865.7987839975</v>
      </c>
      <c r="AA39" s="22">
        <f>((Data!$AJ$11*'Intermediate calculations'!AA4)+Data!$AK$11)*Drivers!AB4</f>
        <v>1907673.5291651343</v>
      </c>
      <c r="AB39" s="22">
        <f>((Data!$AJ$11*'Intermediate calculations'!AB4)+Data!$AK$11)*Drivers!AC4</f>
        <v>1928002.1561239227</v>
      </c>
      <c r="AC39" s="22">
        <f>((Data!$AJ$11*'Intermediate calculations'!AC4)+Data!$AK$11)*Drivers!AD4</f>
        <v>1922143.9805867597</v>
      </c>
      <c r="AD39" s="22">
        <f>((Data!$AJ$11*'Intermediate calculations'!AD4)+Data!$AK$11)*Drivers!AE4</f>
        <v>1942405.6348577675</v>
      </c>
      <c r="AE39" s="22">
        <f>((Data!$AJ$11*'Intermediate calculations'!AE4)+Data!$AK$11)*Drivers!AF4</f>
        <v>1957848.3178375023</v>
      </c>
      <c r="AF39" s="22">
        <f>((Data!$AJ$11*'Intermediate calculations'!AF4)+Data!$AK$11)*Drivers!AG4</f>
        <v>1951200.1906293305</v>
      </c>
      <c r="AG39" s="22">
        <f>((Data!$AJ$11*'Intermediate calculations'!AG4)+Data!$AK$11)*Drivers!AH4</f>
        <v>1604881.2023236377</v>
      </c>
      <c r="AH39" s="22">
        <f>((Data!$AJ$11*'Intermediate calculations'!AH4)+Data!$AK$11)*Drivers!AI4</f>
        <v>1709845.8539549122</v>
      </c>
      <c r="AI39" s="22">
        <f>((Data!$AJ$11*'Intermediate calculations'!AI4)+Data!$AK$11)*Drivers!AJ4</f>
        <v>1776899.3488418735</v>
      </c>
      <c r="AJ39" s="22">
        <f>((Data!$AJ$11*'Intermediate calculations'!AJ4)+Data!$AK$11)*Drivers!AK4</f>
        <v>1845567.7930531474</v>
      </c>
      <c r="AK39" s="22">
        <f>((Data!$AJ$11*'Intermediate calculations'!AK4)+Data!$AK$11)*Drivers!AL4</f>
        <v>1919727.4742384113</v>
      </c>
      <c r="AL39" s="22">
        <f>((Data!$AJ$11*'Intermediate calculations'!AL4)+Data!$AK$11)*Drivers!AM4</f>
        <v>2031904.3619419076</v>
      </c>
      <c r="AM39" s="22">
        <f>((Data!$AJ$11*'Intermediate calculations'!AM4)+Data!$AK$11)*Drivers!AN4</f>
        <v>2153985.6807399872</v>
      </c>
      <c r="AN39" s="22">
        <f>((Data!$AJ$11*'Intermediate calculations'!AN4)+Data!$AK$11)*Drivers!AO4</f>
        <v>2290033.9632951887</v>
      </c>
      <c r="AO39" s="22">
        <f>((Data!$AJ$11*'Intermediate calculations'!AO4)+Data!$AK$11)*Drivers!AP4</f>
        <v>2441864.9203672996</v>
      </c>
      <c r="AP39" s="22">
        <f>((Data!$AJ$11*'Intermediate calculations'!AP4)+Data!$AK$11)*Drivers!AQ4</f>
        <v>2625366.08589694</v>
      </c>
      <c r="AQ39" s="22">
        <f>((Data!$AJ$11*'Intermediate calculations'!AQ4)+Data!$AK$11)*Drivers!AR4</f>
        <v>2820308.049036725</v>
      </c>
      <c r="AR39" s="22">
        <f>((Data!$AJ$11*'Intermediate calculations'!AR4)+Data!$AK$11)*Drivers!AS4</f>
        <v>3026805.3112586234</v>
      </c>
      <c r="AS39" s="22">
        <f>((Data!$AJ$11*'Intermediate calculations'!AS4)+Data!$AK$11)*Drivers!AT4</f>
        <v>3233219.4783737571</v>
      </c>
      <c r="AT39" s="22">
        <f>((Data!$AJ$11*'Intermediate calculations'!AT4)+Data!$AK$11)*Drivers!AU4</f>
        <v>3452578.5778534743</v>
      </c>
      <c r="AU39" s="22">
        <f>((Data!$AJ$11*'Intermediate calculations'!AU4)+Data!$AK$11)*Drivers!AV4</f>
        <v>3677014.0526585327</v>
      </c>
      <c r="AV39" s="22">
        <f>((Data!$AJ$11*'Intermediate calculations'!AV4)+Data!$AK$11)*Drivers!AW4</f>
        <v>3888449.9926189231</v>
      </c>
      <c r="AW39" s="22">
        <f>((Data!$AJ$11*'Intermediate calculations'!AW4)+Data!$AK$11)*Drivers!AX4</f>
        <v>4106850.9420338627</v>
      </c>
      <c r="AX39" s="22">
        <f>((Data!$AJ$11*'Intermediate calculations'!AX4)+Data!$AK$11)*Drivers!AY4</f>
        <v>4332922.1244844506</v>
      </c>
      <c r="AY39" s="22">
        <f>((Data!$AJ$11*'Intermediate calculations'!AY4)+Data!$AK$11)*Drivers!AZ4</f>
        <v>4561673.0045507932</v>
      </c>
      <c r="AZ39" s="22">
        <f>((Data!$AJ$11*'Intermediate calculations'!AZ4)+Data!$AK$11)*Drivers!BA4</f>
        <v>4789498.7996167811</v>
      </c>
      <c r="BA39" s="22">
        <f>((Data!$AJ$11*'Intermediate calculations'!BA4)+Data!$AK$11)*Drivers!BB4</f>
        <v>5034837.1840050612</v>
      </c>
      <c r="BB39" s="22">
        <f>((Data!$AJ$11*'Intermediate calculations'!BB4)+Data!$AK$11)*Drivers!BC4</f>
        <v>5294740.1213746881</v>
      </c>
      <c r="BC39" s="22">
        <f>((Data!$AJ$11*'Intermediate calculations'!BC4)+Data!$AK$11)*Drivers!BD4</f>
        <v>5567304.185223042</v>
      </c>
      <c r="BD39" s="22">
        <f>((Data!$AJ$11*'Intermediate calculations'!BD4)+Data!$AK$11)*Drivers!BE4</f>
        <v>5842613.2729254579</v>
      </c>
      <c r="BE39" s="22">
        <f>((Data!$AJ$11*'Intermediate calculations'!BE4)+Data!$AK$11)*Drivers!BF4</f>
        <v>6130122.2087388895</v>
      </c>
      <c r="BF39" s="22">
        <f>((Data!$AJ$11*'Intermediate calculations'!BF4)+Data!$AK$11)*Drivers!BG4</f>
        <v>6442170.7777948882</v>
      </c>
      <c r="BG39" s="22">
        <f>((Data!$AJ$11*'Intermediate calculations'!BG4)+Data!$AK$11)*Drivers!BH4</f>
        <v>6775784.2725228537</v>
      </c>
      <c r="BH39" s="22">
        <f>((Data!$AJ$11*'Intermediate calculations'!BH4)+Data!$AK$11)*Drivers!BI4</f>
        <v>7127209.2961214352</v>
      </c>
      <c r="BI39" s="22">
        <f>((Data!$AJ$11*'Intermediate calculations'!BI4)+Data!$AK$11)*Drivers!BJ4</f>
        <v>7477748.5695165582</v>
      </c>
      <c r="BJ39" s="22">
        <f>((Data!$AJ$11*'Intermediate calculations'!BJ4)+Data!$AK$11)*Drivers!BK4</f>
        <v>7845495.2111949539</v>
      </c>
      <c r="BK39" s="22">
        <f>((Data!$AJ$11*'Intermediate calculations'!BK4)+Data!$AK$11)*Drivers!BL4</f>
        <v>8235502.1017143456</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34.214917130663963</v>
      </c>
      <c r="Z40" s="53">
        <f>Z39*ttokg/Drivers!AA4</f>
        <v>35.06048978160581</v>
      </c>
      <c r="AA40" s="53">
        <f>AA39*ttokg/Drivers!AB4</f>
        <v>35.384711924604098</v>
      </c>
      <c r="AB40" s="53">
        <f>AB39*ttokg/Drivers!AC4</f>
        <v>35.214335155819214</v>
      </c>
      <c r="AC40" s="53">
        <f>AC39*ttokg/Drivers!AD4</f>
        <v>34.558540774231318</v>
      </c>
      <c r="AD40" s="53">
        <f>AD39*ttokg/Drivers!AE4</f>
        <v>34.365511136072477</v>
      </c>
      <c r="AE40" s="53">
        <f>AE39*ttokg/Drivers!AF4</f>
        <v>34.087476439781923</v>
      </c>
      <c r="AF40" s="53">
        <f>AF39*ttokg/Drivers!AG4</f>
        <v>33.431092424796404</v>
      </c>
      <c r="AG40" s="53">
        <f>AG39*ttokg/Drivers!AH4</f>
        <v>27.059798527393504</v>
      </c>
      <c r="AH40" s="53">
        <f>AH39*ttokg/Drivers!AI4</f>
        <v>28.50143038659672</v>
      </c>
      <c r="AI40" s="53">
        <f>AI39*ttokg/Drivers!AJ4</f>
        <v>29.281987641049941</v>
      </c>
      <c r="AJ40" s="53">
        <f>AJ39*ttokg/Drivers!AK4</f>
        <v>30.067391720847613</v>
      </c>
      <c r="AK40" s="53">
        <f>AK39*ttokg/Drivers!AL4</f>
        <v>30.919564013096672</v>
      </c>
      <c r="AL40" s="53">
        <f>AL39*ttokg/Drivers!AM4</f>
        <v>32.353783265846943</v>
      </c>
      <c r="AM40" s="53">
        <f>AM39*ttokg/Drivers!AN4</f>
        <v>33.963252889625551</v>
      </c>
      <c r="AN40" s="53">
        <f>AN39*ttokg/Drivers!AO4</f>
        <v>35.756339167694776</v>
      </c>
      <c r="AO40" s="53">
        <f>AO39*ttokg/Drivers!AP4</f>
        <v>37.755255917194553</v>
      </c>
      <c r="AP40" s="53">
        <f>AP39*ttokg/Drivers!AQ4</f>
        <v>40.196691715942016</v>
      </c>
      <c r="AQ40" s="53">
        <f>AQ39*ttokg/Drivers!AR4</f>
        <v>42.760388753134471</v>
      </c>
      <c r="AR40" s="53">
        <f>AR39*ttokg/Drivers!AS4</f>
        <v>45.502884125559909</v>
      </c>
      <c r="AS40" s="53">
        <f>AS39*ttokg/Drivers!AT4</f>
        <v>48.194664669889264</v>
      </c>
      <c r="AT40" s="53">
        <f>AT39*ttokg/Drivers!AU4</f>
        <v>51.028956451969165</v>
      </c>
      <c r="AU40" s="53">
        <f>AU39*ttokg/Drivers!AV4</f>
        <v>53.886223031524011</v>
      </c>
      <c r="AV40" s="53">
        <f>AV39*ttokg/Drivers!AW4</f>
        <v>56.502584296211012</v>
      </c>
      <c r="AW40" s="53">
        <f>AW39*ttokg/Drivers!AX4</f>
        <v>59.242418376312195</v>
      </c>
      <c r="AX40" s="53">
        <f>AX39*ttokg/Drivers!AY4</f>
        <v>62.049282872539017</v>
      </c>
      <c r="AY40" s="53">
        <f>AY39*ttokg/Drivers!AZ4</f>
        <v>64.850313224156977</v>
      </c>
      <c r="AZ40" s="53">
        <f>AZ39*ttokg/Drivers!BA4</f>
        <v>67.594294721499821</v>
      </c>
      <c r="BA40" s="53">
        <f>BA39*ttokg/Drivers!BB4</f>
        <v>70.540323624042486</v>
      </c>
      <c r="BB40" s="53">
        <f>BB39*ttokg/Drivers!BC4</f>
        <v>73.723786920630047</v>
      </c>
      <c r="BC40" s="53">
        <f>BC39*ttokg/Drivers!BD4</f>
        <v>77.040467050240466</v>
      </c>
      <c r="BD40" s="53">
        <f>BD39*ttokg/Drivers!BE4</f>
        <v>80.35114443643873</v>
      </c>
      <c r="BE40" s="53">
        <f>BE39*ttokg/Drivers!BF4</f>
        <v>83.784759630531724</v>
      </c>
      <c r="BF40" s="53">
        <f>BF39*ttokg/Drivers!BG4</f>
        <v>87.506255170262676</v>
      </c>
      <c r="BG40" s="53">
        <f>BG39*ttokg/Drivers!BH4</f>
        <v>91.570391565351102</v>
      </c>
      <c r="BH40" s="53">
        <f>BH39*ttokg/Drivers!BI4</f>
        <v>95.830476785972564</v>
      </c>
      <c r="BI40" s="53">
        <f>BI39*ttokg/Drivers!BJ4</f>
        <v>100.03307764808703</v>
      </c>
      <c r="BJ40" s="53">
        <f>BJ39*ttokg/Drivers!BK4</f>
        <v>104.41953853379624</v>
      </c>
      <c r="BK40" s="53">
        <f>BK39*ttokg/Drivers!BL4</f>
        <v>109.05362993716295</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0.22805493443623265</v>
      </c>
      <c r="AP41" s="53"/>
      <c r="AQ41" s="53">
        <f>(AQ42-AE42)/AE42</f>
        <v>0.39104493373320526</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1468974.5724093865</v>
      </c>
      <c r="Z42" s="22">
        <f>((Data!$AJ$33*'Intermediate calculations'!Z39)+Data!$AK$33)</f>
        <v>1520551.4895538082</v>
      </c>
      <c r="AA42" s="22">
        <f>((Data!$AJ$33*'Intermediate calculations'!AA39)+Data!$AK$33)</f>
        <v>1553569.5413001494</v>
      </c>
      <c r="AB42" s="22">
        <f>((Data!$AJ$33*'Intermediate calculations'!AB39)+Data!$AK$33)</f>
        <v>1568222.3444683619</v>
      </c>
      <c r="AC42" s="22">
        <f>((Data!$AJ$33*'Intermediate calculations'!AC39)+Data!$AK$33)</f>
        <v>1563999.7920429124</v>
      </c>
      <c r="AD42" s="22">
        <f>((Data!$AJ$33*'Intermediate calculations'!AD39)+Data!$AK$33)</f>
        <v>1578604.3215321556</v>
      </c>
      <c r="AE42" s="22">
        <f>((Data!$AJ$33*'Intermediate calculations'!AE39)+Data!$AK$33)</f>
        <v>1589735.353379505</v>
      </c>
      <c r="AF42" s="22">
        <f>((Data!$AJ$33*'Intermediate calculations'!AF39)+Data!$AK$33)</f>
        <v>1584943.4065541702</v>
      </c>
      <c r="AG42" s="22">
        <f>((Data!$AJ$33*'Intermediate calculations'!AG39)+Data!$AK$33)</f>
        <v>1335317.8917889455</v>
      </c>
      <c r="AH42" s="22">
        <f>((Data!$AJ$33*'Intermediate calculations'!AH39)+Data!$AK$33)</f>
        <v>1410976.045342112</v>
      </c>
      <c r="AI42" s="22">
        <f>((Data!$AJ$33*'Intermediate calculations'!AI39)+Data!$AK$33)</f>
        <v>1459307.9697908817</v>
      </c>
      <c r="AJ42" s="22">
        <f>((Data!$AJ$33*'Intermediate calculations'!AJ39)+Data!$AK$33)</f>
        <v>1508803.9440608106</v>
      </c>
      <c r="AK42" s="22">
        <f>((Data!$AJ$33*'Intermediate calculations'!AK39)+Data!$AK$33)</f>
        <v>1562257.9827240212</v>
      </c>
      <c r="AL42" s="22">
        <f>((Data!$AJ$33*'Intermediate calculations'!AL39)+Data!$AK$33)</f>
        <v>1643114.6907975292</v>
      </c>
      <c r="AM42" s="22">
        <f>((Data!$AJ$33*'Intermediate calculations'!AM39)+Data!$AK$33)</f>
        <v>1731110.4781416769</v>
      </c>
      <c r="AN42" s="22">
        <f>((Data!$AJ$33*'Intermediate calculations'!AN39)+Data!$AK$33)</f>
        <v>1829173.6040820593</v>
      </c>
      <c r="AO42" s="22">
        <f>((Data!$AJ$33*'Intermediate calculations'!AO39)+Data!$AK$33)</f>
        <v>1938612.8265799249</v>
      </c>
      <c r="AP42" s="22">
        <f>((Data!$AJ$33*'Intermediate calculations'!AP39)+Data!$AK$33)</f>
        <v>2070879.8244983933</v>
      </c>
      <c r="AQ42" s="22">
        <f>((Data!$AJ$33*'Intermediate calculations'!AQ39)+Data!$AK$33)</f>
        <v>2211393.3092951272</v>
      </c>
      <c r="AR42" s="22">
        <f>((Data!$AJ$33*'Intermediate calculations'!AR39)+Data!$AK$33)</f>
        <v>2360235.8132304037</v>
      </c>
      <c r="AS42" s="22">
        <f>((Data!$AJ$33*'Intermediate calculations'!AS39)+Data!$AK$33)</f>
        <v>2509018.4225035305</v>
      </c>
      <c r="AT42" s="22">
        <f>((Data!$AJ$33*'Intermediate calculations'!AT39)+Data!$AK$33)</f>
        <v>2667131.6937219324</v>
      </c>
      <c r="AU42" s="22">
        <f>((Data!$AJ$33*'Intermediate calculations'!AU39)+Data!$AK$33)</f>
        <v>2828903.9985091528</v>
      </c>
      <c r="AV42" s="22">
        <f>((Data!$AJ$33*'Intermediate calculations'!AV39)+Data!$AK$33)</f>
        <v>2981306.284074544</v>
      </c>
      <c r="AW42" s="22">
        <f>((Data!$AJ$33*'Intermediate calculations'!AW39)+Data!$AK$33)</f>
        <v>3138728.9240794727</v>
      </c>
      <c r="AX42" s="22">
        <f>((Data!$AJ$33*'Intermediate calculations'!AX39)+Data!$AK$33)</f>
        <v>3301680.2412131377</v>
      </c>
      <c r="AY42" s="22">
        <f>((Data!$AJ$33*'Intermediate calculations'!AY39)+Data!$AK$33)</f>
        <v>3466563.0750101558</v>
      </c>
      <c r="AZ42" s="22">
        <f>((Data!$AJ$33*'Intermediate calculations'!AZ39)+Data!$AK$33)</f>
        <v>3630779.1107764193</v>
      </c>
      <c r="BA42" s="22">
        <f>((Data!$AJ$33*'Intermediate calculations'!BA39)+Data!$AK$33)</f>
        <v>3807618.1596377385</v>
      </c>
      <c r="BB42" s="22">
        <f>((Data!$AJ$33*'Intermediate calculations'!BB39)+Data!$AK$33)</f>
        <v>3994955.2873167424</v>
      </c>
      <c r="BC42" s="22">
        <f>((Data!$AJ$33*'Intermediate calculations'!BC39)+Data!$AK$33)</f>
        <v>4191418.5106517263</v>
      </c>
      <c r="BD42" s="22">
        <f>((Data!$AJ$33*'Intermediate calculations'!BD39)+Data!$AK$33)</f>
        <v>4389860.3375740135</v>
      </c>
      <c r="BE42" s="22">
        <f>((Data!$AJ$33*'Intermediate calculations'!BE39)+Data!$AK$33)</f>
        <v>4597095.7723191613</v>
      </c>
      <c r="BF42" s="22">
        <f>((Data!$AJ$33*'Intermediate calculations'!BF39)+Data!$AK$33)</f>
        <v>4822019.2888246952</v>
      </c>
      <c r="BG42" s="22">
        <f>((Data!$AJ$33*'Intermediate calculations'!BG39)+Data!$AK$33)</f>
        <v>5062486.7282842519</v>
      </c>
      <c r="BH42" s="22">
        <f>((Data!$AJ$33*'Intermediate calculations'!BH39)+Data!$AK$33)</f>
        <v>5315792.6554191029</v>
      </c>
      <c r="BI42" s="22">
        <f>((Data!$AJ$33*'Intermediate calculations'!BI39)+Data!$AK$33)</f>
        <v>5568460.1369071435</v>
      </c>
      <c r="BJ42" s="22">
        <f>((Data!$AJ$33*'Intermediate calculations'!BJ39)+Data!$AK$33)</f>
        <v>5833530.6292334897</v>
      </c>
      <c r="BK42" s="22">
        <f>((Data!$AJ$33*'Intermediate calculations'!BK39)+Data!$AK$33)</f>
        <v>6114646.2310206862</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11121031.726210065</v>
      </c>
      <c r="AI44" s="22">
        <f>((Data!$AJ$40*'Intermediate calculations'!AI45)+Data!$AK$40)</f>
        <v>11326779.887281906</v>
      </c>
      <c r="AJ44" s="22">
        <f>((Data!$AJ$40*'Intermediate calculations'!AJ45)+Data!$AK$40)</f>
        <v>11534897.06803935</v>
      </c>
      <c r="AK44" s="22">
        <f>((Data!$AJ$40*'Intermediate calculations'!AK45)+Data!$AK$40)</f>
        <v>11745410.545782182</v>
      </c>
      <c r="AL44" s="22">
        <f>((Data!$AJ$40*'Intermediate calculations'!AL45)+Data!$AK$40)</f>
        <v>11958347.91188572</v>
      </c>
      <c r="AM44" s="22">
        <f>((Data!$AJ$40*'Intermediate calculations'!AM45)+Data!$AK$40)</f>
        <v>12142539.899210591</v>
      </c>
      <c r="AN44" s="22">
        <f>((Data!$AJ$40*'Intermediate calculations'!AN45)+Data!$AK$40)</f>
        <v>12328545.523359004</v>
      </c>
      <c r="AO44" s="22">
        <f>((Data!$AJ$40*'Intermediate calculations'!AO45)+Data!$AK$40)</f>
        <v>12516382.64221162</v>
      </c>
      <c r="AP44" s="22">
        <f>((Data!$AJ$40*'Intermediate calculations'!AP45)+Data!$AK$40)</f>
        <v>12706069.289485786</v>
      </c>
      <c r="AQ44" s="22">
        <f>((Data!$AJ$40*'Intermediate calculations'!AQ45)+Data!$AK$40)</f>
        <v>12897623.676466919</v>
      </c>
      <c r="AR44" s="22">
        <f>((Data!$AJ$40*'Intermediate calculations'!AR45)+Data!$AK$40)</f>
        <v>13065285.550986845</v>
      </c>
      <c r="AS44" s="22">
        <f>((Data!$AJ$40*'Intermediate calculations'!AS45)+Data!$AK$40)</f>
        <v>13234378.29749348</v>
      </c>
      <c r="AT44" s="22">
        <f>((Data!$AJ$40*'Intermediate calculations'!AT45)+Data!$AK$40)</f>
        <v>13404914.127437096</v>
      </c>
      <c r="AU44" s="22">
        <f>((Data!$AJ$40*'Intermediate calculations'!AU45)+Data!$AK$40)</f>
        <v>13576905.356483787</v>
      </c>
      <c r="AV44" s="22">
        <f>((Data!$AJ$40*'Intermediate calculations'!AV45)+Data!$AK$40)</f>
        <v>13750364.405404896</v>
      </c>
      <c r="AW44" s="22">
        <f>((Data!$AJ$40*'Intermediate calculations'!AW45)+Data!$AK$40)</f>
        <v>13900436.811271213</v>
      </c>
      <c r="AX44" s="22">
        <f>((Data!$AJ$40*'Intermediate calculations'!AX45)+Data!$AK$40)</f>
        <v>14051607.920698307</v>
      </c>
      <c r="AY44" s="22">
        <f>((Data!$AJ$40*'Intermediate calculations'!AY45)+Data!$AK$40)</f>
        <v>14203885.77746683</v>
      </c>
      <c r="AZ44" s="22">
        <f>((Data!$AJ$40*'Intermediate calculations'!AZ45)+Data!$AK$40)</f>
        <v>14357278.484247208</v>
      </c>
      <c r="BA44" s="22">
        <f>((Data!$AJ$40*'Intermediate calculations'!BA45)+Data!$AK$40)</f>
        <v>14511794.203030784</v>
      </c>
      <c r="BB44" s="22">
        <f>((Data!$AJ$40*'Intermediate calculations'!BB45)+Data!$AK$40)</f>
        <v>14643837.8575859</v>
      </c>
      <c r="BC44" s="22">
        <f>((Data!$AJ$40*'Intermediate calculations'!BC45)+Data!$AK$40)</f>
        <v>14776701.625972856</v>
      </c>
      <c r="BD44" s="22">
        <f>((Data!$AJ$40*'Intermediate calculations'!BD45)+Data!$AK$40)</f>
        <v>14910390.601860862</v>
      </c>
      <c r="BE44" s="22">
        <f>((Data!$AJ$40*'Intermediate calculations'!BE45)+Data!$AK$40)</f>
        <v>15044909.910555545</v>
      </c>
      <c r="BF44" s="22">
        <f>((Data!$AJ$40*'Intermediate calculations'!BF45)+Data!$AK$40)</f>
        <v>15180264.70919545</v>
      </c>
      <c r="BG44" s="22">
        <f>((Data!$AJ$40*'Intermediate calculations'!BG45)+Data!$AK$40)</f>
        <v>15292205.461046569</v>
      </c>
      <c r="BH44" s="22">
        <f>((Data!$AJ$40*'Intermediate calculations'!BH45)+Data!$AK$40)</f>
        <v>15404717.652523216</v>
      </c>
      <c r="BI44" s="22">
        <f>((Data!$AJ$40*'Intermediate calculations'!BI45)+Data!$AK$40)</f>
        <v>15517804.200733215</v>
      </c>
      <c r="BJ44" s="22">
        <f>((Data!$AJ$40*'Intermediate calculations'!BJ45)+Data!$AK$40)</f>
        <v>15631468.037675802</v>
      </c>
      <c r="BK44" s="22">
        <f>((Data!$AJ$40*'Intermediate calculations'!BK45)+Data!$AK$40)</f>
        <v>15745712.110317562</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5371624.0183132365</v>
      </c>
      <c r="AI45" s="22">
        <f>((Data!$AJ$39*Drivers!AJ4)+Data!$AK$39)</f>
        <v>5457952.3612376349</v>
      </c>
      <c r="AJ45" s="22">
        <f>((Data!$AJ$39*Drivers!AK4)+Data!$AK$39)</f>
        <v>5545274.7035384951</v>
      </c>
      <c r="AK45" s="22">
        <f>((Data!$AJ$39*Drivers!AL4)+Data!$AK$39)</f>
        <v>5633602.4902954595</v>
      </c>
      <c r="AL45" s="22">
        <f>((Data!$AJ$39*Drivers!AM4)+Data!$AK$39)</f>
        <v>5722947.2983687902</v>
      </c>
      <c r="AM45" s="22">
        <f>((Data!$AJ$39*Drivers!AN4)+Data!$AK$39)</f>
        <v>5800231.0464366814</v>
      </c>
      <c r="AN45" s="22">
        <f>((Data!$AJ$39*Drivers!AO4)+Data!$AK$39)</f>
        <v>5878275.7649104679</v>
      </c>
      <c r="AO45" s="22">
        <f>((Data!$AJ$39*Drivers!AP4)+Data!$AK$39)</f>
        <v>5957088.9466456743</v>
      </c>
      <c r="AP45" s="22">
        <f>((Data!$AJ$39*Drivers!AQ4)+Data!$AK$39)</f>
        <v>6036678.158275838</v>
      </c>
      <c r="AQ45" s="22">
        <f>((Data!$AJ$39*Drivers!AR4)+Data!$AK$39)</f>
        <v>6117051.0409389604</v>
      </c>
      <c r="AR45" s="22">
        <f>((Data!$AJ$39*Drivers!AS4)+Data!$AK$39)</f>
        <v>6187399.0417351853</v>
      </c>
      <c r="AS45" s="22">
        <f>((Data!$AJ$39*Drivers!AT4)+Data!$AK$39)</f>
        <v>6258347.4114820044</v>
      </c>
      <c r="AT45" s="22">
        <f>((Data!$AJ$39*Drivers!AU4)+Data!$AK$39)</f>
        <v>6329901.273891151</v>
      </c>
      <c r="AU45" s="22">
        <f>((Data!$AJ$39*Drivers!AV4)+Data!$AK$39)</f>
        <v>6402065.7964014988</v>
      </c>
      <c r="AV45" s="22">
        <f>((Data!$AJ$39*Drivers!AW4)+Data!$AK$39)</f>
        <v>6474846.1905522533</v>
      </c>
      <c r="AW45" s="22">
        <f>((Data!$AJ$39*Drivers!AX4)+Data!$AK$39)</f>
        <v>6537813.9568235315</v>
      </c>
      <c r="AX45" s="22">
        <f>((Data!$AJ$39*Drivers!AY4)+Data!$AK$39)</f>
        <v>6601242.7199624032</v>
      </c>
      <c r="AY45" s="22">
        <f>((Data!$AJ$39*Drivers!AZ4)+Data!$AK$39)</f>
        <v>6665135.8549990524</v>
      </c>
      <c r="AZ45" s="22">
        <f>((Data!$AJ$39*Drivers!BA4)+Data!$AK$39)</f>
        <v>6729496.7616727911</v>
      </c>
      <c r="BA45" s="22">
        <f>((Data!$AJ$39*Drivers!BB4)+Data!$AK$39)</f>
        <v>6794328.8646129537</v>
      </c>
      <c r="BB45" s="22">
        <f>((Data!$AJ$39*Drivers!BC4)+Data!$AK$39)</f>
        <v>6849732.081011299</v>
      </c>
      <c r="BC45" s="22">
        <f>((Data!$AJ$39*Drivers!BD4)+Data!$AK$39)</f>
        <v>6905479.4028818067</v>
      </c>
      <c r="BD45" s="22">
        <f>((Data!$AJ$39*Drivers!BE4)+Data!$AK$39)</f>
        <v>6961572.9674393125</v>
      </c>
      <c r="BE45" s="22">
        <f>((Data!$AJ$39*Drivers!BF4)+Data!$AK$39)</f>
        <v>7018014.9251727425</v>
      </c>
      <c r="BF45" s="22">
        <f>((Data!$AJ$39*Drivers!BG4)+Data!$AK$39)</f>
        <v>7074807.4399275575</v>
      </c>
      <c r="BG45" s="22">
        <f>((Data!$AJ$39*Drivers!BH4)+Data!$AK$39)</f>
        <v>7121775.8286736626</v>
      </c>
      <c r="BH45" s="22">
        <f>((Data!$AJ$39*Drivers!BI4)+Data!$AK$39)</f>
        <v>7168983.9835284706</v>
      </c>
      <c r="BI45" s="22">
        <f>((Data!$AJ$39*Drivers!BJ4)+Data!$AK$39)</f>
        <v>7216433.1284595914</v>
      </c>
      <c r="BJ45" s="22">
        <f>((Data!$AJ$39*Drivers!BK4)+Data!$AK$39)</f>
        <v>7264124.4936828092</v>
      </c>
      <c r="BK45" s="22">
        <f>((Data!$AJ$39*Drivers!BL4)+Data!$AK$39)</f>
        <v>7312059.3156939484</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13828828.99990898</v>
      </c>
      <c r="AI46" s="22">
        <f>((Data!$AJ$41*'Intermediate calculations'!AI44)+Data!$AK$41)</f>
        <v>14023388.036555341</v>
      </c>
      <c r="AJ46" s="22">
        <f>((Data!$AJ$41*'Intermediate calculations'!AJ44)+Data!$AK$41)</f>
        <v>14220187.259385752</v>
      </c>
      <c r="AK46" s="22">
        <f>((Data!$AJ$41*'Intermediate calculations'!AK44)+Data!$AK$41)</f>
        <v>14419252.462288922</v>
      </c>
      <c r="AL46" s="22">
        <f>((Data!$AJ$41*'Intermediate calculations'!AL44)+Data!$AK$41)</f>
        <v>14620609.73614884</v>
      </c>
      <c r="AM46" s="22">
        <f>((Data!$AJ$41*'Intermediate calculations'!AM44)+Data!$AK$41)</f>
        <v>14794784.880292134</v>
      </c>
      <c r="AN46" s="22">
        <f>((Data!$AJ$41*'Intermediate calculations'!AN44)+Data!$AK$41)</f>
        <v>14970675.030933548</v>
      </c>
      <c r="AO46" s="22">
        <f>((Data!$AJ$41*'Intermediate calculations'!AO44)+Data!$AK$41)</f>
        <v>15148297.074795375</v>
      </c>
      <c r="AP46" s="22">
        <f>((Data!$AJ$41*'Intermediate calculations'!AP44)+Data!$AK$41)</f>
        <v>15327668.064874131</v>
      </c>
      <c r="AQ46" s="22">
        <f>((Data!$AJ$41*'Intermediate calculations'!AQ44)+Data!$AK$41)</f>
        <v>15508805.222077787</v>
      </c>
      <c r="AR46" s="22">
        <f>((Data!$AJ$41*'Intermediate calculations'!AR44)+Data!$AK$41)</f>
        <v>15667349.204288784</v>
      </c>
      <c r="AS46" s="22">
        <f>((Data!$AJ$41*'Intermediate calculations'!AS44)+Data!$AK$41)</f>
        <v>15827246.243916424</v>
      </c>
      <c r="AT46" s="22">
        <f>((Data!$AJ$41*'Intermediate calculations'!AT44)+Data!$AK$41)</f>
        <v>15988507.888320293</v>
      </c>
      <c r="AU46" s="22">
        <f>((Data!$AJ$41*'Intermediate calculations'!AU44)+Data!$AK$41)</f>
        <v>16151145.783408277</v>
      </c>
      <c r="AV46" s="22">
        <f>((Data!$AJ$41*'Intermediate calculations'!AV44)+Data!$AK$41)</f>
        <v>16315171.674477605</v>
      </c>
      <c r="AW46" s="22">
        <f>((Data!$AJ$41*'Intermediate calculations'!AW44)+Data!$AK$41)</f>
        <v>16457082.749456095</v>
      </c>
      <c r="AX46" s="22">
        <f>((Data!$AJ$41*'Intermediate calculations'!AX44)+Data!$AK$41)</f>
        <v>16600032.777615165</v>
      </c>
      <c r="AY46" s="22">
        <f>((Data!$AJ$41*'Intermediate calculations'!AY44)+Data!$AK$41)</f>
        <v>16744029.36529359</v>
      </c>
      <c r="AZ46" s="22">
        <f>((Data!$AJ$41*'Intermediate calculations'!AZ44)+Data!$AK$41)</f>
        <v>16889080.174517334</v>
      </c>
      <c r="BA46" s="22">
        <f>((Data!$AJ$41*'Intermediate calculations'!BA44)+Data!$AK$41)</f>
        <v>17035192.923407253</v>
      </c>
      <c r="BB46" s="22">
        <f>((Data!$AJ$41*'Intermediate calculations'!BB44)+Data!$AK$41)</f>
        <v>17160055.697838262</v>
      </c>
      <c r="BC46" s="22">
        <f>((Data!$AJ$41*'Intermediate calculations'!BC44)+Data!$AK$41)</f>
        <v>17285693.986160778</v>
      </c>
      <c r="BD46" s="22">
        <f>((Data!$AJ$41*'Intermediate calculations'!BD44)+Data!$AK$41)</f>
        <v>17412112.605036922</v>
      </c>
      <c r="BE46" s="22">
        <f>((Data!$AJ$41*'Intermediate calculations'!BE44)+Data!$AK$41)</f>
        <v>17539316.401044767</v>
      </c>
      <c r="BF46" s="22">
        <f>((Data!$AJ$41*'Intermediate calculations'!BF44)+Data!$AK$41)</f>
        <v>17667310.250864141</v>
      </c>
      <c r="BG46" s="22">
        <f>((Data!$AJ$41*'Intermediate calculations'!BG44)+Data!$AK$41)</f>
        <v>17773163.371145584</v>
      </c>
      <c r="BH46" s="22">
        <f>((Data!$AJ$41*'Intermediate calculations'!BH44)+Data!$AK$41)</f>
        <v>17879556.854667529</v>
      </c>
      <c r="BI46" s="22">
        <f>((Data!$AJ$41*'Intermediate calculations'!BI44)+Data!$AK$41)</f>
        <v>17986493.459897824</v>
      </c>
      <c r="BJ46" s="22">
        <f>((Data!$AJ$41*'Intermediate calculations'!BJ44)+Data!$AK$41)</f>
        <v>18093975.959385909</v>
      </c>
      <c r="BK46" s="22">
        <f>((Data!$AJ$41*'Intermediate calculations'!BK44)+Data!$AK$41)</f>
        <v>18202007.139834598</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170596.76258007146</v>
      </c>
      <c r="Z47" s="22">
        <f>((Data!$AJ$12*((Drivers!AA5*1000000)/Drivers!AA4))+Data!$AK$12)*Drivers!AA4</f>
        <v>169292.01502081222</v>
      </c>
      <c r="AA47" s="22">
        <f>((Data!$AJ$12*((Drivers!AB5*1000000)/Drivers!AB4))+Data!$AK$12)*Drivers!AB4</f>
        <v>170371.28561733558</v>
      </c>
      <c r="AB47" s="22">
        <f>((Data!$AJ$12*((Drivers!AC5*1000000)/Drivers!AC4))+Data!$AK$12)*Drivers!AC4</f>
        <v>173818.51493985124</v>
      </c>
      <c r="AC47" s="22">
        <f>((Data!$AJ$12*((Drivers!AD5*1000000)/Drivers!AD4))+Data!$AK$12)*Drivers!AD4</f>
        <v>179701.57519832507</v>
      </c>
      <c r="AD47" s="22">
        <f>((Data!$AJ$12*((Drivers!AE5*1000000)/Drivers!AE4))+Data!$AK$12)*Drivers!AE4</f>
        <v>183549.93949172128</v>
      </c>
      <c r="AE47" s="22">
        <f>((Data!$AJ$12*((Drivers!AF5*1000000)/Drivers!AF4))+Data!$AK$12)*Drivers!AF4</f>
        <v>187885.42798844489</v>
      </c>
      <c r="AF47" s="22">
        <f>((Data!$AJ$12*((Drivers!AG5*1000000)/Drivers!AG4))+Data!$AK$12)*Drivers!AG4</f>
        <v>194203.68873623511</v>
      </c>
      <c r="AG47" s="22">
        <f>((Data!$AJ$12*((Drivers!AH5*1000000)/Drivers!AH4))+Data!$AK$12)*Drivers!AH4</f>
        <v>229695.45695047916</v>
      </c>
      <c r="AH47" s="22">
        <f>((Data!$AJ$12*((Drivers!AI5*1000000)/Drivers!AI4))+Data!$AK$12)*Drivers!AI4</f>
        <v>224935.82855909658</v>
      </c>
      <c r="AI47" s="22">
        <f>((Data!$AJ$12*((Drivers!AJ5*1000000)/Drivers!AJ4))+Data!$AK$12)*Drivers!AJ4</f>
        <v>223470.58894078157</v>
      </c>
      <c r="AJ47" s="22">
        <f>((Data!$AJ$12*((Drivers!AK5*1000000)/Drivers!AK4))+Data!$AK$12)*Drivers!AK4</f>
        <v>221916.3157565697</v>
      </c>
      <c r="AK47" s="22">
        <f>((Data!$AJ$12*((Drivers!AL5*1000000)/Drivers!AL4))+Data!$AK$12)*Drivers!AL4</f>
        <v>219941.71186388654</v>
      </c>
      <c r="AL47" s="22">
        <f>((Data!$AJ$12*((Drivers!AM5*1000000)/Drivers!AM4))+Data!$AK$12)*Drivers!AM4</f>
        <v>214762.67664644576</v>
      </c>
      <c r="AM47" s="22">
        <f>((Data!$AJ$12*((Drivers!AN5*1000000)/Drivers!AN4))+Data!$AK$12)*Drivers!AN4</f>
        <v>208138.35269282482</v>
      </c>
      <c r="AN47" s="22">
        <f>((Data!$AJ$12*((Drivers!AO5*1000000)/Drivers!AO4))+Data!$AK$12)*Drivers!AO4</f>
        <v>200355.95055972284</v>
      </c>
      <c r="AO47" s="22">
        <f>((Data!$AJ$12*((Drivers!AP5*1000000)/Drivers!AP4))+Data!$AK$12)*Drivers!AP4</f>
        <v>191260.39131984086</v>
      </c>
      <c r="AP47" s="22">
        <f>((Data!$AJ$12*((Drivers!AQ5*1000000)/Drivers!AQ4))+Data!$AK$12)*Drivers!AQ4</f>
        <v>179491.85652858688</v>
      </c>
      <c r="AQ47" s="22">
        <f>((Data!$AJ$12*((Drivers!AR5*1000000)/Drivers!AR4))+Data!$AK$12)*Drivers!AR4</f>
        <v>166782.64266934592</v>
      </c>
      <c r="AR47" s="22">
        <f>((Data!$AJ$12*((Drivers!AS5*1000000)/Drivers!AS4))+Data!$AK$12)*Drivers!AS4</f>
        <v>152587.64597658033</v>
      </c>
      <c r="AS47" s="22">
        <f>((Data!$AJ$12*((Drivers!AT5*1000000)/Drivers!AT4))+Data!$AK$12)*Drivers!AT4</f>
        <v>138429.49705314735</v>
      </c>
      <c r="AT47" s="22">
        <f>((Data!$AJ$12*((Drivers!AU5*1000000)/Drivers!AU4))+Data!$AK$12)*Drivers!AU4</f>
        <v>123193.06986815795</v>
      </c>
      <c r="AU47" s="22">
        <f>((Data!$AJ$12*((Drivers!AV5*1000000)/Drivers!AV4))+Data!$AK$12)*Drivers!AV4</f>
        <v>107552.27792321061</v>
      </c>
      <c r="AV47" s="22">
        <f>((Data!$AJ$12*((Drivers!AW5*1000000)/Drivers!AW4))+Data!$AK$12)*Drivers!AW4</f>
        <v>93054.927857738818</v>
      </c>
      <c r="AW47" s="22">
        <f>((Data!$AJ$12*((Drivers!AX5*1000000)/Drivers!AX4))+Data!$AK$12)*Drivers!AX4</f>
        <v>77475.299417067901</v>
      </c>
      <c r="AX47" s="22">
        <f>((Data!$AJ$12*((Drivers!AY5*1000000)/Drivers!AY4))+Data!$AK$12)*Drivers!AY4</f>
        <v>61261.823860094024</v>
      </c>
      <c r="AY47" s="22">
        <f>((Data!$AJ$12*((Drivers!AZ5*1000000)/Drivers!AZ4))+Data!$AK$12)*Drivers!AZ4</f>
        <v>44841.927363559946</v>
      </c>
      <c r="AZ47" s="22">
        <f>((Data!$AJ$12*((Drivers!BA5*1000000)/Drivers!BA4))+Data!$AK$12)*Drivers!BA4</f>
        <v>28524.397674371743</v>
      </c>
      <c r="BA47" s="22">
        <f>((Data!$AJ$12*((Drivers!BB5*1000000)/Drivers!BB4))+Data!$AK$12)*Drivers!BB4</f>
        <v>10730.883837797221</v>
      </c>
      <c r="BB47" s="22">
        <f>((Data!$AJ$12*((Drivers!BC5*1000000)/Drivers!BC4))+Data!$AK$12)*Drivers!BC4</f>
        <v>-8776.5296202866411</v>
      </c>
      <c r="BC47" s="22">
        <f>((Data!$AJ$12*((Drivers!BD5*1000000)/Drivers!BD4))+Data!$AK$12)*Drivers!BD4</f>
        <v>-29350.868997503432</v>
      </c>
      <c r="BD47" s="22">
        <f>((Data!$AJ$12*((Drivers!BE5*1000000)/Drivers!BE4))+Data!$AK$12)*Drivers!BE4</f>
        <v>-50143.072574647362</v>
      </c>
      <c r="BE47" s="22">
        <f>((Data!$AJ$12*((Drivers!BF5*1000000)/Drivers!BF4))+Data!$AK$12)*Drivers!BF4</f>
        <v>-71962.497895575201</v>
      </c>
      <c r="BF47" s="22">
        <f>((Data!$AJ$12*((Drivers!BG5*1000000)/Drivers!BG4))+Data!$AK$12)*Drivers!BG4</f>
        <v>-95865.494493723425</v>
      </c>
      <c r="BG47" s="22">
        <f>((Data!$AJ$12*((Drivers!BH5*1000000)/Drivers!BH4))+Data!$AK$12)*Drivers!BH4</f>
        <v>-122101.29417683596</v>
      </c>
      <c r="BH47" s="22">
        <f>((Data!$AJ$12*((Drivers!BI5*1000000)/Drivers!BI4))+Data!$AK$12)*Drivers!BI4</f>
        <v>-149850.1331117074</v>
      </c>
      <c r="BI47" s="22">
        <f>((Data!$AJ$12*((Drivers!BJ5*1000000)/Drivers!BJ4))+Data!$AK$12)*Drivers!BJ4</f>
        <v>-177511.20435255309</v>
      </c>
      <c r="BJ47" s="22">
        <f>((Data!$AJ$12*((Drivers!BK5*1000000)/Drivers!BK4))+Data!$AK$12)*Drivers!BK4</f>
        <v>-206633.46877706464</v>
      </c>
      <c r="BK47" s="22">
        <f>((Data!$AJ$12*((Drivers!BL5*1000000)/Drivers!BL4))+Data!$AK$12)*Drivers!BL4</f>
        <v>-237649.46178127613</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178313.22031784698</v>
      </c>
      <c r="Z49" s="22">
        <f>((Data!$AJ$44*'Intermediate calculations'!Z47)+Data!$AK$44)</f>
        <v>177020.640418753</v>
      </c>
      <c r="AA49" s="22">
        <f>((Data!$AJ$44*'Intermediate calculations'!AA47)+Data!$AK$44)</f>
        <v>178089.84608144939</v>
      </c>
      <c r="AB49" s="22">
        <f>((Data!$AJ$44*'Intermediate calculations'!AB47)+Data!$AK$44)</f>
        <v>181504.92764127301</v>
      </c>
      <c r="AC49" s="22">
        <f>((Data!$AJ$44*'Intermediate calculations'!AC47)+Data!$AK$44)</f>
        <v>187333.12435357744</v>
      </c>
      <c r="AD49" s="22">
        <f>((Data!$AJ$44*'Intermediate calculations'!AD47)+Data!$AK$44)</f>
        <v>191145.60002730781</v>
      </c>
      <c r="AE49" s="22">
        <f>((Data!$AJ$44*'Intermediate calculations'!AE47)+Data!$AK$44)</f>
        <v>195440.6571391983</v>
      </c>
      <c r="AF49" s="22">
        <f>((Data!$AJ$44*'Intermediate calculations'!AF47)+Data!$AK$44)</f>
        <v>201699.99579967052</v>
      </c>
      <c r="AG49" s="22">
        <f>((Data!$AJ$44*'Intermediate calculations'!AG47)+Data!$AK$44)</f>
        <v>236860.77908795676</v>
      </c>
      <c r="AH49" s="22">
        <f>((Data!$AJ$44*'Intermediate calculations'!AH47)+Data!$AK$44)</f>
        <v>232145.53747497304</v>
      </c>
      <c r="AI49" s="22">
        <f>((Data!$AJ$44*'Intermediate calculations'!AI47)+Data!$AK$44)</f>
        <v>230693.96221464805</v>
      </c>
      <c r="AJ49" s="22">
        <f>((Data!$AJ$44*'Intermediate calculations'!AJ47)+Data!$AK$44)</f>
        <v>229154.18368710385</v>
      </c>
      <c r="AK49" s="22">
        <f>((Data!$AJ$44*'Intermediate calculations'!AK47)+Data!$AK$44)</f>
        <v>227197.99432139692</v>
      </c>
      <c r="AL49" s="22">
        <f>((Data!$AJ$44*'Intermediate calculations'!AL47)+Data!$AK$44)</f>
        <v>222067.25713683042</v>
      </c>
      <c r="AM49" s="22">
        <f>((Data!$AJ$44*'Intermediate calculations'!AM47)+Data!$AK$44)</f>
        <v>215504.70951850151</v>
      </c>
      <c r="AN49" s="22">
        <f>((Data!$AJ$44*'Intermediate calculations'!AN47)+Data!$AK$44)</f>
        <v>207794.88358893635</v>
      </c>
      <c r="AO49" s="22">
        <f>((Data!$AJ$44*'Intermediate calculations'!AO47)+Data!$AK$44)</f>
        <v>198784.1466375181</v>
      </c>
      <c r="AP49" s="22">
        <f>((Data!$AJ$44*'Intermediate calculations'!AP47)+Data!$AK$44)</f>
        <v>187125.36145335616</v>
      </c>
      <c r="AQ49" s="22">
        <f>((Data!$AJ$44*'Intermediate calculations'!AQ47)+Data!$AK$44)</f>
        <v>174534.66967458159</v>
      </c>
      <c r="AR49" s="22">
        <f>((Data!$AJ$44*'Intermediate calculations'!AR47)+Data!$AK$44)</f>
        <v>160472.05099975428</v>
      </c>
      <c r="AS49" s="22">
        <f>((Data!$AJ$44*'Intermediate calculations'!AS47)+Data!$AK$44)</f>
        <v>146445.93646369906</v>
      </c>
      <c r="AT49" s="22">
        <f>((Data!$AJ$44*'Intermediate calculations'!AT47)+Data!$AK$44)</f>
        <v>131351.59934571461</v>
      </c>
      <c r="AU49" s="22">
        <f>((Data!$AJ$44*'Intermediate calculations'!AU47)+Data!$AK$44)</f>
        <v>115856.66844473018</v>
      </c>
      <c r="AV49" s="22">
        <f>((Data!$AJ$44*'Intermediate calculations'!AV47)+Data!$AK$44)</f>
        <v>101494.51604844858</v>
      </c>
      <c r="AW49" s="22">
        <f>((Data!$AJ$44*'Intermediate calculations'!AW47)+Data!$AK$44)</f>
        <v>86060.178260380766</v>
      </c>
      <c r="AX49" s="22">
        <f>((Data!$AJ$44*'Intermediate calculations'!AX47)+Data!$AK$44)</f>
        <v>69997.904412331322</v>
      </c>
      <c r="AY49" s="22">
        <f>((Data!$AJ$44*'Intermediate calculations'!AY47)+Data!$AK$44)</f>
        <v>53731.134640657314</v>
      </c>
      <c r="AZ49" s="22">
        <f>((Data!$AJ$44*'Intermediate calculations'!AZ47)+Data!$AK$44)</f>
        <v>37565.777036088512</v>
      </c>
      <c r="BA49" s="22">
        <f>((Data!$AJ$44*'Intermediate calculations'!BA47)+Data!$AK$44)</f>
        <v>19938.199842179318</v>
      </c>
      <c r="BB49" s="22">
        <f>((Data!$AJ$44*'Intermediate calculations'!BB47)+Data!$AK$44)</f>
        <v>612.70630874042763</v>
      </c>
      <c r="BC49" s="22">
        <f>((Data!$AJ$44*'Intermediate calculations'!BC47)+Data!$AK$44)</f>
        <v>-19769.763332533883</v>
      </c>
      <c r="BD49" s="22">
        <f>((Data!$AJ$44*'Intermediate calculations'!BD47)+Data!$AK$44)</f>
        <v>-40368.065441598279</v>
      </c>
      <c r="BE49" s="22">
        <f>((Data!$AJ$44*'Intermediate calculations'!BE47)+Data!$AK$44)</f>
        <v>-61984.009751642283</v>
      </c>
      <c r="BF49" s="22">
        <f>((Data!$AJ$44*'Intermediate calculations'!BF47)+Data!$AK$44)</f>
        <v>-85664.09461680922</v>
      </c>
      <c r="BG49" s="22">
        <f>((Data!$AJ$44*'Intermediate calculations'!BG47)+Data!$AK$44)</f>
        <v>-111655.22758838627</v>
      </c>
      <c r="BH49" s="22">
        <f>((Data!$AJ$44*'Intermediate calculations'!BH47)+Data!$AK$44)</f>
        <v>-139145.28968957526</v>
      </c>
      <c r="BI49" s="22">
        <f>((Data!$AJ$44*'Intermediate calculations'!BI47)+Data!$AK$44)</f>
        <v>-166548.4025902983</v>
      </c>
      <c r="BJ49" s="22">
        <f>((Data!$AJ$44*'Intermediate calculations'!BJ47)+Data!$AK$44)</f>
        <v>-195399.08205245787</v>
      </c>
      <c r="BK49" s="22">
        <f>((Data!$AJ$44*'Intermediate calculations'!BK47)+Data!$AK$44)</f>
        <v>-226125.82978475059</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2571855.3239458222</v>
      </c>
      <c r="Z50" s="22">
        <f>Z15*Constants!$H$29*Constants!$H$35</f>
        <v>2612929.9839092395</v>
      </c>
      <c r="AA50" s="22">
        <f>AA15*Constants!$H$29*Constants!$H$35</f>
        <v>2647670.2631702675</v>
      </c>
      <c r="AB50" s="22">
        <f>AB15*Constants!$H$29*Constants!$H$35</f>
        <v>2676181.1176529746</v>
      </c>
      <c r="AC50" s="22">
        <f>AC15*Constants!$H$29*Constants!$H$35</f>
        <v>2698298.7870986089</v>
      </c>
      <c r="AD50" s="22">
        <f>AD15*Constants!$H$29*Constants!$H$35</f>
        <v>2728535.3148366082</v>
      </c>
      <c r="AE50" s="22">
        <f>AE15*Constants!$H$29*Constants!$H$35</f>
        <v>2757766.8396053277</v>
      </c>
      <c r="AF50" s="22">
        <f>AF15*Constants!$H$29*Constants!$H$35</f>
        <v>2781287.2923835418</v>
      </c>
      <c r="AG50" s="22">
        <f>AG15*Constants!$H$29*Constants!$H$35</f>
        <v>2711198.0201785145</v>
      </c>
      <c r="AH50" s="22">
        <f>AH15*Constants!$H$29*Constants!$H$35</f>
        <v>2758897.3635968566</v>
      </c>
      <c r="AI50" s="22">
        <f>AI15*Constants!$H$29*Constants!$H$35</f>
        <v>2796317.7025406943</v>
      </c>
      <c r="AJ50" s="22">
        <f>AJ15*Constants!$H$29*Constants!$H$35</f>
        <v>2834402.2133542099</v>
      </c>
      <c r="AK50" s="22">
        <f>AK15*Constants!$H$29*Constants!$H$35</f>
        <v>2874226.3409227263</v>
      </c>
      <c r="AL50" s="22">
        <f>AL15*Constants!$H$29*Constants!$H$35</f>
        <v>2924795.7026164331</v>
      </c>
      <c r="AM50" s="22">
        <f>AM15*Constants!$H$29*Constants!$H$35</f>
        <v>2975471.6026385445</v>
      </c>
      <c r="AN50" s="22">
        <f>AN15*Constants!$H$29*Constants!$H$35</f>
        <v>3030179.7642768868</v>
      </c>
      <c r="AO50" s="22">
        <f>AO15*Constants!$H$29*Constants!$H$35</f>
        <v>3089424.4076394294</v>
      </c>
      <c r="AP50" s="22">
        <f>AP15*Constants!$H$29*Constants!$H$35</f>
        <v>3157604.806261451</v>
      </c>
      <c r="AQ50" s="22">
        <f>AQ15*Constants!$H$29*Constants!$H$35</f>
        <v>3229123.1908939839</v>
      </c>
      <c r="AR50" s="22">
        <f>AR15*Constants!$H$29*Constants!$H$35</f>
        <v>3301649.9125134186</v>
      </c>
      <c r="AS50" s="22">
        <f>AS15*Constants!$H$29*Constants!$H$35</f>
        <v>3374284.7961638314</v>
      </c>
      <c r="AT50" s="22">
        <f>AT15*Constants!$H$29*Constants!$H$35</f>
        <v>3450635.0790936425</v>
      </c>
      <c r="AU50" s="22">
        <f>AU15*Constants!$H$29*Constants!$H$35</f>
        <v>3528523.8978824853</v>
      </c>
      <c r="AV50" s="22">
        <f>AV15*Constants!$H$29*Constants!$H$35</f>
        <v>3602949.0348411337</v>
      </c>
      <c r="AW50" s="22">
        <f>AW15*Constants!$H$29*Constants!$H$35</f>
        <v>3677158.3018497233</v>
      </c>
      <c r="AX50" s="22">
        <f>AX15*Constants!$H$29*Constants!$H$35</f>
        <v>3753591.3796406337</v>
      </c>
      <c r="AY50" s="22">
        <f>AY15*Constants!$H$29*Constants!$H$35</f>
        <v>3830867.640724943</v>
      </c>
      <c r="AZ50" s="22">
        <f>AZ15*Constants!$H$29*Constants!$H$35</f>
        <v>3907990.0351192881</v>
      </c>
      <c r="BA50" s="22">
        <f>BA15*Constants!$H$29*Constants!$H$35</f>
        <v>3990062.8024581983</v>
      </c>
      <c r="BB50" s="22">
        <f>BB15*Constants!$H$29*Constants!$H$35</f>
        <v>4074107.0659888443</v>
      </c>
      <c r="BC50" s="22">
        <f>BC15*Constants!$H$29*Constants!$H$35</f>
        <v>4161731.0669898065</v>
      </c>
      <c r="BD50" s="22">
        <f>BD15*Constants!$H$29*Constants!$H$35</f>
        <v>4250190.5257174978</v>
      </c>
      <c r="BE50" s="22">
        <f>BE15*Constants!$H$29*Constants!$H$35</f>
        <v>4342102.9782181634</v>
      </c>
      <c r="BF50" s="22">
        <f>BF15*Constants!$H$29*Constants!$H$35</f>
        <v>4440884.5117391841</v>
      </c>
      <c r="BG50" s="22">
        <f>BG15*Constants!$H$29*Constants!$H$35</f>
        <v>4543488.8751506591</v>
      </c>
      <c r="BH50" s="22">
        <f>BH15*Constants!$H$29*Constants!$H$35</f>
        <v>4651075.7965463689</v>
      </c>
      <c r="BI50" s="22">
        <f>BI15*Constants!$H$29*Constants!$H$35</f>
        <v>4758470.1940744594</v>
      </c>
      <c r="BJ50" s="22">
        <f>BJ15*Constants!$H$29*Constants!$H$35</f>
        <v>4870680.4559623115</v>
      </c>
      <c r="BK50" s="22">
        <f>BK15*Constants!$H$29*Constants!$H$35</f>
        <v>4989105.474120236</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3548934.3497290914</v>
      </c>
      <c r="Z51" s="22">
        <f>Z8*Constants!$H$30*Constants!$H$36</f>
        <v>3662578.3188154693</v>
      </c>
      <c r="AA51" s="22">
        <f>AA8*Constants!$H$30*Constants!$H$36</f>
        <v>3746754.1050433945</v>
      </c>
      <c r="AB51" s="22">
        <f>AB8*Constants!$H$30*Constants!$H$36</f>
        <v>3801821.719770168</v>
      </c>
      <c r="AC51" s="22">
        <f>AC8*Constants!$H$30*Constants!$H$36</f>
        <v>3826985.1984968553</v>
      </c>
      <c r="AD51" s="22">
        <f>AD8*Constants!$H$30*Constants!$H$36</f>
        <v>3884332.7722998317</v>
      </c>
      <c r="AE51" s="22">
        <f>AE8*Constants!$H$30*Constants!$H$36</f>
        <v>3936409.274450412</v>
      </c>
      <c r="AF51" s="22">
        <f>AF8*Constants!$H$30*Constants!$H$36</f>
        <v>3962829.0899233576</v>
      </c>
      <c r="AG51" s="22">
        <f>AG8*Constants!$H$30*Constants!$H$36</f>
        <v>3586908.9686313421</v>
      </c>
      <c r="AH51" s="22">
        <f>AH8*Constants!$H$30*Constants!$H$36</f>
        <v>3736632.7091909568</v>
      </c>
      <c r="AI51" s="22">
        <f>AI8*Constants!$H$30*Constants!$H$36</f>
        <v>3841679.1949653402</v>
      </c>
      <c r="AJ51" s="22">
        <f>AJ8*Constants!$H$30*Constants!$H$36</f>
        <v>3948934.9761277018</v>
      </c>
      <c r="AK51" s="22">
        <f>AK8*Constants!$H$30*Constants!$H$36</f>
        <v>4063001.2264629332</v>
      </c>
      <c r="AL51" s="22">
        <f>AL8*Constants!$H$30*Constants!$H$36</f>
        <v>4222461.4828492096</v>
      </c>
      <c r="AM51" s="22">
        <f>AM8*Constants!$H$30*Constants!$H$36</f>
        <v>4390105.3694973113</v>
      </c>
      <c r="AN51" s="22">
        <f>AN8*Constants!$H$30*Constants!$H$36</f>
        <v>4574540.8138153767</v>
      </c>
      <c r="AO51" s="22">
        <f>AO8*Constants!$H$30*Constants!$H$36</f>
        <v>4777923.7040072372</v>
      </c>
      <c r="AP51" s="22">
        <f>AP8*Constants!$H$30*Constants!$H$36</f>
        <v>5019100.9995113565</v>
      </c>
      <c r="AQ51" s="22">
        <f>AQ8*Constants!$H$30*Constants!$H$36</f>
        <v>5274080.1930396911</v>
      </c>
      <c r="AR51" s="22">
        <f>AR8*Constants!$H$30*Constants!$H$36</f>
        <v>5539802.9059166517</v>
      </c>
      <c r="AS51" s="22">
        <f>AS8*Constants!$H$30*Constants!$H$36</f>
        <v>5805604.480728819</v>
      </c>
      <c r="AT51" s="22">
        <f>AT8*Constants!$H$30*Constants!$H$36</f>
        <v>6086939.400881269</v>
      </c>
      <c r="AU51" s="22">
        <f>AU8*Constants!$H$30*Constants!$H$36</f>
        <v>6374476.0407802807</v>
      </c>
      <c r="AV51" s="22">
        <f>AV8*Constants!$H$30*Constants!$H$36</f>
        <v>6646775.5126752704</v>
      </c>
      <c r="AW51" s="22">
        <f>AW8*Constants!$H$30*Constants!$H$36</f>
        <v>6924436.5376135949</v>
      </c>
      <c r="AX51" s="22">
        <f>AX8*Constants!$H$30*Constants!$H$36</f>
        <v>7211331.7125542993</v>
      </c>
      <c r="AY51" s="22">
        <f>AY8*Constants!$H$30*Constants!$H$36</f>
        <v>7501542.5977176698</v>
      </c>
      <c r="AZ51" s="22">
        <f>AZ8*Constants!$H$30*Constants!$H$36</f>
        <v>7790794.4473219179</v>
      </c>
      <c r="BA51" s="22">
        <f>BA8*Constants!$H$30*Constants!$H$36</f>
        <v>8100957.8016035501</v>
      </c>
      <c r="BB51" s="22">
        <f>BB8*Constants!$H$30*Constants!$H$36</f>
        <v>8425610.1808889881</v>
      </c>
      <c r="BC51" s="22">
        <f>BC8*Constants!$H$30*Constants!$H$36</f>
        <v>8765382.0277480129</v>
      </c>
      <c r="BD51" s="22">
        <f>BD8*Constants!$H$30*Constants!$H$36</f>
        <v>9108512.1603356637</v>
      </c>
      <c r="BE51" s="22">
        <f>BE8*Constants!$H$30*Constants!$H$36</f>
        <v>9466215.8902691249</v>
      </c>
      <c r="BF51" s="22">
        <f>BF8*Constants!$H$30*Constants!$H$36</f>
        <v>9853130.4795049876</v>
      </c>
      <c r="BG51" s="22">
        <f>BG8*Constants!$H$30*Constants!$H$36</f>
        <v>10262720.661648396</v>
      </c>
      <c r="BH51" s="22">
        <f>BH8*Constants!$H$30*Constants!$H$36</f>
        <v>10693508.537148004</v>
      </c>
      <c r="BI51" s="22">
        <f>BI8*Constants!$H$30*Constants!$H$36</f>
        <v>11123317.013860568</v>
      </c>
      <c r="BJ51" s="22">
        <f>BJ8*Constants!$H$30*Constants!$H$36</f>
        <v>11573607.294580298</v>
      </c>
      <c r="BK51" s="22">
        <f>BK8*Constants!$H$30*Constants!$H$36</f>
        <v>12050373.13151182</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629362.07010949962</v>
      </c>
      <c r="Z52" s="22">
        <f>Z18*Constants!$H$31*Constants!$H$37</f>
        <v>635539.19463068293</v>
      </c>
      <c r="AA52" s="22">
        <f>AA18*Constants!$H$31*Constants!$H$37</f>
        <v>641915.27903417416</v>
      </c>
      <c r="AB52" s="22">
        <f>AB18*Constants!$H$31*Constants!$H$37</f>
        <v>648499.39387723512</v>
      </c>
      <c r="AC52" s="22">
        <f>AC18*Constants!$H$31*Constants!$H$37</f>
        <v>655299.97433945048</v>
      </c>
      <c r="AD52" s="22">
        <f>AD18*Constants!$H$31*Constants!$H$37</f>
        <v>662384.15359158162</v>
      </c>
      <c r="AE52" s="22">
        <f>AE18*Constants!$H$31*Constants!$H$37</f>
        <v>669557.34064963937</v>
      </c>
      <c r="AF52" s="22">
        <f>AF18*Constants!$H$31*Constants!$H$37</f>
        <v>676821.9875650655</v>
      </c>
      <c r="AG52" s="22">
        <f>AG18*Constants!$H$31*Constants!$H$37</f>
        <v>683831.08636928699</v>
      </c>
      <c r="AH52" s="22">
        <f>AH18*Constants!$H$31*Constants!$H$37</f>
        <v>689292.82353581511</v>
      </c>
      <c r="AI52" s="22">
        <f>AI18*Constants!$H$31*Constants!$H$37</f>
        <v>694774.47285915783</v>
      </c>
      <c r="AJ52" s="22">
        <f>AJ18*Constants!$H$31*Constants!$H$37</f>
        <v>700320.16479000472</v>
      </c>
      <c r="AK52" s="22">
        <f>AK18*Constants!$H$31*Constants!$H$37</f>
        <v>705934.87461765413</v>
      </c>
      <c r="AL52" s="22">
        <f>AL18*Constants!$H$31*Constants!$H$37</f>
        <v>711655.05916732037</v>
      </c>
      <c r="AM52" s="22">
        <f>AM18*Constants!$H$31*Constants!$H$37</f>
        <v>716630.5664140234</v>
      </c>
      <c r="AN52" s="22">
        <f>AN18*Constants!$H$31*Constants!$H$37</f>
        <v>721669.0876878819</v>
      </c>
      <c r="AO52" s="22">
        <f>AO18*Constants!$H$31*Constants!$H$37</f>
        <v>726773.08703433012</v>
      </c>
      <c r="AP52" s="22">
        <f>AP18*Constants!$H$31*Constants!$H$37</f>
        <v>731960.49180668953</v>
      </c>
      <c r="AQ52" s="22">
        <f>AQ18*Constants!$H$31*Constants!$H$37</f>
        <v>737209.55753834581</v>
      </c>
      <c r="AR52" s="22">
        <f>AR18*Constants!$H$31*Constants!$H$37</f>
        <v>741843.31469714059</v>
      </c>
      <c r="AS52" s="22">
        <f>AS18*Constants!$H$31*Constants!$H$37</f>
        <v>746514.59032439208</v>
      </c>
      <c r="AT52" s="22">
        <f>AT18*Constants!$H$31*Constants!$H$37</f>
        <v>751238.01740999462</v>
      </c>
      <c r="AU52" s="22">
        <f>AU18*Constants!$H$31*Constants!$H$37</f>
        <v>756005.27561433322</v>
      </c>
      <c r="AV52" s="22">
        <f>AV18*Constants!$H$31*Constants!$H$37</f>
        <v>760796.83401117253</v>
      </c>
      <c r="AW52" s="22">
        <f>AW18*Constants!$H$31*Constants!$H$37</f>
        <v>764981.33766866347</v>
      </c>
      <c r="AX52" s="22">
        <f>AX18*Constants!$H$31*Constants!$H$37</f>
        <v>769203.14637933031</v>
      </c>
      <c r="AY52" s="22">
        <f>AY18*Constants!$H$31*Constants!$H$37</f>
        <v>773456.98918717261</v>
      </c>
      <c r="AZ52" s="22">
        <f>AZ18*Constants!$H$31*Constants!$H$37</f>
        <v>777739.11901116872</v>
      </c>
      <c r="BA52" s="22">
        <f>BA18*Constants!$H$31*Constants!$H$37</f>
        <v>782070.00520334486</v>
      </c>
      <c r="BB52" s="22">
        <f>BB18*Constants!$H$31*Constants!$H$37</f>
        <v>785826.224426592</v>
      </c>
      <c r="BC52" s="22">
        <f>BC18*Constants!$H$31*Constants!$H$37</f>
        <v>789617.90888765641</v>
      </c>
      <c r="BD52" s="22">
        <f>BD18*Constants!$H$31*Constants!$H$37</f>
        <v>793434.29907681956</v>
      </c>
      <c r="BE52" s="22">
        <f>BE18*Constants!$H$31*Constants!$H$37</f>
        <v>797285.91636430332</v>
      </c>
      <c r="BF52" s="22">
        <f>BF18*Constants!$H$31*Constants!$H$37</f>
        <v>801186.45224818646</v>
      </c>
      <c r="BG52" s="22">
        <f>BG18*Constants!$H$31*Constants!$H$37</f>
        <v>804495.25192520046</v>
      </c>
      <c r="BH52" s="22">
        <f>BH18*Constants!$H$31*Constants!$H$37</f>
        <v>807838.63856871007</v>
      </c>
      <c r="BI52" s="22">
        <f>BI18*Constants!$H$31*Constants!$H$37</f>
        <v>811196.14884489519</v>
      </c>
      <c r="BJ52" s="22">
        <f>BJ18*Constants!$H$31*Constants!$H$37</f>
        <v>814587.73612417153</v>
      </c>
      <c r="BK52" s="22">
        <f>BK18*Constants!$H$31*Constants!$H$37</f>
        <v>818019.02873844886</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105445.91704811502</v>
      </c>
      <c r="Z53" s="22">
        <f>Z32*Constants!$H$32*Constants!$H$38</f>
        <v>108527.97795406939</v>
      </c>
      <c r="AA53" s="22">
        <f>AA32*Constants!$H$32*Constants!$H$38</f>
        <v>110707.48212068099</v>
      </c>
      <c r="AB53" s="22">
        <f>AB32*Constants!$H$32*Constants!$H$38</f>
        <v>111994.79580648785</v>
      </c>
      <c r="AC53" s="22">
        <f>AC32*Constants!$H$32*Constants!$H$38</f>
        <v>112365.36434701532</v>
      </c>
      <c r="AD53" s="22">
        <f>AD32*Constants!$H$32*Constants!$H$38</f>
        <v>113692.91895519158</v>
      </c>
      <c r="AE53" s="22">
        <f>AE32*Constants!$H$32*Constants!$H$38</f>
        <v>114855.96369458357</v>
      </c>
      <c r="AF53" s="22">
        <f>AF32*Constants!$H$32*Constants!$H$38</f>
        <v>115237.88468659829</v>
      </c>
      <c r="AG53" s="22">
        <f>AG32*Constants!$H$32*Constants!$H$38</f>
        <v>103467.4766403777</v>
      </c>
      <c r="AH53" s="22">
        <f>AH32*Constants!$H$32*Constants!$H$38</f>
        <v>107681.67837963527</v>
      </c>
      <c r="AI53" s="22">
        <f>AI32*Constants!$H$32*Constants!$H$38</f>
        <v>110543.67030831458</v>
      </c>
      <c r="AJ53" s="22">
        <f>AJ32*Constants!$H$32*Constants!$H$38</f>
        <v>113468.79625169441</v>
      </c>
      <c r="AK53" s="22">
        <f>AK32*Constants!$H$32*Constants!$H$38</f>
        <v>116595.91283197365</v>
      </c>
      <c r="AL53" s="22">
        <f>AL32*Constants!$H$32*Constants!$H$38</f>
        <v>121089.71632375979</v>
      </c>
      <c r="AM53" s="22">
        <f>AM32*Constants!$H$32*Constants!$H$38</f>
        <v>125873.74615545147</v>
      </c>
      <c r="AN53" s="22">
        <f>AN32*Constants!$H$32*Constants!$H$38</f>
        <v>131161.94532846624</v>
      </c>
      <c r="AO53" s="22">
        <f>AO32*Constants!$H$32*Constants!$H$38</f>
        <v>137019.36773425873</v>
      </c>
      <c r="AP53" s="22">
        <f>AP32*Constants!$H$32*Constants!$H$38</f>
        <v>144014.92750394263</v>
      </c>
      <c r="AQ53" s="22">
        <f>AQ32*Constants!$H$32*Constants!$H$38</f>
        <v>151424.32520330639</v>
      </c>
      <c r="AR53" s="22">
        <f>AR32*Constants!$H$32*Constants!$H$38</f>
        <v>159193.93534720631</v>
      </c>
      <c r="AS53" s="22">
        <f>AS32*Constants!$H$32*Constants!$H$38</f>
        <v>166963.77656036359</v>
      </c>
      <c r="AT53" s="22">
        <f>AT32*Constants!$H$32*Constants!$H$38</f>
        <v>175200.36159605335</v>
      </c>
      <c r="AU53" s="22">
        <f>AU32*Constants!$H$32*Constants!$H$38</f>
        <v>183621.97418106347</v>
      </c>
      <c r="AV53" s="22">
        <f>AV32*Constants!$H$32*Constants!$H$38</f>
        <v>191581.41078495956</v>
      </c>
      <c r="AW53" s="22">
        <f>AW32*Constants!$H$32*Constants!$H$38</f>
        <v>199737.83215815836</v>
      </c>
      <c r="AX53" s="22">
        <f>AX32*Constants!$H$32*Constants!$H$38</f>
        <v>208171.35820577218</v>
      </c>
      <c r="AY53" s="22">
        <f>AY32*Constants!$H$32*Constants!$H$38</f>
        <v>216703.31437166821</v>
      </c>
      <c r="AZ53" s="22">
        <f>AZ32*Constants!$H$32*Constants!$H$38</f>
        <v>225204.6449047401</v>
      </c>
      <c r="BA53" s="22">
        <f>BA32*Constants!$H$32*Constants!$H$38</f>
        <v>234335.55289250985</v>
      </c>
      <c r="BB53" s="22">
        <f>BB32*Constants!$H$32*Constants!$H$38</f>
        <v>243937.60659515491</v>
      </c>
      <c r="BC53" s="22">
        <f>BC32*Constants!$H$32*Constants!$H$38</f>
        <v>253994.84608971811</v>
      </c>
      <c r="BD53" s="22">
        <f>BD32*Constants!$H$32*Constants!$H$38</f>
        <v>264152.22389910539</v>
      </c>
      <c r="BE53" s="22">
        <f>BE32*Constants!$H$32*Constants!$H$38</f>
        <v>274748.29373069532</v>
      </c>
      <c r="BF53" s="22">
        <f>BF32*Constants!$H$32*Constants!$H$38</f>
        <v>286224.90912203351</v>
      </c>
      <c r="BG53" s="22">
        <f>BG32*Constants!$H$32*Constants!$H$38</f>
        <v>298421.21677493636</v>
      </c>
      <c r="BH53" s="22">
        <f>BH32*Constants!$H$32*Constants!$H$38</f>
        <v>311256.56979844137</v>
      </c>
      <c r="BI53" s="22">
        <f>BI32*Constants!$H$32*Constants!$H$38</f>
        <v>324061.4944476441</v>
      </c>
      <c r="BJ53" s="22">
        <f>BJ32*Constants!$H$32*Constants!$H$38</f>
        <v>337483.84482258902</v>
      </c>
      <c r="BK53" s="22">
        <f>BK32*Constants!$H$32*Constants!$H$38</f>
        <v>351704.55245660595</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540022.49072195543</v>
      </c>
      <c r="Z54" s="22">
        <f>Z37*Constants!$H$33*Constants!$H$39</f>
        <v>552757.30191442918</v>
      </c>
      <c r="AA54" s="22">
        <f>AA37*Constants!$H$33*Constants!$H$39</f>
        <v>563075.32849515323</v>
      </c>
      <c r="AB54" s="22">
        <f>AB37*Constants!$H$33*Constants!$H$39</f>
        <v>571011.75123164011</v>
      </c>
      <c r="AC54" s="22">
        <f>AC37*Constants!$H$33*Constants!$H$39</f>
        <v>576502.79549985286</v>
      </c>
      <c r="AD54" s="22">
        <f>AD37*Constants!$H$33*Constants!$H$39</f>
        <v>584879.65008106385</v>
      </c>
      <c r="AE54" s="22">
        <f>AE37*Constants!$H$33*Constants!$H$39</f>
        <v>592850.47198007756</v>
      </c>
      <c r="AF54" s="22">
        <f>AF37*Constants!$H$33*Constants!$H$39</f>
        <v>598676.89946369862</v>
      </c>
      <c r="AG54" s="22">
        <f>AG37*Constants!$H$33*Constants!$H$39</f>
        <v>570044.76967387646</v>
      </c>
      <c r="AH54" s="22">
        <f>AH37*Constants!$H$33*Constants!$H$39</f>
        <v>585506.63128068903</v>
      </c>
      <c r="AI54" s="22">
        <f>AI37*Constants!$H$33*Constants!$H$39</f>
        <v>597165.83557546046</v>
      </c>
      <c r="AJ54" s="22">
        <f>AJ37*Constants!$H$33*Constants!$H$39</f>
        <v>609045.05486905493</v>
      </c>
      <c r="AK54" s="22">
        <f>AK37*Constants!$H$33*Constants!$H$39</f>
        <v>621539.36779830093</v>
      </c>
      <c r="AL54" s="22">
        <f>AL37*Constants!$H$33*Constants!$H$39</f>
        <v>637959.15191831533</v>
      </c>
      <c r="AM54" s="22">
        <f>AM37*Constants!$H$33*Constants!$H$39</f>
        <v>654711.12118966039</v>
      </c>
      <c r="AN54" s="22">
        <f>AN37*Constants!$H$33*Constants!$H$39</f>
        <v>672926.94911613048</v>
      </c>
      <c r="AO54" s="22">
        <f>AO37*Constants!$H$33*Constants!$H$39</f>
        <v>692791.81582747458</v>
      </c>
      <c r="AP54" s="22">
        <f>AP37*Constants!$H$33*Constants!$H$39</f>
        <v>715922.8051505076</v>
      </c>
      <c r="AQ54" s="22">
        <f>AQ37*Constants!$H$33*Constants!$H$39</f>
        <v>740261.8709661453</v>
      </c>
      <c r="AR54" s="22">
        <f>AR37*Constants!$H$33*Constants!$H$39</f>
        <v>765215.17427485727</v>
      </c>
      <c r="AS54" s="22">
        <f>AS37*Constants!$H$33*Constants!$H$39</f>
        <v>790193.65451424313</v>
      </c>
      <c r="AT54" s="22">
        <f>AT37*Constants!$H$33*Constants!$H$39</f>
        <v>816523.28527170268</v>
      </c>
      <c r="AU54" s="22">
        <f>AU37*Constants!$H$33*Constants!$H$39</f>
        <v>843403.67915095494</v>
      </c>
      <c r="AV54" s="22">
        <f>AV37*Constants!$H$33*Constants!$H$39</f>
        <v>868995.78663311561</v>
      </c>
      <c r="AW54" s="22">
        <f>AW37*Constants!$H$33*Constants!$H$39</f>
        <v>894746.93014583027</v>
      </c>
      <c r="AX54" s="22">
        <f>AX37*Constants!$H$33*Constants!$H$39</f>
        <v>921304.39461176656</v>
      </c>
      <c r="AY54" s="22">
        <f>AY37*Constants!$H$33*Constants!$H$39</f>
        <v>948160.54964973626</v>
      </c>
      <c r="AZ54" s="22">
        <f>AZ37*Constants!$H$33*Constants!$H$39</f>
        <v>974948.77562664414</v>
      </c>
      <c r="BA54" s="22">
        <f>BA37*Constants!$H$33*Constants!$H$39</f>
        <v>1003545.4177119263</v>
      </c>
      <c r="BB54" s="22">
        <f>BB37*Constants!$H$33*Constants!$H$39</f>
        <v>1033095.8958435123</v>
      </c>
      <c r="BC54" s="22">
        <f>BC37*Constants!$H$33*Constants!$H$39</f>
        <v>1063954.0026050003</v>
      </c>
      <c r="BD54" s="22">
        <f>BD37*Constants!$H$33*Constants!$H$39</f>
        <v>1095110.8297630749</v>
      </c>
      <c r="BE54" s="22">
        <f>BE37*Constants!$H$33*Constants!$H$39</f>
        <v>1127528.58767116</v>
      </c>
      <c r="BF54" s="22">
        <f>BF37*Constants!$H$33*Constants!$H$39</f>
        <v>1162463.0509702973</v>
      </c>
      <c r="BG54" s="22">
        <f>BG37*Constants!$H$33*Constants!$H$39</f>
        <v>1199041.5426464195</v>
      </c>
      <c r="BH54" s="22">
        <f>BH37*Constants!$H$33*Constants!$H$39</f>
        <v>1237445.9048616604</v>
      </c>
      <c r="BI54" s="22">
        <f>BI37*Constants!$H$33*Constants!$H$39</f>
        <v>1275773.6363863712</v>
      </c>
      <c r="BJ54" s="22">
        <f>BJ37*Constants!$H$33*Constants!$H$39</f>
        <v>1315865.8986618419</v>
      </c>
      <c r="BK54" s="22">
        <f>BK37*Constants!$H$33*Constants!$H$39</f>
        <v>1358236.9244282818</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1527733.555305762</v>
      </c>
      <c r="Z55" s="22">
        <f>Z42*Constants!$H$34*Constants!$H$40</f>
        <v>1581373.5491359606</v>
      </c>
      <c r="AA55" s="22">
        <f>AA42*Constants!$H$34*Constants!$H$40</f>
        <v>1615712.3229521557</v>
      </c>
      <c r="AB55" s="22">
        <f>AB42*Constants!$H$34*Constants!$H$40</f>
        <v>1630951.2382470965</v>
      </c>
      <c r="AC55" s="22">
        <f>AC42*Constants!$H$34*Constants!$H$40</f>
        <v>1626559.7837246291</v>
      </c>
      <c r="AD55" s="22">
        <f>AD42*Constants!$H$34*Constants!$H$40</f>
        <v>1641748.4943934421</v>
      </c>
      <c r="AE55" s="22">
        <f>AE42*Constants!$H$34*Constants!$H$40</f>
        <v>1653324.7675146854</v>
      </c>
      <c r="AF55" s="22">
        <f>AF42*Constants!$H$34*Constants!$H$40</f>
        <v>1648341.1428163373</v>
      </c>
      <c r="AG55" s="22">
        <f>AG42*Constants!$H$34*Constants!$H$40</f>
        <v>1388730.6074605037</v>
      </c>
      <c r="AH55" s="22">
        <f>AH42*Constants!$H$34*Constants!$H$40</f>
        <v>1467415.0871557964</v>
      </c>
      <c r="AI55" s="22">
        <f>AI42*Constants!$H$34*Constants!$H$40</f>
        <v>1517680.2885825173</v>
      </c>
      <c r="AJ55" s="22">
        <f>AJ42*Constants!$H$34*Constants!$H$40</f>
        <v>1569156.1018232431</v>
      </c>
      <c r="AK55" s="22">
        <f>AK42*Constants!$H$34*Constants!$H$40</f>
        <v>1624748.302032982</v>
      </c>
      <c r="AL55" s="22">
        <f>AL42*Constants!$H$34*Constants!$H$40</f>
        <v>1708839.2784294304</v>
      </c>
      <c r="AM55" s="22">
        <f>AM42*Constants!$H$34*Constants!$H$40</f>
        <v>1800354.8972673439</v>
      </c>
      <c r="AN55" s="22">
        <f>AN42*Constants!$H$34*Constants!$H$40</f>
        <v>1902340.548245342</v>
      </c>
      <c r="AO55" s="22">
        <f>AO42*Constants!$H$34*Constants!$H$40</f>
        <v>2016157.3396431222</v>
      </c>
      <c r="AP55" s="22">
        <f>AP42*Constants!$H$34*Constants!$H$40</f>
        <v>2153715.0174783296</v>
      </c>
      <c r="AQ55" s="22">
        <f>AQ42*Constants!$H$34*Constants!$H$40</f>
        <v>2299849.0416669324</v>
      </c>
      <c r="AR55" s="22">
        <f>AR42*Constants!$H$34*Constants!$H$40</f>
        <v>2454645.2457596203</v>
      </c>
      <c r="AS55" s="22">
        <f>AS42*Constants!$H$34*Constants!$H$40</f>
        <v>2609379.159403672</v>
      </c>
      <c r="AT55" s="22">
        <f>AT42*Constants!$H$34*Constants!$H$40</f>
        <v>2773816.9614708098</v>
      </c>
      <c r="AU55" s="22">
        <f>AU42*Constants!$H$34*Constants!$H$40</f>
        <v>2942060.1584495194</v>
      </c>
      <c r="AV55" s="22">
        <f>AV42*Constants!$H$34*Constants!$H$40</f>
        <v>3100558.5354375262</v>
      </c>
      <c r="AW55" s="22">
        <f>AW42*Constants!$H$34*Constants!$H$40</f>
        <v>3264278.081042652</v>
      </c>
      <c r="AX55" s="22">
        <f>AX42*Constants!$H$34*Constants!$H$40</f>
        <v>3433747.450861664</v>
      </c>
      <c r="AY55" s="22">
        <f>AY42*Constants!$H$34*Constants!$H$40</f>
        <v>3605225.5980105624</v>
      </c>
      <c r="AZ55" s="22">
        <f>AZ42*Constants!$H$34*Constants!$H$40</f>
        <v>3776010.2752074762</v>
      </c>
      <c r="BA55" s="22">
        <f>BA42*Constants!$H$34*Constants!$H$40</f>
        <v>3959922.8860232485</v>
      </c>
      <c r="BB55" s="22">
        <f>BB42*Constants!$H$34*Constants!$H$40</f>
        <v>4154753.4988094121</v>
      </c>
      <c r="BC55" s="22">
        <f>BC42*Constants!$H$34*Constants!$H$40</f>
        <v>4359075.2510777954</v>
      </c>
      <c r="BD55" s="22">
        <f>BD42*Constants!$H$34*Constants!$H$40</f>
        <v>4565454.7510769749</v>
      </c>
      <c r="BE55" s="22">
        <f>BE42*Constants!$H$34*Constants!$H$40</f>
        <v>4780979.6032119282</v>
      </c>
      <c r="BF55" s="22">
        <f>BF42*Constants!$H$34*Constants!$H$40</f>
        <v>5014900.0603776835</v>
      </c>
      <c r="BG55" s="22">
        <f>BG42*Constants!$H$34*Constants!$H$40</f>
        <v>5264986.197415622</v>
      </c>
      <c r="BH55" s="22">
        <f>BH42*Constants!$H$34*Constants!$H$40</f>
        <v>5528424.3616358675</v>
      </c>
      <c r="BI55" s="22">
        <f>BI42*Constants!$H$34*Constants!$H$40</f>
        <v>5791198.5423834296</v>
      </c>
      <c r="BJ55" s="22">
        <f>BJ42*Constants!$H$34*Constants!$H$40</f>
        <v>6066871.8544028299</v>
      </c>
      <c r="BK55" s="22">
        <f>BK42*Constants!$H$34*Constants!$H$40</f>
        <v>6359232.0802615145</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8923353.7068602461</v>
      </c>
      <c r="Z56" s="22">
        <f t="shared" si="48"/>
        <v>9153706.3263598513</v>
      </c>
      <c r="AA56" s="22">
        <f t="shared" si="48"/>
        <v>9325834.7808158249</v>
      </c>
      <c r="AB56" s="22">
        <f t="shared" si="48"/>
        <v>9440460.0165856015</v>
      </c>
      <c r="AC56" s="22">
        <f t="shared" si="48"/>
        <v>9496011.9035064131</v>
      </c>
      <c r="AD56" s="22">
        <f t="shared" si="48"/>
        <v>9615573.304157719</v>
      </c>
      <c r="AE56" s="22">
        <f t="shared" si="48"/>
        <v>9724764.657894725</v>
      </c>
      <c r="AF56" s="22">
        <f t="shared" si="48"/>
        <v>9783194.2968386002</v>
      </c>
      <c r="AG56" s="22">
        <f t="shared" si="48"/>
        <v>9044180.9289539028</v>
      </c>
      <c r="AH56" s="22">
        <f t="shared" si="48"/>
        <v>9345426.2931397501</v>
      </c>
      <c r="AI56" s="22">
        <f t="shared" si="48"/>
        <v>9558161.1648314837</v>
      </c>
      <c r="AJ56" s="22">
        <f t="shared" si="48"/>
        <v>9775327.3072159085</v>
      </c>
      <c r="AK56" s="22">
        <f t="shared" si="48"/>
        <v>10006046.02466657</v>
      </c>
      <c r="AL56" s="22">
        <f t="shared" si="48"/>
        <v>10326800.391304467</v>
      </c>
      <c r="AM56" s="22">
        <f t="shared" si="48"/>
        <v>10663147.303162334</v>
      </c>
      <c r="AN56" s="22">
        <f t="shared" si="48"/>
        <v>11032819.108470086</v>
      </c>
      <c r="AO56" s="22">
        <f t="shared" si="48"/>
        <v>11440089.721885853</v>
      </c>
      <c r="AP56" s="22">
        <f t="shared" si="48"/>
        <v>11922319.047712278</v>
      </c>
      <c r="AQ56" s="22">
        <f t="shared" si="48"/>
        <v>12431948.179308405</v>
      </c>
      <c r="AR56" s="22">
        <f t="shared" si="48"/>
        <v>12962350.488508895</v>
      </c>
      <c r="AS56" s="22">
        <f t="shared" si="48"/>
        <v>13492940.457695324</v>
      </c>
      <c r="AT56" s="22">
        <f t="shared" si="48"/>
        <v>14054353.10572347</v>
      </c>
      <c r="AU56" s="22">
        <f t="shared" si="48"/>
        <v>14628091.026058637</v>
      </c>
      <c r="AV56" s="22">
        <f t="shared" si="48"/>
        <v>15171657.114383178</v>
      </c>
      <c r="AW56" s="22">
        <f t="shared" si="48"/>
        <v>15725339.020478621</v>
      </c>
      <c r="AX56" s="22">
        <f t="shared" si="48"/>
        <v>16297349.442253469</v>
      </c>
      <c r="AY56" s="22">
        <f t="shared" si="48"/>
        <v>16875956.689661749</v>
      </c>
      <c r="AZ56" s="22">
        <f t="shared" si="48"/>
        <v>17452687.297191236</v>
      </c>
      <c r="BA56" s="22">
        <f t="shared" si="48"/>
        <v>18070894.465892777</v>
      </c>
      <c r="BB56" s="22">
        <f t="shared" si="48"/>
        <v>18717330.472552501</v>
      </c>
      <c r="BC56" s="22">
        <f t="shared" si="48"/>
        <v>19393755.103397992</v>
      </c>
      <c r="BD56" s="22">
        <f t="shared" si="48"/>
        <v>20076854.789869137</v>
      </c>
      <c r="BE56" s="22">
        <f t="shared" si="48"/>
        <v>20788861.269465372</v>
      </c>
      <c r="BF56" s="22">
        <f t="shared" si="48"/>
        <v>21558789.463962369</v>
      </c>
      <c r="BG56" s="22">
        <f t="shared" si="48"/>
        <v>22373153.745561235</v>
      </c>
      <c r="BH56" s="22">
        <f t="shared" si="48"/>
        <v>23229549.808559053</v>
      </c>
      <c r="BI56" s="22">
        <f t="shared" si="48"/>
        <v>24084017.029997367</v>
      </c>
      <c r="BJ56" s="22">
        <f t="shared" si="48"/>
        <v>24979097.084554039</v>
      </c>
      <c r="BK56" s="22">
        <f t="shared" si="48"/>
        <v>25926671.191516906</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7125760.0352714229</v>
      </c>
      <c r="Z58" s="22">
        <f>((Data!$AJ$37*'Intermediate calculations'!Z56)+Data!$AK$37)</f>
        <v>7267107.0639503133</v>
      </c>
      <c r="AA58" s="22">
        <f>((Data!$AJ$37*'Intermediate calculations'!AA56)+Data!$AK$37)</f>
        <v>7372727.0722718742</v>
      </c>
      <c r="AB58" s="22">
        <f>((Data!$AJ$37*'Intermediate calculations'!AB56)+Data!$AK$37)</f>
        <v>7443062.4412504025</v>
      </c>
      <c r="AC58" s="22">
        <f>((Data!$AJ$37*'Intermediate calculations'!AC56)+Data!$AK$37)</f>
        <v>7477149.7208776958</v>
      </c>
      <c r="AD58" s="22">
        <f>((Data!$AJ$37*'Intermediate calculations'!AD56)+Data!$AK$37)</f>
        <v>7550513.9776569735</v>
      </c>
      <c r="AE58" s="22">
        <f>((Data!$AJ$37*'Intermediate calculations'!AE56)+Data!$AK$37)</f>
        <v>7617515.0538404286</v>
      </c>
      <c r="AF58" s="22">
        <f>((Data!$AJ$37*'Intermediate calculations'!AF56)+Data!$AK$37)</f>
        <v>7653368.1553568672</v>
      </c>
      <c r="AG58" s="22">
        <f>((Data!$AJ$37*'Intermediate calculations'!AG56)+Data!$AK$37)</f>
        <v>7199901.0147122592</v>
      </c>
      <c r="AH58" s="22">
        <f>((Data!$AJ$37*'Intermediate calculations'!AH56)+Data!$AK$37)</f>
        <v>7384748.6505822409</v>
      </c>
      <c r="AI58" s="22">
        <f>((Data!$AJ$37*'Intermediate calculations'!AI56)+Data!$AK$37)</f>
        <v>7515285.2256614882</v>
      </c>
      <c r="AJ58" s="22">
        <f>((Data!$AJ$37*'Intermediate calculations'!AJ56)+Data!$AK$37)</f>
        <v>7648540.8796339761</v>
      </c>
      <c r="AK58" s="22">
        <f>((Data!$AJ$37*'Intermediate calculations'!AK56)+Data!$AK$37)</f>
        <v>7790112.5502453074</v>
      </c>
      <c r="AL58" s="22">
        <f>((Data!$AJ$37*'Intermediate calculations'!AL56)+Data!$AK$37)</f>
        <v>7986931.1354150046</v>
      </c>
      <c r="AM58" s="22">
        <f>((Data!$AJ$37*'Intermediate calculations'!AM56)+Data!$AK$37)</f>
        <v>8193317.4864784516</v>
      </c>
      <c r="AN58" s="22">
        <f>((Data!$AJ$37*'Intermediate calculations'!AN56)+Data!$AK$37)</f>
        <v>8420152.3771782797</v>
      </c>
      <c r="AO58" s="22">
        <f>((Data!$AJ$37*'Intermediate calculations'!AO56)+Data!$AK$37)</f>
        <v>8670058.3309269249</v>
      </c>
      <c r="AP58" s="22">
        <f>((Data!$AJ$37*'Intermediate calculations'!AP56)+Data!$AK$37)</f>
        <v>8965959.8166380804</v>
      </c>
      <c r="AQ58" s="22">
        <f>((Data!$AJ$37*'Intermediate calculations'!AQ56)+Data!$AK$37)</f>
        <v>9278674.1397302002</v>
      </c>
      <c r="AR58" s="22">
        <f>((Data!$AJ$37*'Intermediate calculations'!AR56)+Data!$AK$37)</f>
        <v>9604135.1246010046</v>
      </c>
      <c r="AS58" s="22">
        <f>((Data!$AJ$37*'Intermediate calculations'!AS56)+Data!$AK$37)</f>
        <v>9929711.2598072924</v>
      </c>
      <c r="AT58" s="22">
        <f>((Data!$AJ$37*'Intermediate calculations'!AT56)+Data!$AK$37)</f>
        <v>10274200.546857322</v>
      </c>
      <c r="AU58" s="22">
        <f>((Data!$AJ$37*'Intermediate calculations'!AU56)+Data!$AK$37)</f>
        <v>10626252.763393635</v>
      </c>
      <c r="AV58" s="22">
        <f>((Data!$AJ$37*'Intermediate calculations'!AV56)+Data!$AK$37)</f>
        <v>10959791.195221247</v>
      </c>
      <c r="AW58" s="22">
        <f>((Data!$AJ$37*'Intermediate calculations'!AW56)+Data!$AK$37)</f>
        <v>11299536.809705086</v>
      </c>
      <c r="AX58" s="22">
        <f>((Data!$AJ$37*'Intermediate calculations'!AX56)+Data!$AK$37)</f>
        <v>11650529.01316632</v>
      </c>
      <c r="AY58" s="22">
        <f>((Data!$AJ$37*'Intermediate calculations'!AY56)+Data!$AK$37)</f>
        <v>12005569.105051935</v>
      </c>
      <c r="AZ58" s="22">
        <f>((Data!$AJ$37*'Intermediate calculations'!AZ56)+Data!$AK$37)</f>
        <v>12359457.669026367</v>
      </c>
      <c r="BA58" s="22">
        <f>((Data!$AJ$37*'Intermediate calculations'!BA56)+Data!$AK$37)</f>
        <v>12738796.730130911</v>
      </c>
      <c r="BB58" s="22">
        <f>((Data!$AJ$37*'Intermediate calculations'!BB56)+Data!$AK$37)</f>
        <v>13135457.332345404</v>
      </c>
      <c r="BC58" s="22">
        <f>((Data!$AJ$37*'Intermediate calculations'!BC56)+Data!$AK$37)</f>
        <v>13550519.30083059</v>
      </c>
      <c r="BD58" s="22">
        <f>((Data!$AJ$37*'Intermediate calculations'!BD56)+Data!$AK$37)</f>
        <v>13969677.160567207</v>
      </c>
      <c r="BE58" s="22">
        <f>((Data!$AJ$37*'Intermediate calculations'!BE56)+Data!$AK$37)</f>
        <v>14406572.562536869</v>
      </c>
      <c r="BF58" s="22">
        <f>((Data!$AJ$37*'Intermediate calculations'!BF56)+Data!$AK$37)</f>
        <v>14879009.397961872</v>
      </c>
      <c r="BG58" s="22">
        <f>((Data!$AJ$37*'Intermediate calculations'!BG56)+Data!$AK$37)</f>
        <v>15378712.72982008</v>
      </c>
      <c r="BH58" s="22">
        <f>((Data!$AJ$37*'Intermediate calculations'!BH56)+Data!$AK$37)</f>
        <v>15904207.248354301</v>
      </c>
      <c r="BI58" s="22">
        <f>((Data!$AJ$37*'Intermediate calculations'!BI56)+Data!$AK$37)</f>
        <v>16428518.207422948</v>
      </c>
      <c r="BJ58" s="22">
        <f>((Data!$AJ$37*'Intermediate calculations'!BJ56)+Data!$AK$37)</f>
        <v>16977749.67010897</v>
      </c>
      <c r="BK58" s="22">
        <f>((Data!$AJ$37*'Intermediate calculations'!BK56)+Data!$AK$37)</f>
        <v>17559192.089835756</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16049113.742131669</v>
      </c>
      <c r="Z59" s="22">
        <f t="shared" si="49"/>
        <v>16420813.390310165</v>
      </c>
      <c r="AA59" s="22">
        <f t="shared" si="49"/>
        <v>16698561.853087699</v>
      </c>
      <c r="AB59" s="22">
        <f t="shared" si="49"/>
        <v>16883522.457836002</v>
      </c>
      <c r="AC59" s="22">
        <f t="shared" si="49"/>
        <v>16973161.624384109</v>
      </c>
      <c r="AD59" s="22">
        <f t="shared" si="49"/>
        <v>17166087.281814694</v>
      </c>
      <c r="AE59" s="22">
        <f t="shared" si="49"/>
        <v>17342279.711735152</v>
      </c>
      <c r="AF59" s="22">
        <f t="shared" si="49"/>
        <v>17436562.452195466</v>
      </c>
      <c r="AG59" s="22">
        <f t="shared" si="49"/>
        <v>16244081.943666162</v>
      </c>
      <c r="AH59" s="22">
        <f t="shared" si="49"/>
        <v>16730174.943721991</v>
      </c>
      <c r="AI59" s="22">
        <f t="shared" si="49"/>
        <v>17073446.390492972</v>
      </c>
      <c r="AJ59" s="22">
        <f t="shared" si="49"/>
        <v>17423868.186849885</v>
      </c>
      <c r="AK59" s="22">
        <f t="shared" si="49"/>
        <v>17796158.574911878</v>
      </c>
      <c r="AL59" s="22">
        <f t="shared" si="49"/>
        <v>18313731.526719473</v>
      </c>
      <c r="AM59" s="22">
        <f t="shared" si="49"/>
        <v>18856464.789640784</v>
      </c>
      <c r="AN59" s="22">
        <f t="shared" si="49"/>
        <v>19452971.485648364</v>
      </c>
      <c r="AO59" s="22">
        <f t="shared" si="49"/>
        <v>20110148.052812777</v>
      </c>
      <c r="AP59" s="22">
        <f t="shared" si="49"/>
        <v>20888278.864350356</v>
      </c>
      <c r="AQ59" s="22">
        <f t="shared" si="49"/>
        <v>21710622.319038607</v>
      </c>
      <c r="AR59" s="22">
        <f t="shared" si="49"/>
        <v>22566485.613109902</v>
      </c>
      <c r="AS59" s="22">
        <f t="shared" si="49"/>
        <v>23422651.717502616</v>
      </c>
      <c r="AT59" s="22">
        <f t="shared" si="49"/>
        <v>24328553.65258079</v>
      </c>
      <c r="AU59" s="22">
        <f t="shared" si="49"/>
        <v>25254343.78945227</v>
      </c>
      <c r="AV59" s="22">
        <f t="shared" si="49"/>
        <v>26131448.309604425</v>
      </c>
      <c r="AW59" s="22">
        <f t="shared" si="49"/>
        <v>27024875.830183707</v>
      </c>
      <c r="AX59" s="22">
        <f t="shared" si="49"/>
        <v>27947878.455419786</v>
      </c>
      <c r="AY59" s="22">
        <f t="shared" si="49"/>
        <v>28881525.794713683</v>
      </c>
      <c r="AZ59" s="22">
        <f t="shared" si="49"/>
        <v>29812144.966217604</v>
      </c>
      <c r="BA59" s="22">
        <f t="shared" si="49"/>
        <v>30809691.196023688</v>
      </c>
      <c r="BB59" s="22">
        <f t="shared" si="49"/>
        <v>31852787.804897904</v>
      </c>
      <c r="BC59" s="22">
        <f t="shared" si="49"/>
        <v>32944274.404228583</v>
      </c>
      <c r="BD59" s="22">
        <f t="shared" si="49"/>
        <v>34046531.950436346</v>
      </c>
      <c r="BE59" s="22">
        <f t="shared" si="49"/>
        <v>35195433.832002237</v>
      </c>
      <c r="BF59" s="22">
        <f t="shared" si="49"/>
        <v>36437798.861924239</v>
      </c>
      <c r="BG59" s="22">
        <f t="shared" si="49"/>
        <v>37751866.475381315</v>
      </c>
      <c r="BH59" s="22">
        <f t="shared" si="49"/>
        <v>39133757.056913354</v>
      </c>
      <c r="BI59" s="22">
        <f t="shared" si="49"/>
        <v>40512535.237420313</v>
      </c>
      <c r="BJ59" s="22">
        <f t="shared" si="49"/>
        <v>41956846.754663005</v>
      </c>
      <c r="BK59" s="22">
        <f t="shared" si="49"/>
        <v>43485863.281352662</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18488908.99545835</v>
      </c>
      <c r="Z60" s="22">
        <f>((Data!$AJ$41*'Intermediate calculations'!Z59)+Data!$AK$41)</f>
        <v>18840394.642254233</v>
      </c>
      <c r="AA60" s="22">
        <f>((Data!$AJ$41*'Intermediate calculations'!AA59)+Data!$AK$41)</f>
        <v>19103038.415430583</v>
      </c>
      <c r="AB60" s="22">
        <f>((Data!$AJ$41*'Intermediate calculations'!AB59)+Data!$AK$41)</f>
        <v>19277940.377566677</v>
      </c>
      <c r="AC60" s="22">
        <f>((Data!$AJ$41*'Intermediate calculations'!AC59)+Data!$AK$41)</f>
        <v>19362704.731223732</v>
      </c>
      <c r="AD60" s="22">
        <f>((Data!$AJ$41*'Intermediate calculations'!AD59)+Data!$AK$41)</f>
        <v>19545138.585594632</v>
      </c>
      <c r="AE60" s="22">
        <f>((Data!$AJ$41*'Intermediate calculations'!AE59)+Data!$AK$41)</f>
        <v>19711749.209238239</v>
      </c>
      <c r="AF60" s="22">
        <f>((Data!$AJ$41*'Intermediate calculations'!AF59)+Data!$AK$41)</f>
        <v>19800904.607083727</v>
      </c>
      <c r="AG60" s="22">
        <f>((Data!$AJ$41*'Intermediate calculations'!AG59)+Data!$AK$41)</f>
        <v>18673274.315029688</v>
      </c>
      <c r="AH60" s="22">
        <f>((Data!$AJ$41*'Intermediate calculations'!AH59)+Data!$AK$41)</f>
        <v>19132932.30331362</v>
      </c>
      <c r="AI60" s="22">
        <f>((Data!$AJ$41*'Intermediate calculations'!AI59)+Data!$AK$41)</f>
        <v>19457535.74882701</v>
      </c>
      <c r="AJ60" s="22">
        <f>((Data!$AJ$41*'Intermediate calculations'!AJ59)+Data!$AK$41)</f>
        <v>19788900.689169209</v>
      </c>
      <c r="AK60" s="22">
        <f>((Data!$AJ$41*'Intermediate calculations'!AK59)+Data!$AK$41)</f>
        <v>20140944.949864931</v>
      </c>
      <c r="AL60" s="22">
        <f>((Data!$AJ$41*'Intermediate calculations'!AL59)+Data!$AK$41)</f>
        <v>20630370.927590862</v>
      </c>
      <c r="AM60" s="22">
        <f>((Data!$AJ$41*'Intermediate calculations'!AM59)+Data!$AK$41)</f>
        <v>21143588.932747349</v>
      </c>
      <c r="AN60" s="22">
        <f>((Data!$AJ$41*'Intermediate calculations'!AN59)+Data!$AK$41)</f>
        <v>21707656.030716769</v>
      </c>
      <c r="AO60" s="22">
        <f>((Data!$AJ$41*'Intermediate calculations'!AO59)+Data!$AK$41)</f>
        <v>22329093.613186456</v>
      </c>
      <c r="AP60" s="22">
        <f>((Data!$AJ$41*'Intermediate calculations'!AP59)+Data!$AK$41)</f>
        <v>23064907.631104894</v>
      </c>
      <c r="AQ60" s="22">
        <f>((Data!$AJ$41*'Intermediate calculations'!AQ59)+Data!$AK$41)</f>
        <v>23842529.89272365</v>
      </c>
      <c r="AR60" s="22">
        <f>((Data!$AJ$41*'Intermediate calculations'!AR59)+Data!$AK$41)</f>
        <v>24651849.096978165</v>
      </c>
      <c r="AS60" s="22">
        <f>((Data!$AJ$41*'Intermediate calculations'!AS59)+Data!$AK$41)</f>
        <v>25461454.643934913</v>
      </c>
      <c r="AT60" s="22">
        <f>((Data!$AJ$41*'Intermediate calculations'!AT59)+Data!$AK$41)</f>
        <v>26318091.256708041</v>
      </c>
      <c r="AU60" s="22">
        <f>((Data!$AJ$41*'Intermediate calculations'!AU59)+Data!$AK$41)</f>
        <v>27193534.49871847</v>
      </c>
      <c r="AV60" s="22">
        <f>((Data!$AJ$41*'Intermediate calculations'!AV59)+Data!$AK$41)</f>
        <v>28022939.77548974</v>
      </c>
      <c r="AW60" s="22">
        <f>((Data!$AJ$41*'Intermediate calculations'!AW59)+Data!$AK$41)</f>
        <v>28867780.365129597</v>
      </c>
      <c r="AX60" s="22">
        <f>((Data!$AJ$41*'Intermediate calculations'!AX59)+Data!$AK$41)</f>
        <v>29740587.6876956</v>
      </c>
      <c r="AY60" s="22">
        <f>((Data!$AJ$41*'Intermediate calculations'!AY59)+Data!$AK$41)</f>
        <v>30623460.836860865</v>
      </c>
      <c r="AZ60" s="22">
        <f>((Data!$AJ$41*'Intermediate calculations'!AZ59)+Data!$AK$41)</f>
        <v>31503470.497939751</v>
      </c>
      <c r="BA60" s="22">
        <f>((Data!$AJ$41*'Intermediate calculations'!BA59)+Data!$AK$41)</f>
        <v>32446767.548422322</v>
      </c>
      <c r="BB60" s="22">
        <f>((Data!$AJ$41*'Intermediate calculations'!BB59)+Data!$AK$41)</f>
        <v>33433137.828936227</v>
      </c>
      <c r="BC60" s="22">
        <f>((Data!$AJ$41*'Intermediate calculations'!BC59)+Data!$AK$41)</f>
        <v>34465266.525357664</v>
      </c>
      <c r="BD60" s="22">
        <f>((Data!$AJ$41*'Intermediate calculations'!BD59)+Data!$AK$41)</f>
        <v>35507580.416325964</v>
      </c>
      <c r="BE60" s="22">
        <f>((Data!$AJ$41*'Intermediate calculations'!BE59)+Data!$AK$41)</f>
        <v>36594002.001404427</v>
      </c>
      <c r="BF60" s="22">
        <f>((Data!$AJ$41*'Intermediate calculations'!BF59)+Data!$AK$41)</f>
        <v>37768803.963791601</v>
      </c>
      <c r="BG60" s="22">
        <f>((Data!$AJ$41*'Intermediate calculations'!BG59)+Data!$AK$41)</f>
        <v>39011409.135232814</v>
      </c>
      <c r="BH60" s="22">
        <f>((Data!$AJ$41*'Intermediate calculations'!BH59)+Data!$AK$41)</f>
        <v>40318148.88392818</v>
      </c>
      <c r="BI60" s="22">
        <f>((Data!$AJ$41*'Intermediate calculations'!BI59)+Data!$AK$41)</f>
        <v>41621945.492126234</v>
      </c>
      <c r="BJ60" s="22">
        <f>((Data!$AJ$41*'Intermediate calculations'!BJ59)+Data!$AK$41)</f>
        <v>42987711.562394358</v>
      </c>
      <c r="BK60" s="22">
        <f>((Data!$AJ$41*'Intermediate calculations'!BK59)+Data!$AK$41)</f>
        <v>44433576.161617815</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3514963.5669729523</v>
      </c>
      <c r="Z61" s="22">
        <f>((Data!$AJ$42*LN('Intermediate calculations'!Z60))+Data!$AK$42)</f>
        <v>3529474.2209592294</v>
      </c>
      <c r="AA61" s="22">
        <f>((Data!$AJ$42*LN('Intermediate calculations'!AA60))+Data!$AK$42)</f>
        <v>3540141.5052003656</v>
      </c>
      <c r="AB61" s="22">
        <f>((Data!$AJ$42*LN('Intermediate calculations'!AB60))+Data!$AK$42)</f>
        <v>3547164.1076994482</v>
      </c>
      <c r="AC61" s="22">
        <f>((Data!$AJ$42*LN('Intermediate calculations'!AC60))+Data!$AK$42)</f>
        <v>3550544.6473004315</v>
      </c>
      <c r="AD61" s="22">
        <f>((Data!$AJ$42*LN('Intermediate calculations'!AD60))+Data!$AK$42)</f>
        <v>3557770.4800155144</v>
      </c>
      <c r="AE61" s="22">
        <f>((Data!$AJ$42*LN('Intermediate calculations'!AE60))+Data!$AK$42)</f>
        <v>3564310.9035968054</v>
      </c>
      <c r="AF61" s="22">
        <f>((Data!$AJ$42*LN('Intermediate calculations'!AF60))+Data!$AK$42)</f>
        <v>3567788.0952194668</v>
      </c>
      <c r="AG61" s="22">
        <f>((Data!$AJ$42*LN('Intermediate calculations'!AG60))+Data!$AK$42)</f>
        <v>3522608.9283297826</v>
      </c>
      <c r="AH61" s="22">
        <f>((Data!$AJ$42*LN('Intermediate calculations'!AH60))+Data!$AK$42)</f>
        <v>3541346.3380895555</v>
      </c>
      <c r="AI61" s="22">
        <f>((Data!$AJ$42*LN('Intermediate calculations'!AI60))+Data!$AK$42)</f>
        <v>3554309.1663410962</v>
      </c>
      <c r="AJ61" s="22">
        <f>((Data!$AJ$42*LN('Intermediate calculations'!AJ60))+Data!$AK$42)</f>
        <v>3567320.8379043806</v>
      </c>
      <c r="AK61" s="22">
        <f>((Data!$AJ$42*LN('Intermediate calculations'!AK60))+Data!$AK$42)</f>
        <v>3580907.9555305224</v>
      </c>
      <c r="AL61" s="22">
        <f>((Data!$AJ$42*LN('Intermediate calculations'!AL60))+Data!$AK$42)</f>
        <v>3599407.8646710534</v>
      </c>
      <c r="AM61" s="22">
        <f>((Data!$AJ$42*LN('Intermediate calculations'!AM60))+Data!$AK$42)</f>
        <v>3618341.5229936931</v>
      </c>
      <c r="AN61" s="22">
        <f>((Data!$AJ$42*LN('Intermediate calculations'!AN60))+Data!$AK$42)</f>
        <v>3638628.1037763525</v>
      </c>
      <c r="AO61" s="22">
        <f>((Data!$AJ$42*LN('Intermediate calculations'!AO60))+Data!$AK$42)</f>
        <v>3660376.5149097312</v>
      </c>
      <c r="AP61" s="22">
        <f>((Data!$AJ$42*LN('Intermediate calculations'!AP60))+Data!$AK$42)</f>
        <v>3685358.3350797836</v>
      </c>
      <c r="AQ61" s="22">
        <f>((Data!$AJ$42*LN('Intermediate calculations'!AQ60))+Data!$AK$42)</f>
        <v>3710907.8824380822</v>
      </c>
      <c r="AR61" s="22">
        <f>((Data!$AJ$42*LN('Intermediate calculations'!AR60))+Data!$AK$42)</f>
        <v>3736628.7263109293</v>
      </c>
      <c r="AS61" s="22">
        <f>((Data!$AJ$42*LN('Intermediate calculations'!AS60))+Data!$AK$42)</f>
        <v>3761527.3116772771</v>
      </c>
      <c r="AT61" s="22">
        <f>((Data!$AJ$42*LN('Intermediate calculations'!AT60))+Data!$AK$42)</f>
        <v>3787024.6276904549</v>
      </c>
      <c r="AU61" s="22">
        <f>((Data!$AJ$42*LN('Intermediate calculations'!AU60))+Data!$AK$42)</f>
        <v>3812238.2384357955</v>
      </c>
      <c r="AV61" s="22">
        <f>((Data!$AJ$42*LN('Intermediate calculations'!AV60))+Data!$AK$42)</f>
        <v>3835388.0378845036</v>
      </c>
      <c r="AW61" s="22">
        <f>((Data!$AJ$42*LN('Intermediate calculations'!AW60))+Data!$AK$42)</f>
        <v>3858274.6607120838</v>
      </c>
      <c r="AX61" s="22">
        <f>((Data!$AJ$42*LN('Intermediate calculations'!AX60))+Data!$AK$42)</f>
        <v>3881225.9615701847</v>
      </c>
      <c r="AY61" s="22">
        <f>((Data!$AJ$42*LN('Intermediate calculations'!AY60))+Data!$AK$42)</f>
        <v>3903766.6597673967</v>
      </c>
      <c r="AZ61" s="22">
        <f>((Data!$AJ$42*LN('Intermediate calculations'!AZ60))+Data!$AK$42)</f>
        <v>3925596.6242914386</v>
      </c>
      <c r="BA61" s="22">
        <f>((Data!$AJ$42*LN('Intermediate calculations'!BA60))+Data!$AK$42)</f>
        <v>3948329.4936565943</v>
      </c>
      <c r="BB61" s="22">
        <f>((Data!$AJ$42*LN('Intermediate calculations'!BB60))+Data!$AK$42)</f>
        <v>3971404.1855766289</v>
      </c>
      <c r="BC61" s="22">
        <f>((Data!$AJ$42*LN('Intermediate calculations'!BC60))+Data!$AK$42)</f>
        <v>3994831.5904985536</v>
      </c>
      <c r="BD61" s="22">
        <f>((Data!$AJ$42*LN('Intermediate calculations'!BD60))+Data!$AK$42)</f>
        <v>4017788.7182647046</v>
      </c>
      <c r="BE61" s="22">
        <f>((Data!$AJ$42*LN('Intermediate calculations'!BE60))+Data!$AK$42)</f>
        <v>4041010.8938809671</v>
      </c>
      <c r="BF61" s="22">
        <f>((Data!$AJ$42*LN('Intermediate calculations'!BF60))+Data!$AK$42)</f>
        <v>4065358.7919086348</v>
      </c>
      <c r="BG61" s="22">
        <f>((Data!$AJ$42*LN('Intermediate calculations'!BG60))+Data!$AK$42)</f>
        <v>4090301.1901658047</v>
      </c>
      <c r="BH61" s="22">
        <f>((Data!$AJ$42*LN('Intermediate calculations'!BH60))+Data!$AK$42)</f>
        <v>4115688.097423818</v>
      </c>
      <c r="BI61" s="22">
        <f>((Data!$AJ$42*LN('Intermediate calculations'!BI60))+Data!$AK$42)</f>
        <v>4140210.6958985291</v>
      </c>
      <c r="BJ61" s="22">
        <f>((Data!$AJ$42*LN('Intermediate calculations'!BJ60))+Data!$AK$42)</f>
        <v>4165088.4146652594</v>
      </c>
      <c r="BK61" s="22">
        <f>((Data!$AJ$42*LN('Intermediate calculations'!BK60))+Data!$AK$42)</f>
        <v>4190578.2173450496</v>
      </c>
    </row>
    <row r="62" spans="1:63" s="52" customFormat="1" x14ac:dyDescent="0.25">
      <c r="A62" s="42" t="s">
        <v>875</v>
      </c>
    </row>
    <row r="63" spans="1:63" x14ac:dyDescent="0.25">
      <c r="A63" t="s">
        <v>848</v>
      </c>
      <c r="B63" t="s">
        <v>327</v>
      </c>
      <c r="Y63" s="22">
        <f>'Levers &amp; variables'!G6</f>
        <v>0.7</v>
      </c>
      <c r="Z63" s="22">
        <f t="shared" ref="Z63:AF63" si="50">Y63+(($AG63-$Y63)/8)</f>
        <v>0.70499999999999996</v>
      </c>
      <c r="AA63" s="22">
        <f t="shared" si="50"/>
        <v>0.71</v>
      </c>
      <c r="AB63" s="22">
        <f t="shared" si="50"/>
        <v>0.71499999999999997</v>
      </c>
      <c r="AC63" s="22">
        <f t="shared" si="50"/>
        <v>0.72</v>
      </c>
      <c r="AD63" s="22">
        <f t="shared" si="50"/>
        <v>0.72499999999999998</v>
      </c>
      <c r="AE63" s="22">
        <f t="shared" si="50"/>
        <v>0.73</v>
      </c>
      <c r="AF63" s="22">
        <f t="shared" si="50"/>
        <v>0.73499999999999999</v>
      </c>
      <c r="AG63" s="22">
        <f>'Levers &amp; variables'!H6</f>
        <v>0.74</v>
      </c>
      <c r="AH63" s="22">
        <f t="shared" ref="AH63:AP63" si="51">AG63+(($AQ63-$AG63)/10)</f>
        <v>0.74199999999999999</v>
      </c>
      <c r="AI63" s="22">
        <f t="shared" si="51"/>
        <v>0.74399999999999999</v>
      </c>
      <c r="AJ63" s="22">
        <f t="shared" si="51"/>
        <v>0.746</v>
      </c>
      <c r="AK63" s="22">
        <f t="shared" si="51"/>
        <v>0.748</v>
      </c>
      <c r="AL63" s="22">
        <f t="shared" si="51"/>
        <v>0.75</v>
      </c>
      <c r="AM63" s="22">
        <f t="shared" si="51"/>
        <v>0.752</v>
      </c>
      <c r="AN63" s="22">
        <f t="shared" si="51"/>
        <v>0.754</v>
      </c>
      <c r="AO63" s="22">
        <f t="shared" si="51"/>
        <v>0.75600000000000001</v>
      </c>
      <c r="AP63" s="22">
        <f t="shared" si="51"/>
        <v>0.75800000000000001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0.80300000000000005</v>
      </c>
      <c r="BC63" s="22">
        <f t="shared" si="53"/>
        <v>0.80600000000000005</v>
      </c>
      <c r="BD63" s="22">
        <f t="shared" si="53"/>
        <v>0.80900000000000005</v>
      </c>
      <c r="BE63" s="22">
        <f t="shared" si="53"/>
        <v>0.81200000000000006</v>
      </c>
      <c r="BF63" s="22">
        <f t="shared" si="53"/>
        <v>0.81500000000000006</v>
      </c>
      <c r="BG63" s="22">
        <f t="shared" si="53"/>
        <v>0.81800000000000006</v>
      </c>
      <c r="BH63" s="22">
        <f t="shared" si="53"/>
        <v>0.82100000000000006</v>
      </c>
      <c r="BI63" s="22">
        <f t="shared" si="53"/>
        <v>0.82400000000000007</v>
      </c>
      <c r="BJ63" s="22">
        <f t="shared" si="53"/>
        <v>0.82700000000000007</v>
      </c>
      <c r="BK63" s="22">
        <f>'Levers &amp; variables'!K6</f>
        <v>0.83</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120</v>
      </c>
      <c r="Z65" s="22">
        <f t="shared" ref="Z65:AF65" si="58">Y65+(($AG65-$Y65)/8)</f>
        <v>120</v>
      </c>
      <c r="AA65" s="22">
        <f t="shared" si="58"/>
        <v>120</v>
      </c>
      <c r="AB65" s="22">
        <f t="shared" si="58"/>
        <v>120</v>
      </c>
      <c r="AC65" s="22">
        <f t="shared" si="58"/>
        <v>120</v>
      </c>
      <c r="AD65" s="22">
        <f t="shared" si="58"/>
        <v>120</v>
      </c>
      <c r="AE65" s="22">
        <f t="shared" si="58"/>
        <v>120</v>
      </c>
      <c r="AF65" s="22">
        <f t="shared" si="58"/>
        <v>120</v>
      </c>
      <c r="AG65" s="22">
        <f>'Levers &amp; variables'!H8</f>
        <v>120</v>
      </c>
      <c r="AH65" s="22">
        <f t="shared" ref="AH65:AP65" si="59">AG65+(($AQ65-$AG65)/10)</f>
        <v>120</v>
      </c>
      <c r="AI65" s="22">
        <f t="shared" si="59"/>
        <v>120</v>
      </c>
      <c r="AJ65" s="22">
        <f t="shared" si="59"/>
        <v>120</v>
      </c>
      <c r="AK65" s="22">
        <f t="shared" si="59"/>
        <v>120</v>
      </c>
      <c r="AL65" s="22">
        <f t="shared" si="59"/>
        <v>120</v>
      </c>
      <c r="AM65" s="22">
        <f t="shared" si="59"/>
        <v>120</v>
      </c>
      <c r="AN65" s="22">
        <f t="shared" si="59"/>
        <v>120</v>
      </c>
      <c r="AO65" s="22">
        <f t="shared" si="59"/>
        <v>120</v>
      </c>
      <c r="AP65" s="22">
        <f t="shared" si="59"/>
        <v>120</v>
      </c>
      <c r="AQ65" s="22">
        <f>'Levers &amp; variables'!I8</f>
        <v>120</v>
      </c>
      <c r="AR65" s="22">
        <f t="shared" ref="AR65:AZ65" si="60">AQ65+(($BA65-$AQ65)/10)</f>
        <v>120</v>
      </c>
      <c r="AS65" s="22">
        <f t="shared" si="60"/>
        <v>120</v>
      </c>
      <c r="AT65" s="22">
        <f t="shared" si="60"/>
        <v>120</v>
      </c>
      <c r="AU65" s="22">
        <f t="shared" si="60"/>
        <v>120</v>
      </c>
      <c r="AV65" s="22">
        <f t="shared" si="60"/>
        <v>120</v>
      </c>
      <c r="AW65" s="22">
        <f t="shared" si="60"/>
        <v>120</v>
      </c>
      <c r="AX65" s="22">
        <f t="shared" si="60"/>
        <v>120</v>
      </c>
      <c r="AY65" s="22">
        <f t="shared" si="60"/>
        <v>120</v>
      </c>
      <c r="AZ65" s="22">
        <f t="shared" si="60"/>
        <v>120</v>
      </c>
      <c r="BA65" s="22">
        <f>'Levers &amp; variables'!J8</f>
        <v>120</v>
      </c>
      <c r="BB65" s="22">
        <f t="shared" ref="BB65:BJ65" si="61">BA65+(($BK65-$BA65)/10)</f>
        <v>120</v>
      </c>
      <c r="BC65" s="22">
        <f t="shared" si="61"/>
        <v>120</v>
      </c>
      <c r="BD65" s="22">
        <f t="shared" si="61"/>
        <v>120</v>
      </c>
      <c r="BE65" s="22">
        <f t="shared" si="61"/>
        <v>120</v>
      </c>
      <c r="BF65" s="22">
        <f t="shared" si="61"/>
        <v>120</v>
      </c>
      <c r="BG65" s="22">
        <f t="shared" si="61"/>
        <v>120</v>
      </c>
      <c r="BH65" s="22">
        <f t="shared" si="61"/>
        <v>120</v>
      </c>
      <c r="BI65" s="22">
        <f t="shared" si="61"/>
        <v>120</v>
      </c>
      <c r="BJ65" s="22">
        <f t="shared" si="61"/>
        <v>120</v>
      </c>
      <c r="BK65" s="22">
        <f>'Levers &amp; variables'!K8</f>
        <v>120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R29" activePane="bottomRight" state="frozen"/>
      <selection pane="topRight" activeCell="C1" sqref="C1"/>
      <selection pane="bottomLeft" activeCell="A4" sqref="A4"/>
      <selection pane="bottomRight" activeCell="C54" sqref="C54:AD54"/>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38.966686065965511</v>
      </c>
      <c r="D4">
        <f>'Intermediate calculations'!D4</f>
        <v>39.158399099361475</v>
      </c>
      <c r="E4">
        <f>'Intermediate calculations'!E4</f>
        <v>39.338545462945547</v>
      </c>
      <c r="F4">
        <f>'Intermediate calculations'!F4</f>
        <v>39.53609819659583</v>
      </c>
      <c r="G4">
        <f>'Intermediate calculations'!G4</f>
        <v>39.788245719105916</v>
      </c>
      <c r="H4">
        <f>'Intermediate calculations'!H4</f>
        <v>40.119742210628779</v>
      </c>
      <c r="I4">
        <f>'Intermediate calculations'!I4</f>
        <v>41.007834549485644</v>
      </c>
      <c r="J4">
        <f>'Intermediate calculations'!J4</f>
        <v>41.343449254622627</v>
      </c>
      <c r="K4">
        <f>'Intermediate calculations'!K4</f>
        <v>40.9706517434226</v>
      </c>
      <c r="L4">
        <f>'Intermediate calculations'!L4</f>
        <v>41.454052960083317</v>
      </c>
      <c r="M4">
        <f>'Intermediate calculations'!M4</f>
        <v>42.672507376215577</v>
      </c>
      <c r="N4">
        <f>'Intermediate calculations'!N4</f>
        <v>43.328446600150613</v>
      </c>
      <c r="O4">
        <f>'Intermediate calculations'!O4</f>
        <v>44.410238344525112</v>
      </c>
      <c r="P4">
        <f>'Intermediate calculations'!P4</f>
        <v>45.178012991044668</v>
      </c>
      <c r="Q4">
        <f>'Intermediate calculations'!Q4</f>
        <v>46.638548392745797</v>
      </c>
      <c r="R4">
        <f>'Intermediate calculations'!R4</f>
        <v>48.511998091639661</v>
      </c>
      <c r="S4">
        <f>'Intermediate calculations'!S4</f>
        <v>50.550052099115192</v>
      </c>
      <c r="T4">
        <f>'Intermediate calculations'!T4</f>
        <v>52.688735600202449</v>
      </c>
      <c r="U4">
        <f>'Intermediate calculations'!U4</f>
        <v>53.946299970070534</v>
      </c>
      <c r="V4">
        <f>'Intermediate calculations'!V4</f>
        <v>52.486723389004752</v>
      </c>
      <c r="W4">
        <f>'Intermediate calculations'!W4</f>
        <v>53.321508829093489</v>
      </c>
      <c r="X4">
        <f>'Intermediate calculations'!X4</f>
        <v>54.316382696129359</v>
      </c>
      <c r="Y4">
        <f>'Intermediate calculations'!Y4</f>
        <v>55.299399175950292</v>
      </c>
      <c r="Z4">
        <f>'Intermediate calculations'!Z4</f>
        <v>55.930802877582096</v>
      </c>
      <c r="AA4">
        <f>'Intermediate calculations'!AA4</f>
        <v>56.172905151126649</v>
      </c>
      <c r="AB4">
        <f>'Intermediate calculations'!AB4</f>
        <v>56.045681875441211</v>
      </c>
      <c r="AC4">
        <f>'Intermediate calculations'!AC4</f>
        <v>55.555988885036747</v>
      </c>
      <c r="AD4">
        <f>'Intermediate calculations'!AD4</f>
        <v>55.411850320571133</v>
      </c>
      <c r="AE4">
        <f>'Intermediate calculations'!AG4</f>
        <v>49.956548544857327</v>
      </c>
      <c r="AF4">
        <f>'Intermediate calculations'!AQ4</f>
        <v>61.680450418096655</v>
      </c>
      <c r="AG4">
        <f>'Intermediate calculations'!BA4</f>
        <v>82.42420755007636</v>
      </c>
      <c r="AH4">
        <f>'Intermediate calculations'!BK4</f>
        <v>111.18275850497996</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3.6110604112225115E-4</v>
      </c>
      <c r="AK5" s="23">
        <f>INTERCEPT(M5:AD5,$M$4:$AD$4)</f>
        <v>-2.3469183425698995E-3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3.7643041743577022E-4</v>
      </c>
      <c r="AK6" s="23">
        <f>INTERCEPT(M6:AD6,$M$4:$AD$4)</f>
        <v>1.6527908126282902E-2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6.0212605792222438E-7</v>
      </c>
      <c r="AK7" s="23">
        <f>INTERCEPT(M7:AD7,$M$4:$AD$4)</f>
        <v>3.1863930093607809E-3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3.843357816524905E-8</v>
      </c>
      <c r="AK8" s="23">
        <f>INTERCEPT(M8:AD8,$M$4:$AD$4)</f>
        <v>2.0338678783153922E-4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1.1309220618887863E-4</v>
      </c>
      <c r="AK9" s="23">
        <f>INTERCEPT(R9:AD9,$R$4:$AD$4)</f>
        <v>-1.7903564228823289E-3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1.0440333260984847E-4</v>
      </c>
      <c r="AK10" s="23">
        <f>INTERCEPT(M10:AD10,$M$4:$AD$4)</f>
        <v>2.2578172389395241E-3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1.3391949536509448E-3</v>
      </c>
      <c r="AK11" s="23">
        <f>INTERCEPT(M11:AD11,$M$4:$AD$4)</f>
        <v>-3.9841759185697878E-2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-1.1465365607440941E-4</v>
      </c>
      <c r="AK12" s="23">
        <f>INTERCEPT(R12:AB12,$R$4:$AB$4)</f>
        <v>9.6005812326715838E-3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42.508685634781337</v>
      </c>
      <c r="Z15">
        <f>SUM(Z54:Z55)/'Intermediate calculations'!Z10</f>
        <v>41.249812517841924</v>
      </c>
      <c r="AA15">
        <f>SUM(AA54:AA55)/'Intermediate calculations'!AA10</f>
        <v>41.427642284869322</v>
      </c>
      <c r="AB15">
        <f>SUM(AB54:AB55)/'Intermediate calculations'!AB10</f>
        <v>40.767917543312535</v>
      </c>
      <c r="AC15">
        <f>SUM(AC54:AC55)/'Intermediate calculations'!AC10</f>
        <v>39.849515242415762</v>
      </c>
      <c r="AD15">
        <f>SUM(AD54:AD55)/'Intermediate calculations'!AD10</f>
        <v>37.917953644531622</v>
      </c>
      <c r="AJ15" s="23">
        <f>SLOPE(K15:AD15,LN(K2:AD2))</f>
        <v>-11.172595463652716</v>
      </c>
      <c r="AK15" s="23">
        <f>INTERCEPT(K15:AD15,LN(K2:AD2))</f>
        <v>71.028765660407089</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934</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935</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928</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3811.0362990581266</v>
      </c>
      <c r="AK61">
        <f>INTERCEPT(M61:AD61,M4:AD4)</f>
        <v>98105.79301729289</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1468.9745724093866</v>
      </c>
      <c r="P6" s="35">
        <f>'Intermediate calculations'!Z42/1000</f>
        <v>1520.5514895538083</v>
      </c>
      <c r="Q6" s="35">
        <f>'Intermediate calculations'!AA42/1000</f>
        <v>1553.5695413001495</v>
      </c>
      <c r="R6" s="35">
        <f>'Intermediate calculations'!AB42/1000</f>
        <v>1568.2223444683618</v>
      </c>
      <c r="S6" s="35">
        <f>'Intermediate calculations'!AC42/1000</f>
        <v>1563.9997920429125</v>
      </c>
      <c r="T6" s="35">
        <f>'Intermediate calculations'!AD42/1000</f>
        <v>1578.6043215321556</v>
      </c>
      <c r="U6" s="35">
        <f>'Intermediate calculations'!AE42/1000</f>
        <v>1589.7353533795049</v>
      </c>
      <c r="V6" s="35">
        <f>'Intermediate calculations'!AF42/1000</f>
        <v>1584.9434065541702</v>
      </c>
      <c r="W6" s="35">
        <f>'Intermediate calculations'!AG42/1000</f>
        <v>1335.3178917889456</v>
      </c>
      <c r="X6" s="35">
        <f>'Intermediate calculations'!AH42/1000</f>
        <v>1410.976045342112</v>
      </c>
      <c r="Y6" s="35">
        <f>'Intermediate calculations'!AI42/1000</f>
        <v>1459.3079697908818</v>
      </c>
      <c r="Z6" s="35">
        <f>'Intermediate calculations'!AJ42/1000</f>
        <v>1508.8039440608106</v>
      </c>
      <c r="AA6" s="35">
        <f>'Intermediate calculations'!AK42/1000</f>
        <v>1562.2579827240211</v>
      </c>
      <c r="AB6" s="35">
        <f>'Intermediate calculations'!AL42/1000</f>
        <v>1643.1146907975292</v>
      </c>
      <c r="AC6" s="35">
        <f>'Intermediate calculations'!AM42/1000</f>
        <v>1731.1104781416768</v>
      </c>
      <c r="AD6" s="35">
        <f>'Intermediate calculations'!AN42/1000</f>
        <v>1829.1736040820595</v>
      </c>
      <c r="AE6" s="35">
        <f>'Intermediate calculations'!AO42/1000</f>
        <v>1938.612826579925</v>
      </c>
      <c r="AF6" s="35">
        <f>'Intermediate calculations'!AP42/1000</f>
        <v>2070.8798244983932</v>
      </c>
      <c r="AG6" s="35">
        <f>'Intermediate calculations'!AQ42/1000</f>
        <v>2211.393309295127</v>
      </c>
      <c r="AH6" s="35">
        <f>'Intermediate calculations'!AR42/1000</f>
        <v>2360.2358132304039</v>
      </c>
      <c r="AI6" s="35">
        <f>'Intermediate calculations'!AS42/1000</f>
        <v>2509.0184225035305</v>
      </c>
      <c r="AJ6" s="35">
        <f>'Intermediate calculations'!AT42/1000</f>
        <v>2667.1316937219322</v>
      </c>
      <c r="AK6" s="35">
        <f>'Intermediate calculations'!AU42/1000</f>
        <v>2828.9039985091526</v>
      </c>
      <c r="AL6" s="35">
        <f>'Intermediate calculations'!AV42/1000</f>
        <v>2981.3062840745438</v>
      </c>
      <c r="AM6" s="35">
        <f>'Intermediate calculations'!AW42/1000</f>
        <v>3138.7289240794726</v>
      </c>
      <c r="AN6" s="35">
        <f>'Intermediate calculations'!AX42/1000</f>
        <v>3301.6802412131378</v>
      </c>
      <c r="AO6" s="35">
        <f>'Intermediate calculations'!AY42/1000</f>
        <v>3466.5630750101559</v>
      </c>
      <c r="AP6" s="35">
        <f>'Intermediate calculations'!AZ42/1000</f>
        <v>3630.7791107764192</v>
      </c>
      <c r="AQ6" s="35">
        <f>'Intermediate calculations'!BA42/1000</f>
        <v>3807.6181596377387</v>
      </c>
      <c r="AR6" s="35">
        <f>'Intermediate calculations'!BB42/1000</f>
        <v>3994.9552873167422</v>
      </c>
      <c r="AS6" s="35">
        <f>'Intermediate calculations'!BC42/1000</f>
        <v>4191.4185106517261</v>
      </c>
      <c r="AT6" s="35">
        <f>'Intermediate calculations'!BD42/1000</f>
        <v>4389.8603375740131</v>
      </c>
      <c r="AU6" s="35">
        <f>'Intermediate calculations'!BE42/1000</f>
        <v>4597.0957723191614</v>
      </c>
      <c r="AV6" s="35">
        <f>'Intermediate calculations'!BF42/1000</f>
        <v>4822.0192888246947</v>
      </c>
      <c r="AW6" s="35">
        <f>'Intermediate calculations'!BG42/1000</f>
        <v>5062.4867282842515</v>
      </c>
      <c r="AX6" s="35">
        <f>'Intermediate calculations'!BH42/1000</f>
        <v>5315.7926554191026</v>
      </c>
      <c r="AY6" s="35">
        <f>'Intermediate calculations'!BI42/1000</f>
        <v>5568.4601369071434</v>
      </c>
      <c r="AZ6" s="35">
        <f>'Intermediate calculations'!BJ42/1000</f>
        <v>5833.5306292334899</v>
      </c>
      <c r="BA6" s="35">
        <f>'Intermediate calculations'!BK42/1000</f>
        <v>6114.6462310206862</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1790.3103498861472</v>
      </c>
      <c r="P7" s="35">
        <f>'Intermediate calculations'!Z39/1000</f>
        <v>1861.8657987839974</v>
      </c>
      <c r="Q7" s="35">
        <f>'Intermediate calculations'!AA39/1000</f>
        <v>1907.6735291651344</v>
      </c>
      <c r="R7" s="35">
        <f>'Intermediate calculations'!AB39/1000</f>
        <v>1928.0021561239228</v>
      </c>
      <c r="S7" s="35">
        <f>'Intermediate calculations'!AC39/1000</f>
        <v>1922.1439805867597</v>
      </c>
      <c r="T7" s="35">
        <f>'Intermediate calculations'!AD39/1000</f>
        <v>1942.4056348577674</v>
      </c>
      <c r="U7" s="35">
        <f>'Intermediate calculations'!AE39/1000</f>
        <v>1957.8483178375022</v>
      </c>
      <c r="V7" s="35">
        <f>'Intermediate calculations'!AF39/1000</f>
        <v>1951.2001906293306</v>
      </c>
      <c r="W7" s="35">
        <f>'Intermediate calculations'!AG39/1000</f>
        <v>1604.8812023236376</v>
      </c>
      <c r="X7" s="35">
        <f>'Intermediate calculations'!AH39/1000</f>
        <v>1709.8458539549122</v>
      </c>
      <c r="Y7" s="35">
        <f>'Intermediate calculations'!AI39/1000</f>
        <v>1776.8993488418735</v>
      </c>
      <c r="Z7" s="35">
        <f>'Intermediate calculations'!AJ39/1000</f>
        <v>1845.5677930531474</v>
      </c>
      <c r="AA7" s="35">
        <f>'Intermediate calculations'!AK39/1000</f>
        <v>1919.7274742384113</v>
      </c>
      <c r="AB7" s="35">
        <f>'Intermediate calculations'!AL39/1000</f>
        <v>2031.9043619419076</v>
      </c>
      <c r="AC7" s="35">
        <f>'Intermediate calculations'!AM39/1000</f>
        <v>2153.9856807399874</v>
      </c>
      <c r="AD7" s="35">
        <f>'Intermediate calculations'!AN39/1000</f>
        <v>2290.0339632951886</v>
      </c>
      <c r="AE7" s="35">
        <f>'Intermediate calculations'!AO39/1000</f>
        <v>2441.8649203672994</v>
      </c>
      <c r="AF7" s="35">
        <f>'Intermediate calculations'!AP39/1000</f>
        <v>2625.3660858969401</v>
      </c>
      <c r="AG7" s="35">
        <f>'Intermediate calculations'!AQ39/1000</f>
        <v>2820.3080490367252</v>
      </c>
      <c r="AH7" s="35">
        <f>'Intermediate calculations'!AR39/1000</f>
        <v>3026.8053112586235</v>
      </c>
      <c r="AI7" s="35">
        <f>'Intermediate calculations'!AS39/1000</f>
        <v>3233.2194783737573</v>
      </c>
      <c r="AJ7" s="35">
        <f>'Intermediate calculations'!AT39/1000</f>
        <v>3452.5785778534741</v>
      </c>
      <c r="AK7" s="35">
        <f>'Intermediate calculations'!AU39/1000</f>
        <v>3677.0140526585328</v>
      </c>
      <c r="AL7" s="35">
        <f>'Intermediate calculations'!AV39/1000</f>
        <v>3888.4499926189233</v>
      </c>
      <c r="AM7" s="35">
        <f>'Intermediate calculations'!AW39/1000</f>
        <v>4106.8509420338623</v>
      </c>
      <c r="AN7" s="35">
        <f>'Intermediate calculations'!AX39/1000</f>
        <v>4332.9221244844503</v>
      </c>
      <c r="AO7" s="35">
        <f>'Intermediate calculations'!AY39/1000</f>
        <v>4561.6730045507929</v>
      </c>
      <c r="AP7" s="35">
        <f>'Intermediate calculations'!AZ39/1000</f>
        <v>4789.4987996167811</v>
      </c>
      <c r="AQ7" s="35">
        <f>'Intermediate calculations'!BA39/1000</f>
        <v>5034.8371840050613</v>
      </c>
      <c r="AR7" s="35">
        <f>'Intermediate calculations'!BB39/1000</f>
        <v>5294.740121374688</v>
      </c>
      <c r="AS7" s="35">
        <f>'Intermediate calculations'!BC39/1000</f>
        <v>5567.3041852230417</v>
      </c>
      <c r="AT7" s="35">
        <f>'Intermediate calculations'!BD39/1000</f>
        <v>5842.6132729254577</v>
      </c>
      <c r="AU7" s="35">
        <f>'Intermediate calculations'!BE39/1000</f>
        <v>6130.1222087388896</v>
      </c>
      <c r="AV7" s="35">
        <f>'Intermediate calculations'!BF39/1000</f>
        <v>6442.1707777948886</v>
      </c>
      <c r="AW7" s="35">
        <f>'Intermediate calculations'!BG39/1000</f>
        <v>6775.7842725228538</v>
      </c>
      <c r="AX7" s="35">
        <f>'Intermediate calculations'!BH39/1000</f>
        <v>7127.2092961214348</v>
      </c>
      <c r="AY7" s="35">
        <f>'Intermediate calculations'!BI39/1000</f>
        <v>7477.7485695165578</v>
      </c>
      <c r="AZ7" s="35">
        <f>'Intermediate calculations'!BJ39/1000</f>
        <v>7845.4952111949542</v>
      </c>
      <c r="BA7" s="35">
        <f>'Intermediate calculations'!BK39/1000</f>
        <v>8235.5021017143463</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450.01874226829619</v>
      </c>
      <c r="P12" s="35">
        <f>'Intermediate calculations'!Z37/1000</f>
        <v>460.631084928691</v>
      </c>
      <c r="Q12" s="35">
        <f>'Intermediate calculations'!AA37/1000</f>
        <v>469.2294404126277</v>
      </c>
      <c r="R12" s="35">
        <f>'Intermediate calculations'!AB37/1000</f>
        <v>475.8431260263668</v>
      </c>
      <c r="S12" s="35">
        <f>'Intermediate calculations'!AC37/1000</f>
        <v>480.41899624987741</v>
      </c>
      <c r="T12" s="35">
        <f>'Intermediate calculations'!AD37/1000</f>
        <v>487.39970840088654</v>
      </c>
      <c r="U12" s="35">
        <f>'Intermediate calculations'!AE37/1000</f>
        <v>494.04205998339796</v>
      </c>
      <c r="V12" s="35">
        <f>'Intermediate calculations'!AF37/1000</f>
        <v>498.89741621974889</v>
      </c>
      <c r="W12" s="35">
        <f>'Intermediate calculations'!AG37/1000</f>
        <v>475.03730806156369</v>
      </c>
      <c r="X12" s="35">
        <f>'Intermediate calculations'!AH37/1000</f>
        <v>487.92219273390754</v>
      </c>
      <c r="Y12" s="35">
        <f>'Intermediate calculations'!AI37/1000</f>
        <v>497.63819631288374</v>
      </c>
      <c r="Z12" s="35">
        <f>'Intermediate calculations'!AJ37/1000</f>
        <v>507.53754572421241</v>
      </c>
      <c r="AA12" s="35">
        <f>'Intermediate calculations'!AK37/1000</f>
        <v>517.94947316525077</v>
      </c>
      <c r="AB12" s="35">
        <f>'Intermediate calculations'!AL37/1000</f>
        <v>531.63262659859606</v>
      </c>
      <c r="AC12" s="35">
        <f>'Intermediate calculations'!AM37/1000</f>
        <v>545.59260099138362</v>
      </c>
      <c r="AD12" s="35">
        <f>'Intermediate calculations'!AN37/1000</f>
        <v>560.77245759677533</v>
      </c>
      <c r="AE12" s="35">
        <f>'Intermediate calculations'!AO37/1000</f>
        <v>577.32651318956209</v>
      </c>
      <c r="AF12" s="35">
        <f>'Intermediate calculations'!AP37/1000</f>
        <v>596.60233762542293</v>
      </c>
      <c r="AG12" s="35">
        <f>'Intermediate calculations'!AQ37/1000</f>
        <v>616.88489247178779</v>
      </c>
      <c r="AH12" s="35">
        <f>'Intermediate calculations'!AR37/1000</f>
        <v>637.67931189571436</v>
      </c>
      <c r="AI12" s="35">
        <f>'Intermediate calculations'!AS37/1000</f>
        <v>658.49471209520266</v>
      </c>
      <c r="AJ12" s="35">
        <f>'Intermediate calculations'!AT37/1000</f>
        <v>680.43607105975229</v>
      </c>
      <c r="AK12" s="35">
        <f>'Intermediate calculations'!AU37/1000</f>
        <v>702.83639929246249</v>
      </c>
      <c r="AL12" s="35">
        <f>'Intermediate calculations'!AV37/1000</f>
        <v>724.16315552759636</v>
      </c>
      <c r="AM12" s="35">
        <f>'Intermediate calculations'!AW37/1000</f>
        <v>745.62244178819196</v>
      </c>
      <c r="AN12" s="35">
        <f>'Intermediate calculations'!AX37/1000</f>
        <v>767.75366217647218</v>
      </c>
      <c r="AO12" s="35">
        <f>'Intermediate calculations'!AY37/1000</f>
        <v>790.13379137478023</v>
      </c>
      <c r="AP12" s="35">
        <f>'Intermediate calculations'!AZ37/1000</f>
        <v>812.45731302220349</v>
      </c>
      <c r="AQ12" s="35">
        <f>'Intermediate calculations'!BA37/1000</f>
        <v>836.28784809327192</v>
      </c>
      <c r="AR12" s="35">
        <f>'Intermediate calculations'!BB37/1000</f>
        <v>860.9132465362602</v>
      </c>
      <c r="AS12" s="35">
        <f>'Intermediate calculations'!BC37/1000</f>
        <v>886.62833550416701</v>
      </c>
      <c r="AT12" s="35">
        <f>'Intermediate calculations'!BD37/1000</f>
        <v>912.59235813589578</v>
      </c>
      <c r="AU12" s="35">
        <f>'Intermediate calculations'!BE37/1000</f>
        <v>939.60715639263344</v>
      </c>
      <c r="AV12" s="35">
        <f>'Intermediate calculations'!BF37/1000</f>
        <v>968.71920914191446</v>
      </c>
      <c r="AW12" s="35">
        <f>'Intermediate calculations'!BG37/1000</f>
        <v>999.2012855386829</v>
      </c>
      <c r="AX12" s="35">
        <f>'Intermediate calculations'!BH37/1000</f>
        <v>1031.2049207180503</v>
      </c>
      <c r="AY12" s="35">
        <f>'Intermediate calculations'!BI37/1000</f>
        <v>1063.1446969886426</v>
      </c>
      <c r="AZ12" s="35">
        <f>'Intermediate calculations'!BJ37/1000</f>
        <v>1096.5549155515348</v>
      </c>
      <c r="BA12" s="35">
        <f>'Intermediate calculations'!BK37/1000</f>
        <v>1131.864103690235</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420.23909351932582</v>
      </c>
      <c r="P13" s="35">
        <f>'Intermediate calculations'!Z34/1000</f>
        <v>429.9957469964063</v>
      </c>
      <c r="Q13" s="35">
        <f>'Intermediate calculations'!AA34/1000</f>
        <v>437.900804118488</v>
      </c>
      <c r="R13" s="35">
        <f>'Intermediate calculations'!AB34/1000</f>
        <v>443.98121829324134</v>
      </c>
      <c r="S13" s="35">
        <f>'Intermediate calculations'!AC34/1000</f>
        <v>448.18812920401501</v>
      </c>
      <c r="T13" s="35">
        <f>'Intermediate calculations'!AD34/1000</f>
        <v>454.60597601316692</v>
      </c>
      <c r="U13" s="35">
        <f>'Intermediate calculations'!AE34/1000</f>
        <v>460.71274477642601</v>
      </c>
      <c r="V13" s="35">
        <f>'Intermediate calculations'!AF34/1000</f>
        <v>465.17660632159169</v>
      </c>
      <c r="W13" s="35">
        <f>'Intermediate calculations'!AG34/1000</f>
        <v>443.24037464544517</v>
      </c>
      <c r="X13" s="35">
        <f>'Intermediate calculations'!AH34/1000</f>
        <v>455.08633164694356</v>
      </c>
      <c r="Y13" s="35">
        <f>'Intermediate calculations'!AI34/1000</f>
        <v>464.01891921367582</v>
      </c>
      <c r="Z13" s="35">
        <f>'Intermediate calculations'!AJ34/1000</f>
        <v>473.12006916196452</v>
      </c>
      <c r="AA13" s="35">
        <f>'Intermediate calculations'!AK34/1000</f>
        <v>482.69246720088512</v>
      </c>
      <c r="AB13" s="35">
        <f>'Intermediate calculations'!AL34/1000</f>
        <v>495.27232735005862</v>
      </c>
      <c r="AC13" s="35">
        <f>'Intermediate calculations'!AM34/1000</f>
        <v>508.10668796749809</v>
      </c>
      <c r="AD13" s="35">
        <f>'Intermediate calculations'!AN34/1000</f>
        <v>522.06256985616949</v>
      </c>
      <c r="AE13" s="35">
        <f>'Intermediate calculations'!AO34/1000</f>
        <v>537.28184699673045</v>
      </c>
      <c r="AF13" s="35">
        <f>'Intermediate calculations'!AP34/1000</f>
        <v>555.00343265637946</v>
      </c>
      <c r="AG13" s="35">
        <f>'Intermediate calculations'!AQ34/1000</f>
        <v>573.65057453621944</v>
      </c>
      <c r="AH13" s="35">
        <f>'Intermediate calculations'!AR34/1000</f>
        <v>592.76830858126539</v>
      </c>
      <c r="AI13" s="35">
        <f>'Intermediate calculations'!AS34/1000</f>
        <v>611.90533169031801</v>
      </c>
      <c r="AJ13" s="35">
        <f>'Intermediate calculations'!AT34/1000</f>
        <v>632.07752581219336</v>
      </c>
      <c r="AK13" s="35">
        <f>'Intermediate calculations'!AU34/1000</f>
        <v>652.67168181839281</v>
      </c>
      <c r="AL13" s="35">
        <f>'Intermediate calculations'!AV34/1000</f>
        <v>672.27882955523603</v>
      </c>
      <c r="AM13" s="35">
        <f>'Intermediate calculations'!AW34/1000</f>
        <v>692.00782122184296</v>
      </c>
      <c r="AN13" s="35">
        <f>'Intermediate calculations'!AX34/1000</f>
        <v>712.35456795470009</v>
      </c>
      <c r="AO13" s="35">
        <f>'Intermediate calculations'!AY34/1000</f>
        <v>732.93015360508468</v>
      </c>
      <c r="AP13" s="35">
        <f>'Intermediate calculations'!AZ34/1000</f>
        <v>753.45369605672943</v>
      </c>
      <c r="AQ13" s="35">
        <f>'Intermediate calculations'!BA34/1000</f>
        <v>775.36273916834512</v>
      </c>
      <c r="AR13" s="35">
        <f>'Intermediate calculations'!BB34/1000</f>
        <v>798.00255462020834</v>
      </c>
      <c r="AS13" s="35">
        <f>'Intermediate calculations'!BC34/1000</f>
        <v>821.64419720761668</v>
      </c>
      <c r="AT13" s="35">
        <f>'Intermediate calculations'!BD34/1000</f>
        <v>845.5147015623478</v>
      </c>
      <c r="AU13" s="35">
        <f>'Intermediate calculations'!BE34/1000</f>
        <v>870.35125591974565</v>
      </c>
      <c r="AV13" s="35">
        <f>'Intermediate calculations'!BF34/1000</f>
        <v>897.11595997903339</v>
      </c>
      <c r="AW13" s="35">
        <f>'Intermediate calculations'!BG34/1000</f>
        <v>925.14022061425294</v>
      </c>
      <c r="AX13" s="35">
        <f>'Intermediate calculations'!BH34/1000</f>
        <v>954.56335445418244</v>
      </c>
      <c r="AY13" s="35">
        <f>'Intermediate calculations'!BI34/1000</f>
        <v>983.92777842539783</v>
      </c>
      <c r="AZ13" s="35">
        <f>'Intermediate calculations'!BJ34/1000</f>
        <v>1014.6440807106779</v>
      </c>
      <c r="BA13" s="35">
        <f>'Intermediate calculations'!BK34/1000</f>
        <v>1047.1062357927983</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921.80112979976411</v>
      </c>
      <c r="P18" s="38">
        <f>'Intermediate calculations'!Z8/1000</f>
        <v>951.31904384817392</v>
      </c>
      <c r="Q18" s="38">
        <f>'Intermediate calculations'!AA8/1000</f>
        <v>973.18288442685571</v>
      </c>
      <c r="R18" s="38">
        <f>'Intermediate calculations'!AB8/1000</f>
        <v>987.48616097926447</v>
      </c>
      <c r="S18" s="38">
        <f>'Intermediate calculations'!AC8/1000</f>
        <v>994.02212947970281</v>
      </c>
      <c r="T18" s="38">
        <f>'Intermediate calculations'!AD8/1000</f>
        <v>1008.9176031947616</v>
      </c>
      <c r="U18" s="38">
        <f>'Intermediate calculations'!AE8/1000</f>
        <v>1022.4439673897175</v>
      </c>
      <c r="V18" s="38">
        <f>'Intermediate calculations'!AF8/1000</f>
        <v>1029.3062571229502</v>
      </c>
      <c r="W18" s="38">
        <f>'Intermediate calculations'!AG8/1000</f>
        <v>931.6646671769721</v>
      </c>
      <c r="X18" s="38">
        <f>'Intermediate calculations'!AH8/1000</f>
        <v>970.55395043920953</v>
      </c>
      <c r="Y18" s="38">
        <f>'Intermediate calculations'!AI8/1000</f>
        <v>997.83875193904942</v>
      </c>
      <c r="Z18" s="38">
        <f>'Intermediate calculations'!AJ8/1000</f>
        <v>1025.6973963968057</v>
      </c>
      <c r="AA18" s="38">
        <f>'Intermediate calculations'!AK8/1000</f>
        <v>1055.3249938864762</v>
      </c>
      <c r="AB18" s="38">
        <f>'Intermediate calculations'!AL8/1000</f>
        <v>1096.7432422984959</v>
      </c>
      <c r="AC18" s="38">
        <f>'Intermediate calculations'!AM8/1000</f>
        <v>1140.2871089603407</v>
      </c>
      <c r="AD18" s="38">
        <f>'Intermediate calculations'!AN8/1000</f>
        <v>1188.1924191728253</v>
      </c>
      <c r="AE18" s="38">
        <f>'Intermediate calculations'!AO8/1000</f>
        <v>1241.0191438979837</v>
      </c>
      <c r="AF18" s="38">
        <f>'Intermediate calculations'!AP8/1000</f>
        <v>1303.6625972756772</v>
      </c>
      <c r="AG18" s="38">
        <f>'Intermediate calculations'!AQ8/1000</f>
        <v>1369.8909592310886</v>
      </c>
      <c r="AH18" s="38">
        <f>'Intermediate calculations'!AR8/1000</f>
        <v>1438.909845692637</v>
      </c>
      <c r="AI18" s="38">
        <f>'Intermediate calculations'!AS8/1000</f>
        <v>1507.9492157737193</v>
      </c>
      <c r="AJ18" s="38">
        <f>'Intermediate calculations'!AT8/1000</f>
        <v>1581.0232210081219</v>
      </c>
      <c r="AK18" s="38">
        <f>'Intermediate calculations'!AU8/1000</f>
        <v>1655.7080625403325</v>
      </c>
      <c r="AL18" s="38">
        <f>'Intermediate calculations'!AV8/1000</f>
        <v>1726.4351980974729</v>
      </c>
      <c r="AM18" s="38">
        <f>'Intermediate calculations'!AW8/1000</f>
        <v>1798.5549448347001</v>
      </c>
      <c r="AN18" s="38">
        <f>'Intermediate calculations'!AX8/1000</f>
        <v>1873.0731720920262</v>
      </c>
      <c r="AO18" s="38">
        <f>'Intermediate calculations'!AY8/1000</f>
        <v>1948.4526227838105</v>
      </c>
      <c r="AP18" s="38">
        <f>'Intermediate calculations'!AZ8/1000</f>
        <v>2023.5829733303683</v>
      </c>
      <c r="AQ18" s="38">
        <f>'Intermediate calculations'!BA8/1000</f>
        <v>2104.1448835333899</v>
      </c>
      <c r="AR18" s="38">
        <f>'Intermediate calculations'!BB8/1000</f>
        <v>2188.4701768542827</v>
      </c>
      <c r="AS18" s="38">
        <f>'Intermediate calculations'!BC8/1000</f>
        <v>2276.7226046098735</v>
      </c>
      <c r="AT18" s="38">
        <f>'Intermediate calculations'!BD8/1000</f>
        <v>2365.8473143728997</v>
      </c>
      <c r="AU18" s="38">
        <f>'Intermediate calculations'!BE8/1000</f>
        <v>2458.7573740958769</v>
      </c>
      <c r="AV18" s="38">
        <f>'Intermediate calculations'!BF8/1000</f>
        <v>2559.2546700012954</v>
      </c>
      <c r="AW18" s="38">
        <f>'Intermediate calculations'!BG8/1000</f>
        <v>2665.641730298285</v>
      </c>
      <c r="AX18" s="38">
        <f>'Intermediate calculations'!BH8/1000</f>
        <v>2777.5346849735079</v>
      </c>
      <c r="AY18" s="38">
        <f>'Intermediate calculations'!BI8/1000</f>
        <v>2889.1732503533945</v>
      </c>
      <c r="AZ18" s="38">
        <f>'Intermediate calculations'!BJ8/1000</f>
        <v>3006.1317648260515</v>
      </c>
      <c r="BA18" s="38">
        <f>'Intermediate calculations'!BK8/1000</f>
        <v>3129.9670471459272</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922.08028366606209</v>
      </c>
      <c r="P19" s="38">
        <f>'Intermediate calculations'!Z5/1000</f>
        <v>947.91502212254898</v>
      </c>
      <c r="Q19" s="38">
        <f>'Intermediate calculations'!AA5/1000</f>
        <v>967.05074431749188</v>
      </c>
      <c r="R19" s="38">
        <f>'Intermediate calculations'!AB5/1000</f>
        <v>979.56929180686609</v>
      </c>
      <c r="S19" s="38">
        <f>'Intermediate calculations'!AC5/1000</f>
        <v>985.28971759615922</v>
      </c>
      <c r="T19" s="38">
        <f>'Intermediate calculations'!AD5/1000</f>
        <v>998.32656928503218</v>
      </c>
      <c r="U19" s="38">
        <f>'Intermediate calculations'!AE5/1000</f>
        <v>1010.1651457058041</v>
      </c>
      <c r="V19" s="38">
        <f>'Intermediate calculations'!AF5/1000</f>
        <v>1016.1711751352534</v>
      </c>
      <c r="W19" s="38">
        <f>'Intermediate calculations'!AG5/1000</f>
        <v>930.71307214759361</v>
      </c>
      <c r="X19" s="38">
        <f>'Intermediate calculations'!AH5/1000</f>
        <v>964.74984250312843</v>
      </c>
      <c r="Y19" s="38">
        <f>'Intermediate calculations'!AI5/1000</f>
        <v>988.63011092011379</v>
      </c>
      <c r="Z19" s="38">
        <f>'Intermediate calculations'!AJ5/1000</f>
        <v>1013.0126195261773</v>
      </c>
      <c r="AA19" s="38">
        <f>'Intermediate calculations'!AK5/1000</f>
        <v>1038.9433553832032</v>
      </c>
      <c r="AB19" s="38">
        <f>'Intermediate calculations'!AL5/1000</f>
        <v>1075.1935325906941</v>
      </c>
      <c r="AC19" s="38">
        <f>'Intermediate calculations'!AM5/1000</f>
        <v>1113.3040984236311</v>
      </c>
      <c r="AD19" s="38">
        <f>'Intermediate calculations'!AN5/1000</f>
        <v>1155.2318971829438</v>
      </c>
      <c r="AE19" s="38">
        <f>'Intermediate calculations'!AO5/1000</f>
        <v>1201.4670279767076</v>
      </c>
      <c r="AF19" s="38">
        <f>'Intermediate calculations'!AP5/1000</f>
        <v>1256.2939792094296</v>
      </c>
      <c r="AG19" s="38">
        <f>'Intermediate calculations'!AQ5/1000</f>
        <v>1314.2585225953057</v>
      </c>
      <c r="AH19" s="38">
        <f>'Intermediate calculations'!AR5/1000</f>
        <v>1374.6653954308247</v>
      </c>
      <c r="AI19" s="38">
        <f>'Intermediate calculations'!AS5/1000</f>
        <v>1435.090195988216</v>
      </c>
      <c r="AJ19" s="38">
        <f>'Intermediate calculations'!AT5/1000</f>
        <v>1499.0461994545399</v>
      </c>
      <c r="AK19" s="38">
        <f>'Intermediate calculations'!AU5/1000</f>
        <v>1564.4120428703211</v>
      </c>
      <c r="AL19" s="38">
        <f>'Intermediate calculations'!AV5/1000</f>
        <v>1626.3140135142685</v>
      </c>
      <c r="AM19" s="38">
        <f>'Intermediate calculations'!AW5/1000</f>
        <v>1689.43482860468</v>
      </c>
      <c r="AN19" s="38">
        <f>'Intermediate calculations'!AX5/1000</f>
        <v>1754.6548474812439</v>
      </c>
      <c r="AO19" s="38">
        <f>'Intermediate calculations'!AY5/1000</f>
        <v>1820.6286283663746</v>
      </c>
      <c r="AP19" s="38">
        <f>'Intermediate calculations'!AZ5/1000</f>
        <v>1886.384391234011</v>
      </c>
      <c r="AQ19" s="38">
        <f>'Intermediate calculations'!BA5/1000</f>
        <v>1956.8939765738387</v>
      </c>
      <c r="AR19" s="38">
        <f>'Intermediate calculations'!BB5/1000</f>
        <v>2030.6973589754207</v>
      </c>
      <c r="AS19" s="38">
        <f>'Intermediate calculations'!BC5/1000</f>
        <v>2107.9378572530604</v>
      </c>
      <c r="AT19" s="38">
        <f>'Intermediate calculations'!BD5/1000</f>
        <v>2185.9417962496282</v>
      </c>
      <c r="AU19" s="38">
        <f>'Intermediate calculations'!BE5/1000</f>
        <v>2267.2587581793618</v>
      </c>
      <c r="AV19" s="38">
        <f>'Intermediate calculations'!BF5/1000</f>
        <v>2355.2162388821876</v>
      </c>
      <c r="AW19" s="38">
        <f>'Intermediate calculations'!BG5/1000</f>
        <v>2448.3285730877715</v>
      </c>
      <c r="AX19" s="38">
        <f>'Intermediate calculations'!BH5/1000</f>
        <v>2546.2597891763171</v>
      </c>
      <c r="AY19" s="38">
        <f>'Intermediate calculations'!BI5/1000</f>
        <v>2643.9683580649166</v>
      </c>
      <c r="AZ19" s="38">
        <f>'Intermediate calculations'!BJ5/1000</f>
        <v>2746.3330653645207</v>
      </c>
      <c r="BA19" s="38">
        <f>'Intermediate calculations'!BK5/1000</f>
        <v>2854.7164736626951</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210.89183409623004</v>
      </c>
      <c r="P24" s="35">
        <f>'Intermediate calculations'!Z32/1000</f>
        <v>217.05595590813877</v>
      </c>
      <c r="Q24" s="35">
        <f>'Intermediate calculations'!AA32/1000</f>
        <v>221.41496424136199</v>
      </c>
      <c r="R24" s="35">
        <f>'Intermediate calculations'!AB32/1000</f>
        <v>223.98959161297569</v>
      </c>
      <c r="S24" s="35">
        <f>'Intermediate calculations'!AC32/1000</f>
        <v>224.73072869403063</v>
      </c>
      <c r="T24" s="35">
        <f>'Intermediate calculations'!AD32/1000</f>
        <v>227.38583791038315</v>
      </c>
      <c r="U24" s="35">
        <f>'Intermediate calculations'!AE32/1000</f>
        <v>229.71192738916713</v>
      </c>
      <c r="V24" s="35">
        <f>'Intermediate calculations'!AF32/1000</f>
        <v>230.47576937319658</v>
      </c>
      <c r="W24" s="35">
        <f>'Intermediate calculations'!AG32/1000</f>
        <v>206.93495328075539</v>
      </c>
      <c r="X24" s="35">
        <f>'Intermediate calculations'!AH32/1000</f>
        <v>215.36335675927054</v>
      </c>
      <c r="Y24" s="35">
        <f>'Intermediate calculations'!AI32/1000</f>
        <v>221.08734061662918</v>
      </c>
      <c r="Z24" s="35">
        <f>'Intermediate calculations'!AJ32/1000</f>
        <v>226.93759250338883</v>
      </c>
      <c r="AA24" s="35">
        <f>'Intermediate calculations'!AK32/1000</f>
        <v>233.1918256639473</v>
      </c>
      <c r="AB24" s="35">
        <f>'Intermediate calculations'!AL32/1000</f>
        <v>242.17943264751958</v>
      </c>
      <c r="AC24" s="35">
        <f>'Intermediate calculations'!AM32/1000</f>
        <v>251.74749231090294</v>
      </c>
      <c r="AD24" s="35">
        <f>'Intermediate calculations'!AN32/1000</f>
        <v>262.32389065693246</v>
      </c>
      <c r="AE24" s="35">
        <f>'Intermediate calculations'!AO32/1000</f>
        <v>274.03873546851747</v>
      </c>
      <c r="AF24" s="35">
        <f>'Intermediate calculations'!AP32/1000</f>
        <v>288.02985500788526</v>
      </c>
      <c r="AG24" s="35">
        <f>'Intermediate calculations'!AQ32/1000</f>
        <v>302.84865040661276</v>
      </c>
      <c r="AH24" s="35">
        <f>'Intermediate calculations'!AR32/1000</f>
        <v>318.38787069441264</v>
      </c>
      <c r="AI24" s="35">
        <f>'Intermediate calculations'!AS32/1000</f>
        <v>333.92755312072717</v>
      </c>
      <c r="AJ24" s="35">
        <f>'Intermediate calculations'!AT32/1000</f>
        <v>350.40072319210668</v>
      </c>
      <c r="AK24" s="35">
        <f>'Intermediate calculations'!AU32/1000</f>
        <v>367.24394836212696</v>
      </c>
      <c r="AL24" s="35">
        <f>'Intermediate calculations'!AV32/1000</f>
        <v>383.16282156991912</v>
      </c>
      <c r="AM24" s="35">
        <f>'Intermediate calculations'!AW32/1000</f>
        <v>399.47566431631674</v>
      </c>
      <c r="AN24" s="35">
        <f>'Intermediate calculations'!AX32/1000</f>
        <v>416.34271641154436</v>
      </c>
      <c r="AO24" s="35">
        <f>'Intermediate calculations'!AY32/1000</f>
        <v>433.4066287433364</v>
      </c>
      <c r="AP24" s="35">
        <f>'Intermediate calculations'!AZ32/1000</f>
        <v>450.40928980948019</v>
      </c>
      <c r="AQ24" s="35">
        <f>'Intermediate calculations'!BA32/1000</f>
        <v>468.67110578501968</v>
      </c>
      <c r="AR24" s="35">
        <f>'Intermediate calculations'!BB32/1000</f>
        <v>487.87521319030981</v>
      </c>
      <c r="AS24" s="35">
        <f>'Intermediate calculations'!BC32/1000</f>
        <v>507.98969217943619</v>
      </c>
      <c r="AT24" s="35">
        <f>'Intermediate calculations'!BD32/1000</f>
        <v>528.30444779821073</v>
      </c>
      <c r="AU24" s="35">
        <f>'Intermediate calculations'!BE32/1000</f>
        <v>549.49658746139062</v>
      </c>
      <c r="AV24" s="35">
        <f>'Intermediate calculations'!BF32/1000</f>
        <v>572.44981824406705</v>
      </c>
      <c r="AW24" s="35">
        <f>'Intermediate calculations'!BG32/1000</f>
        <v>596.84243354987268</v>
      </c>
      <c r="AX24" s="35">
        <f>'Intermediate calculations'!BH32/1000</f>
        <v>622.51313959688275</v>
      </c>
      <c r="AY24" s="35">
        <f>'Intermediate calculations'!BI32/1000</f>
        <v>648.12298889528824</v>
      </c>
      <c r="AZ24" s="35">
        <f>'Intermediate calculations'!BJ32/1000</f>
        <v>674.96768964517798</v>
      </c>
      <c r="BA24" s="35">
        <f>'Intermediate calculations'!BK32/1000</f>
        <v>703.40910491321188</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233.5584747604089</v>
      </c>
      <c r="P25" s="35">
        <f>'Intermediate calculations'!Z29/1000</f>
        <v>240.82740848281964</v>
      </c>
      <c r="Q25" s="35">
        <f>'Intermediate calculations'!AA29/1000</f>
        <v>245.96769344740633</v>
      </c>
      <c r="R25" s="35">
        <f>'Intermediate calculations'!AB29/1000</f>
        <v>249.00377811529998</v>
      </c>
      <c r="S25" s="35">
        <f>'Intermediate calculations'!AC29/1000</f>
        <v>249.87775116219879</v>
      </c>
      <c r="T25" s="35">
        <f>'Intermediate calculations'!AD29/1000</f>
        <v>253.00874264944395</v>
      </c>
      <c r="U25" s="35">
        <f>'Intermediate calculations'!AE29/1000</f>
        <v>255.75174331841384</v>
      </c>
      <c r="V25" s="35">
        <f>'Intermediate calculations'!AF29/1000</f>
        <v>256.65249072830085</v>
      </c>
      <c r="W25" s="35">
        <f>'Intermediate calculations'!AG29/1000</f>
        <v>228.89239169573023</v>
      </c>
      <c r="X25" s="35">
        <f>'Intermediate calculations'!AH29/1000</f>
        <v>238.83144029673309</v>
      </c>
      <c r="Y25" s="35">
        <f>'Intermediate calculations'!AI29/1000</f>
        <v>245.58134897097537</v>
      </c>
      <c r="Z25" s="35">
        <f>'Intermediate calculations'!AJ29/1000</f>
        <v>252.48015702861437</v>
      </c>
      <c r="AA25" s="35">
        <f>'Intermediate calculations'!AK29/1000</f>
        <v>259.85535299582801</v>
      </c>
      <c r="AB25" s="35">
        <f>'Intermediate calculations'!AL29/1000</f>
        <v>270.4538326300962</v>
      </c>
      <c r="AC25" s="35">
        <f>'Intermediate calculations'!AM29/1000</f>
        <v>281.73680101836516</v>
      </c>
      <c r="AD25" s="35">
        <f>'Intermediate calculations'!AN29/1000</f>
        <v>294.20883530726854</v>
      </c>
      <c r="AE25" s="35">
        <f>'Intermediate calculations'!AO29/1000</f>
        <v>308.02336284292255</v>
      </c>
      <c r="AF25" s="35">
        <f>'Intermediate calculations'!AP29/1000</f>
        <v>324.5221478665265</v>
      </c>
      <c r="AG25" s="35">
        <f>'Intermediate calculations'!AQ29/1000</f>
        <v>341.99695529022353</v>
      </c>
      <c r="AH25" s="35">
        <f>'Intermediate calculations'!AR29/1000</f>
        <v>360.32131126770236</v>
      </c>
      <c r="AI25" s="35">
        <f>'Intermediate calculations'!AS29/1000</f>
        <v>378.64621221400836</v>
      </c>
      <c r="AJ25" s="35">
        <f>'Intermediate calculations'!AT29/1000</f>
        <v>398.07191227326456</v>
      </c>
      <c r="AK25" s="35">
        <f>'Intermediate calculations'!AU29/1000</f>
        <v>417.93399338853152</v>
      </c>
      <c r="AL25" s="35">
        <f>'Intermediate calculations'!AV29/1000</f>
        <v>436.7060484863639</v>
      </c>
      <c r="AM25" s="35">
        <f>'Intermediate calculations'!AW29/1000</f>
        <v>455.94268532871007</v>
      </c>
      <c r="AN25" s="35">
        <f>'Intermediate calculations'!AX29/1000</f>
        <v>475.8328639322205</v>
      </c>
      <c r="AO25" s="35">
        <f>'Intermediate calculations'!AY29/1000</f>
        <v>495.95518655491628</v>
      </c>
      <c r="AP25" s="35">
        <f>'Intermediate calculations'!AZ29/1000</f>
        <v>516.00527968507504</v>
      </c>
      <c r="AQ25" s="35">
        <f>'Intermediate calculations'!BA29/1000</f>
        <v>537.54020940054625</v>
      </c>
      <c r="AR25" s="35">
        <f>'Intermediate calculations'!BB29/1000</f>
        <v>560.18631993934594</v>
      </c>
      <c r="AS25" s="35">
        <f>'Intermediate calculations'!BC29/1000</f>
        <v>583.90597037686848</v>
      </c>
      <c r="AT25" s="35">
        <f>'Intermediate calculations'!BD29/1000</f>
        <v>607.86179355585887</v>
      </c>
      <c r="AU25" s="35">
        <f>'Intermediate calculations'!BE29/1000</f>
        <v>632.85225664990764</v>
      </c>
      <c r="AV25" s="35">
        <f>'Intermediate calculations'!BF29/1000</f>
        <v>659.91945589832892</v>
      </c>
      <c r="AW25" s="35">
        <f>'Intermediate calculations'!BG29/1000</f>
        <v>688.68402437775353</v>
      </c>
      <c r="AX25" s="35">
        <f>'Intermediate calculations'!BH29/1000</f>
        <v>718.95575919368559</v>
      </c>
      <c r="AY25" s="35">
        <f>'Intermediate calculations'!BI29/1000</f>
        <v>749.15572974446115</v>
      </c>
      <c r="AZ25" s="35">
        <f>'Intermediate calculations'!BJ29/1000</f>
        <v>780.81187744938075</v>
      </c>
      <c r="BA25" s="35">
        <f>'Intermediate calculations'!BK29/1000</f>
        <v>814.35092305284218</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2857.6170266064696</v>
      </c>
      <c r="P31" s="40">
        <f>'Intermediate calculations'!Z15/1000</f>
        <v>2903.2555376769333</v>
      </c>
      <c r="Q31" s="40">
        <f>'Intermediate calculations'!AA15/1000</f>
        <v>2941.8558479669646</v>
      </c>
      <c r="R31" s="40">
        <f>'Intermediate calculations'!AB15/1000</f>
        <v>2973.534575169972</v>
      </c>
      <c r="S31" s="40">
        <f>'Intermediate calculations'!AC15/1000</f>
        <v>2998.1097634428993</v>
      </c>
      <c r="T31" s="40">
        <f>'Intermediate calculations'!AD15/1000</f>
        <v>3031.705905374009</v>
      </c>
      <c r="U31" s="40">
        <f>'Intermediate calculations'!AE15/1000</f>
        <v>3064.1853773392531</v>
      </c>
      <c r="V31" s="40">
        <f>'Intermediate calculations'!AF15/1000</f>
        <v>3090.319213759491</v>
      </c>
      <c r="W31" s="40">
        <f>'Intermediate calculations'!AG15/1000</f>
        <v>3012.4422446427943</v>
      </c>
      <c r="X31" s="40">
        <f>'Intermediate calculations'!AH15/1000</f>
        <v>3065.4415151076187</v>
      </c>
      <c r="Y31" s="40">
        <f>'Intermediate calculations'!AI15/1000</f>
        <v>3107.0196694896604</v>
      </c>
      <c r="Z31" s="40">
        <f>'Intermediate calculations'!AJ15/1000</f>
        <v>3149.3357926157892</v>
      </c>
      <c r="AA31" s="40">
        <f>'Intermediate calculations'!AK15/1000</f>
        <v>3193.5848232474737</v>
      </c>
      <c r="AB31" s="40">
        <f>'Intermediate calculations'!AL15/1000</f>
        <v>3249.7730029071486</v>
      </c>
      <c r="AC31" s="40">
        <f>'Intermediate calculations'!AM15/1000</f>
        <v>3306.0795584872717</v>
      </c>
      <c r="AD31" s="40">
        <f>'Intermediate calculations'!AN15/1000</f>
        <v>3366.866404752097</v>
      </c>
      <c r="AE31" s="40">
        <f>'Intermediate calculations'!AO15/1000</f>
        <v>3432.6937862660325</v>
      </c>
      <c r="AF31" s="40">
        <f>'Intermediate calculations'!AP15/1000</f>
        <v>3508.4497847349458</v>
      </c>
      <c r="AG31" s="40">
        <f>'Intermediate calculations'!AQ15/1000</f>
        <v>3587.9146565488718</v>
      </c>
      <c r="AH31" s="40">
        <f>'Intermediate calculations'!AR15/1000</f>
        <v>3668.4999027926874</v>
      </c>
      <c r="AI31" s="40">
        <f>'Intermediate calculations'!AS15/1000</f>
        <v>3749.2053290709237</v>
      </c>
      <c r="AJ31" s="40">
        <f>'Intermediate calculations'!AT15/1000</f>
        <v>3834.0389767707138</v>
      </c>
      <c r="AK31" s="40">
        <f>'Intermediate calculations'!AU15/1000</f>
        <v>3920.5821087583172</v>
      </c>
      <c r="AL31" s="40">
        <f>'Intermediate calculations'!AV15/1000</f>
        <v>4003.276705379038</v>
      </c>
      <c r="AM31" s="40">
        <f>'Intermediate calculations'!AW15/1000</f>
        <v>4085.731446499693</v>
      </c>
      <c r="AN31" s="40">
        <f>'Intermediate calculations'!AX15/1000</f>
        <v>4170.6570884895928</v>
      </c>
      <c r="AO31" s="40">
        <f>'Intermediate calculations'!AY15/1000</f>
        <v>4256.5196008054918</v>
      </c>
      <c r="AP31" s="40">
        <f>'Intermediate calculations'!AZ15/1000</f>
        <v>4342.2111501325426</v>
      </c>
      <c r="AQ31" s="40">
        <f>'Intermediate calculations'!BA15/1000</f>
        <v>4433.4031138424425</v>
      </c>
      <c r="AR31" s="40">
        <f>'Intermediate calculations'!BB15/1000</f>
        <v>4526.7856288764933</v>
      </c>
      <c r="AS31" s="40">
        <f>'Intermediate calculations'!BC15/1000</f>
        <v>4624.145629988674</v>
      </c>
      <c r="AT31" s="40">
        <f>'Intermediate calculations'!BD15/1000</f>
        <v>4722.4339174638862</v>
      </c>
      <c r="AU31" s="40">
        <f>'Intermediate calculations'!BE15/1000</f>
        <v>4824.5588646868482</v>
      </c>
      <c r="AV31" s="40">
        <f>'Intermediate calculations'!BF15/1000</f>
        <v>4934.3161241546495</v>
      </c>
      <c r="AW31" s="40">
        <f>'Intermediate calculations'!BG15/1000</f>
        <v>5048.3209723896207</v>
      </c>
      <c r="AX31" s="40">
        <f>'Intermediate calculations'!BH15/1000</f>
        <v>5167.8619961626327</v>
      </c>
      <c r="AY31" s="40">
        <f>'Intermediate calculations'!BI15/1000</f>
        <v>5287.1891045271777</v>
      </c>
      <c r="AZ31" s="40">
        <f>'Intermediate calculations'!BJ15/1000</f>
        <v>5411.8671732914581</v>
      </c>
      <c r="BA31" s="40">
        <f>'Intermediate calculations'!BK15/1000</f>
        <v>5543.4505268002631</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1954.0558281703668</v>
      </c>
      <c r="P32" s="40">
        <f>'Intermediate calculations'!Z12/1000</f>
        <v>1995.7671189343764</v>
      </c>
      <c r="Q32" s="40">
        <f>'Intermediate calculations'!AA12/1000</f>
        <v>2031.0458501708663</v>
      </c>
      <c r="R32" s="40">
        <f>'Intermediate calculations'!AB12/1000</f>
        <v>2059.9986045531959</v>
      </c>
      <c r="S32" s="40">
        <f>'Intermediate calculations'!AC12/1000</f>
        <v>2082.459083643972</v>
      </c>
      <c r="T32" s="40">
        <f>'Intermediate calculations'!AD12/1000</f>
        <v>2113.164258106694</v>
      </c>
      <c r="U32" s="40">
        <f>'Intermediate calculations'!AE12/1000</f>
        <v>2142.8488527007657</v>
      </c>
      <c r="V32" s="40">
        <f>'Intermediate calculations'!AF12/1000</f>
        <v>2166.7338573631778</v>
      </c>
      <c r="W32" s="40">
        <f>'Intermediate calculations'!AG12/1000</f>
        <v>2095.5582465368079</v>
      </c>
      <c r="X32" s="40">
        <f>'Intermediate calculations'!AH12/1000</f>
        <v>2143.9968990867451</v>
      </c>
      <c r="Y32" s="40">
        <f>'Intermediate calculations'!AI12/1000</f>
        <v>2181.9972292066859</v>
      </c>
      <c r="Z32" s="40">
        <f>'Intermediate calculations'!AJ12/1000</f>
        <v>2220.6720254329339</v>
      </c>
      <c r="AA32" s="40">
        <f>'Intermediate calculations'!AK12/1000</f>
        <v>2261.1134013545566</v>
      </c>
      <c r="AB32" s="40">
        <f>'Intermediate calculations'!AL12/1000</f>
        <v>2312.4665556164587</v>
      </c>
      <c r="AC32" s="40">
        <f>'Intermediate calculations'!AM12/1000</f>
        <v>2363.9278994823053</v>
      </c>
      <c r="AD32" s="40">
        <f>'Intermediate calculations'!AN12/1000</f>
        <v>2419.4840024249388</v>
      </c>
      <c r="AE32" s="40">
        <f>'Intermediate calculations'!AO12/1000</f>
        <v>2479.6468996395702</v>
      </c>
      <c r="AF32" s="40">
        <f>'Intermediate calculations'!AP12/1000</f>
        <v>2548.8840505706326</v>
      </c>
      <c r="AG32" s="40">
        <f>'Intermediate calculations'!AQ12/1000</f>
        <v>2621.5109241475948</v>
      </c>
      <c r="AH32" s="40">
        <f>'Intermediate calculations'!AR12/1000</f>
        <v>2695.1617632859566</v>
      </c>
      <c r="AI32" s="40">
        <f>'Intermediate calculations'!AS12/1000</f>
        <v>2768.9224408971813</v>
      </c>
      <c r="AJ32" s="40">
        <f>'Intermediate calculations'!AT12/1000</f>
        <v>2846.4561040860199</v>
      </c>
      <c r="AK32" s="40">
        <f>'Intermediate calculations'!AU12/1000</f>
        <v>2925.5521494497598</v>
      </c>
      <c r="AL32" s="40">
        <f>'Intermediate calculations'!AV12/1000</f>
        <v>3001.1308281435881</v>
      </c>
      <c r="AM32" s="40">
        <f>'Intermediate calculations'!AW12/1000</f>
        <v>3076.4902910420292</v>
      </c>
      <c r="AN32" s="40">
        <f>'Intermediate calculations'!AX12/1000</f>
        <v>3154.1080323590418</v>
      </c>
      <c r="AO32" s="40">
        <f>'Intermediate calculations'!AY12/1000</f>
        <v>3232.582025767967</v>
      </c>
      <c r="AP32" s="40">
        <f>'Intermediate calculations'!AZ12/1000</f>
        <v>3310.8997676522376</v>
      </c>
      <c r="AQ32" s="40">
        <f>'Intermediate calculations'!BA12/1000</f>
        <v>3394.2446100764755</v>
      </c>
      <c r="AR32" s="40">
        <f>'Intermediate calculations'!BB12/1000</f>
        <v>3479.591505614891</v>
      </c>
      <c r="AS32" s="40">
        <f>'Intermediate calculations'!BC12/1000</f>
        <v>3568.5736222510891</v>
      </c>
      <c r="AT32" s="40">
        <f>'Intermediate calculations'!BD12/1000</f>
        <v>3658.4041456712175</v>
      </c>
      <c r="AU32" s="40">
        <f>'Intermediate calculations'!BE12/1000</f>
        <v>3751.741182046027</v>
      </c>
      <c r="AV32" s="40">
        <f>'Intermediate calculations'!BF12/1000</f>
        <v>3852.0537657772061</v>
      </c>
      <c r="AW32" s="40">
        <f>'Intermediate calculations'!BG12/1000</f>
        <v>3956.2484308024004</v>
      </c>
      <c r="AX32" s="40">
        <f>'Intermediate calculations'!BH12/1000</f>
        <v>4065.502880254639</v>
      </c>
      <c r="AY32" s="40">
        <f>'Intermediate calculations'!BI12/1000</f>
        <v>4174.5618218431846</v>
      </c>
      <c r="AZ32" s="40">
        <f>'Intermediate calculations'!BJ12/1000</f>
        <v>4288.5112705903775</v>
      </c>
      <c r="BA32" s="40">
        <f>'Intermediate calculations'!BK12/1000</f>
        <v>4408.771800331042</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152.71715578852624</v>
      </c>
      <c r="P37">
        <f>'Intermediate calculations'!Z27/1000</f>
        <v>154.16023060876987</v>
      </c>
      <c r="Q37">
        <f>'Intermediate calculations'!AA27/1000</f>
        <v>155.64978563115486</v>
      </c>
      <c r="R37">
        <f>'Intermediate calculations'!AB27/1000</f>
        <v>157.18793988254322</v>
      </c>
      <c r="S37">
        <f>'Intermediate calculations'!AC27/1000</f>
        <v>158.77666395543656</v>
      </c>
      <c r="T37">
        <f>'Intermediate calculations'!AD27/1000</f>
        <v>160.43164122937446</v>
      </c>
      <c r="U37">
        <f>'Intermediate calculations'!AE27/1000</f>
        <v>162.10741214655152</v>
      </c>
      <c r="V37">
        <f>'Intermediate calculations'!AF27/1000</f>
        <v>163.80454954529768</v>
      </c>
      <c r="W37">
        <f>'Intermediate calculations'!AG27/1000</f>
        <v>165.4419868289861</v>
      </c>
      <c r="X37">
        <f>'Intermediate calculations'!AH27/1000</f>
        <v>166.71793575194798</v>
      </c>
      <c r="Y37">
        <f>'Intermediate calculations'!AI27/1000</f>
        <v>167.99853647236313</v>
      </c>
      <c r="Z37">
        <f>'Intermediate calculations'!AJ27/1000</f>
        <v>169.29409856744297</v>
      </c>
      <c r="AA37">
        <f>'Intermediate calculations'!AK27/1000</f>
        <v>170.60578434412909</v>
      </c>
      <c r="AB37">
        <f>'Intermediate calculations'!AL27/1000</f>
        <v>171.94211069831897</v>
      </c>
      <c r="AC37">
        <f>'Intermediate calculations'!AM27/1000</f>
        <v>173.10446855609473</v>
      </c>
      <c r="AD37">
        <f>'Intermediate calculations'!AN27/1000</f>
        <v>174.28154749575873</v>
      </c>
      <c r="AE37">
        <f>'Intermediate calculations'!AO27/1000</f>
        <v>175.47392315762875</v>
      </c>
      <c r="AF37">
        <f>'Intermediate calculations'!AP27/1000</f>
        <v>176.68578365740208</v>
      </c>
      <c r="AG37">
        <f>'Intermediate calculations'!AQ27/1000</f>
        <v>177.91204914082894</v>
      </c>
      <c r="AH37">
        <f>'Intermediate calculations'!AR27/1000</f>
        <v>178.99456872677047</v>
      </c>
      <c r="AI37">
        <f>'Intermediate calculations'!AS27/1000</f>
        <v>180.0858532254052</v>
      </c>
      <c r="AJ37">
        <f>'Intermediate calculations'!AT27/1000</f>
        <v>181.18932113658536</v>
      </c>
      <c r="AK37">
        <f>'Intermediate calculations'!AU27/1000</f>
        <v>182.30302869625797</v>
      </c>
      <c r="AL37">
        <f>'Intermediate calculations'!AV27/1000</f>
        <v>183.42241316851414</v>
      </c>
      <c r="AM37">
        <f>'Intermediate calculations'!AW27/1000</f>
        <v>184.3999799704516</v>
      </c>
      <c r="AN37">
        <f>'Intermediate calculations'!AX27/1000</f>
        <v>185.38626182786854</v>
      </c>
      <c r="AO37">
        <f>'Intermediate calculations'!AY27/1000</f>
        <v>186.38002736136562</v>
      </c>
      <c r="AP37">
        <f>'Intermediate calculations'!AZ27/1000</f>
        <v>187.380401193046</v>
      </c>
      <c r="AQ37">
        <f>'Intermediate calculations'!BA27/1000</f>
        <v>188.39216529005225</v>
      </c>
      <c r="AR37">
        <f>'Intermediate calculations'!BB27/1000</f>
        <v>189.26967801653112</v>
      </c>
      <c r="AS37">
        <f>'Intermediate calculations'!BC27/1000</f>
        <v>190.15547598827459</v>
      </c>
      <c r="AT37">
        <f>'Intermediate calculations'!BD27/1000</f>
        <v>191.04704561218611</v>
      </c>
      <c r="AU37">
        <f>'Intermediate calculations'!BE27/1000</f>
        <v>191.94684484817722</v>
      </c>
      <c r="AV37">
        <f>'Intermediate calculations'!BF27/1000</f>
        <v>192.85807224859397</v>
      </c>
      <c r="AW37">
        <f>'Intermediate calculations'!BG27/1000</f>
        <v>193.63106063222696</v>
      </c>
      <c r="AX37">
        <f>'Intermediate calculations'!BH27/1000</f>
        <v>194.41212908293437</v>
      </c>
      <c r="AY37">
        <f>'Intermediate calculations'!BI27/1000</f>
        <v>195.19649703952265</v>
      </c>
      <c r="AZ37">
        <f>'Intermediate calculations'!BJ27/1000</f>
        <v>195.98882592759966</v>
      </c>
      <c r="BA37">
        <f>'Intermediate calculations'!BK27/1000</f>
        <v>196.79043061527767</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168.47168443399653</v>
      </c>
      <c r="P38">
        <f>'Intermediate calculations'!Z19/1000</f>
        <v>170.99986311560122</v>
      </c>
      <c r="Q38">
        <f>'Intermediate calculations'!AA19/1000</f>
        <v>173.60947226395794</v>
      </c>
      <c r="R38">
        <f>'Intermediate calculations'!AB19/1000</f>
        <v>176.30422428431623</v>
      </c>
      <c r="S38">
        <f>'Intermediate calculations'!AC19/1000</f>
        <v>179.08757153401945</v>
      </c>
      <c r="T38">
        <f>'Intermediate calculations'!AD19/1000</f>
        <v>181.98699033324962</v>
      </c>
      <c r="U38">
        <f>'Intermediate calculations'!AE19/1000</f>
        <v>184.92283832160621</v>
      </c>
      <c r="V38">
        <f>'Intermediate calculations'!AF19/1000</f>
        <v>187.89611907675072</v>
      </c>
      <c r="W38">
        <f>'Intermediate calculations'!AG19/1000</f>
        <v>190.76480888757214</v>
      </c>
      <c r="X38">
        <f>'Intermediate calculations'!AH19/1000</f>
        <v>193.00019323535264</v>
      </c>
      <c r="Y38">
        <f>'Intermediate calculations'!AI19/1000</f>
        <v>195.24372724729983</v>
      </c>
      <c r="Z38">
        <f>'Intermediate calculations'!AJ19/1000</f>
        <v>197.51347267111851</v>
      </c>
      <c r="AA38">
        <f>'Intermediate calculations'!AK19/1000</f>
        <v>199.81146579736694</v>
      </c>
      <c r="AB38">
        <f>'Intermediate calculations'!AL19/1000</f>
        <v>202.15262770590817</v>
      </c>
      <c r="AC38">
        <f>'Intermediate calculations'!AM19/1000</f>
        <v>204.18900746612624</v>
      </c>
      <c r="AD38">
        <f>'Intermediate calculations'!AN19/1000</f>
        <v>206.25117765999184</v>
      </c>
      <c r="AE38">
        <f>'Intermediate calculations'!AO19/1000</f>
        <v>208.34014677407777</v>
      </c>
      <c r="AF38">
        <f>'Intermediate calculations'!AP19/1000</f>
        <v>210.46325213051975</v>
      </c>
      <c r="AG38">
        <f>'Intermediate calculations'!AQ19/1000</f>
        <v>212.61159413586645</v>
      </c>
      <c r="AH38">
        <f>'Intermediate calculations'!AR19/1000</f>
        <v>214.50810213476205</v>
      </c>
      <c r="AI38">
        <f>'Intermediate calculations'!AS19/1000</f>
        <v>216.41996572375342</v>
      </c>
      <c r="AJ38">
        <f>'Intermediate calculations'!AT19/1000</f>
        <v>218.35317390516252</v>
      </c>
      <c r="AK38">
        <f>'Intermediate calculations'!AU19/1000</f>
        <v>220.30432132344464</v>
      </c>
      <c r="AL38">
        <f>'Intermediate calculations'!AV19/1000</f>
        <v>222.26541434480279</v>
      </c>
      <c r="AM38">
        <f>'Intermediate calculations'!AW19/1000</f>
        <v>223.97805149558164</v>
      </c>
      <c r="AN38">
        <f>'Intermediate calculations'!AX19/1000</f>
        <v>225.705956889672</v>
      </c>
      <c r="AO38">
        <f>'Intermediate calculations'!AY19/1000</f>
        <v>227.44697322580123</v>
      </c>
      <c r="AP38">
        <f>'Intermediate calculations'!AZ19/1000</f>
        <v>229.19956689552004</v>
      </c>
      <c r="AQ38">
        <f>'Intermediate calculations'!BA19/1000</f>
        <v>230.97211561231651</v>
      </c>
      <c r="AR38">
        <f>'Intermediate calculations'!BB19/1000</f>
        <v>232.50946415225303</v>
      </c>
      <c r="AS38">
        <f>'Intermediate calculations'!BC19/1000</f>
        <v>234.06132793433505</v>
      </c>
      <c r="AT38">
        <f>'Intermediate calculations'!BD19/1000</f>
        <v>235.6233032974412</v>
      </c>
      <c r="AU38">
        <f>'Intermediate calculations'!BE19/1000</f>
        <v>237.19969643676083</v>
      </c>
      <c r="AV38">
        <f>'Intermediate calculations'!BF19/1000</f>
        <v>238.79611102005924</v>
      </c>
      <c r="AW38">
        <f>'Intermediate calculations'!BG19/1000</f>
        <v>240.15033931454167</v>
      </c>
      <c r="AX38">
        <f>'Intermediate calculations'!BH19/1000</f>
        <v>241.5187233915496</v>
      </c>
      <c r="AY38">
        <f>'Intermediate calculations'!BI19/1000</f>
        <v>242.89288800073149</v>
      </c>
      <c r="AZ38">
        <f>'Intermediate calculations'!BJ19/1000</f>
        <v>244.28099967419115</v>
      </c>
      <c r="BA38">
        <f>'Intermediate calculations'!BK19/1000</f>
        <v>245.68536198031177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C18" activePane="bottomRight" state="frozen"/>
      <selection activeCell="C1" sqref="C1"/>
      <selection pane="topRight" activeCell="E1" sqref="E1"/>
      <selection pane="bottomLeft" activeCell="C5" sqref="C5"/>
      <selection pane="bottomRight" activeCell="AC24" sqref="AC2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36666.831447381526</v>
      </c>
      <c r="AU4" s="89">
        <f t="shared" si="0"/>
        <v>40639.036802977324</v>
      </c>
      <c r="AV4" s="89">
        <f t="shared" si="0"/>
        <v>43885.767824117094</v>
      </c>
      <c r="AW4" s="89">
        <f>AW11-AV11</f>
        <v>29498.642324067652</v>
      </c>
      <c r="AX4" s="89">
        <f t="shared" si="0"/>
        <v>32013.79262085259</v>
      </c>
      <c r="AY4" s="89">
        <f t="shared" si="0"/>
        <v>34788.829733531922</v>
      </c>
      <c r="AZ4" s="89">
        <f t="shared" si="0"/>
        <v>37241.433176960796</v>
      </c>
      <c r="BA4" s="15">
        <f>BA8/'Intermediate calculations'!AV8</f>
        <v>3.5431809881180132</v>
      </c>
      <c r="BB4" s="15">
        <f>BB8/'Intermediate calculations'!AW8</f>
        <v>3.4455358625007317</v>
      </c>
      <c r="BC4" s="15">
        <f>BC8/'Intermediate calculations'!AX8</f>
        <v>3.3499468610160936</v>
      </c>
      <c r="BD4" s="15">
        <f>BD8/'Intermediate calculations'!AY8</f>
        <v>3.2563272422760599</v>
      </c>
      <c r="BE4" s="15">
        <f>BE8/'Intermediate calculations'!AZ8</f>
        <v>3.164596179567134</v>
      </c>
      <c r="BF4" s="15">
        <f>BF8/'Intermediate calculations'!BA8</f>
        <v>3.0746782208514269</v>
      </c>
      <c r="BG4" s="15">
        <f>BG8/'Intermediate calculations'!BB8</f>
        <v>3.0017400689269751</v>
      </c>
      <c r="BH4" s="15">
        <f>BH8/'Intermediate calculations'!BC8</f>
        <v>2.9302122325336559</v>
      </c>
      <c r="BI4" s="15">
        <f>BI8/'Intermediate calculations'!BD8</f>
        <v>2.8600414883233105</v>
      </c>
      <c r="BJ4" s="15">
        <f>BJ8/'Intermediate calculations'!BE8</f>
        <v>2.791177858463576</v>
      </c>
      <c r="BK4" s="15">
        <f>BK8/'Intermediate calculations'!BF8</f>
        <v>2.7235743452312295</v>
      </c>
      <c r="BL4" s="15">
        <f>BL8/'Intermediate calculations'!BG8</f>
        <v>2.6571866924810306</v>
      </c>
      <c r="BM4" s="15">
        <f>BM8/'Intermediate calculations'!BH8</f>
        <v>2.5919731707713605</v>
      </c>
      <c r="BN4" s="15">
        <f>BN8/'Intermediate calculations'!BI8</f>
        <v>2.5278943833703353</v>
      </c>
      <c r="BO4" s="15">
        <f>BO8/'Intermediate calculations'!BJ8</f>
        <v>2.4649130907401462</v>
      </c>
      <c r="BP4" s="15">
        <f>BP8/'Intermediate calculations'!BK8</f>
        <v>2.4029940514147512</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590458.29839846503</v>
      </c>
      <c r="AE5" s="24">
        <f>'Intermediate calculations'!Z15*'Intermediate calculations'!Z16*Constants!$H$18</f>
        <v>594827.68057454424</v>
      </c>
      <c r="AF5" s="24">
        <f>'Intermediate calculations'!AA15*'Intermediate calculations'!AA16*Constants!$H$18</f>
        <v>597919.20175516699</v>
      </c>
      <c r="AG5" s="24">
        <f>'Intermediate calculations'!AB15*'Intermediate calculations'!AB16*Constants!$H$18</f>
        <v>599767.24491903093</v>
      </c>
      <c r="AH5" s="24">
        <f>'Intermediate calculations'!AC15*'Intermediate calculations'!AC16*Constants!$H$18</f>
        <v>600345.95950775046</v>
      </c>
      <c r="AI5" s="24">
        <f>'Intermediate calculations'!AD15*'Intermediate calculations'!AD16*Constants!$H$18</f>
        <v>602873.23401834723</v>
      </c>
      <c r="AJ5" s="24">
        <f>'Intermediate calculations'!AE15*'Intermediate calculations'!AE16*Constants!$H$18</f>
        <v>605294.07254129963</v>
      </c>
      <c r="AK5" s="24">
        <f>'Intermediate calculations'!AF15*'Intermediate calculations'!AF16*Constants!$H$18</f>
        <v>606573.6469362455</v>
      </c>
      <c r="AL5" s="24">
        <f>'Intermediate calculations'!AG15*'Intermediate calculations'!AG16*Constants!$H$18</f>
        <v>587671.07802698656</v>
      </c>
      <c r="AM5" s="24">
        <f>'Intermediate calculations'!AH15*'Intermediate calculations'!AH16*Constants!$H$18</f>
        <v>594486.54058398446</v>
      </c>
      <c r="AN5" s="24">
        <f>'Intermediate calculations'!AI15*'Intermediate calculations'!AI16*Constants!$H$18</f>
        <v>599124.18638735614</v>
      </c>
      <c r="AO5" s="24">
        <f>'Intermediate calculations'!AJ15*'Intermediate calculations'!AJ16*Constants!$H$18</f>
        <v>603947.84120489366</v>
      </c>
      <c r="AP5" s="24">
        <f>'Intermediate calculations'!AK15*'Intermediate calculations'!AK16*Constants!$H$18</f>
        <v>609178.16140834428</v>
      </c>
      <c r="AQ5" s="24">
        <f>'Intermediate calculations'!AL15*'Intermediate calculations'!AL16*Constants!$H$18</f>
        <v>616703.987457579</v>
      </c>
      <c r="AR5" s="24">
        <f>'Intermediate calculations'!AM15*'Intermediate calculations'!AM16*Constants!$H$18</f>
        <v>624255.74712082359</v>
      </c>
      <c r="AS5" s="24">
        <f>'Intermediate calculations'!AN15*'Intermediate calculations'!AN16*Constants!$H$18</f>
        <v>632650.69115378975</v>
      </c>
      <c r="AT5" s="24">
        <f>'Intermediate calculations'!AO15*'Intermediate calculations'!AO16*Constants!$H$18</f>
        <v>641979.91492608585</v>
      </c>
      <c r="AU5" s="24">
        <f>'Intermediate calculations'!AP15*'Intermediate calculations'!AP16*Constants!$H$18</f>
        <v>653139.24902247381</v>
      </c>
      <c r="AV5" s="24">
        <f>'Intermediate calculations'!AQ15*'Intermediate calculations'!AQ16*Constants!$H$18</f>
        <v>664950.61257339106</v>
      </c>
      <c r="AW5" s="24">
        <f>'Intermediate calculations'!AR15*'Intermediate calculations'!AR16*Constants!$H$18</f>
        <v>676927.62299024011</v>
      </c>
      <c r="AX5" s="24">
        <f>'Intermediate calculations'!AS15*'Intermediate calculations'!AS16*Constants!$H$18</f>
        <v>688884.39613474172</v>
      </c>
      <c r="AY5" s="24">
        <f>'Intermediate calculations'!AT15*'Intermediate calculations'!AT16*Constants!$H$18</f>
        <v>701554.65809665131</v>
      </c>
      <c r="AZ5" s="24">
        <f>'Intermediate calculations'!AU15*'Intermediate calculations'!AU16*Constants!$H$18</f>
        <v>714489.06505785533</v>
      </c>
      <c r="BA5" s="24">
        <f>'Intermediate calculations'!AV15*'Intermediate calculations'!AV16*Constants!$H$18</f>
        <v>726675.88317431591</v>
      </c>
      <c r="BB5" s="24">
        <f>'Intermediate calculations'!AW15*'Intermediate calculations'!AW16*Constants!$H$18</f>
        <v>738776.6556363519</v>
      </c>
      <c r="BC5" s="24">
        <f>'Intermediate calculations'!AX15*'Intermediate calculations'!AX16*Constants!$H$18</f>
        <v>751280.86817365093</v>
      </c>
      <c r="BD5" s="24">
        <f>'Intermediate calculations'!AY15*'Intermediate calculations'!AY16*Constants!$H$18</f>
        <v>763908.9324951868</v>
      </c>
      <c r="BE5" s="24">
        <f>'Intermediate calculations'!AZ15*'Intermediate calculations'!AZ16*Constants!$H$18</f>
        <v>776461.68915107159</v>
      </c>
      <c r="BF5" s="24">
        <f>'Intermediate calculations'!BA15*'Intermediate calculations'!BA16*Constants!$H$18</f>
        <v>789950.7893644016</v>
      </c>
      <c r="BG5" s="24">
        <f>'Intermediate calculations'!BB15*'Intermediate calculations'!BB16*Constants!$H$18</f>
        <v>803779.04415200208</v>
      </c>
      <c r="BH5" s="24">
        <f>'Intermediate calculations'!BC15*'Intermediate calculations'!BC16*Constants!$H$18</f>
        <v>818259.63519846718</v>
      </c>
      <c r="BI5" s="24">
        <f>'Intermediate calculations'!BD15*'Intermediate calculations'!BD16*Constants!$H$18</f>
        <v>832848.73975155398</v>
      </c>
      <c r="BJ5" s="24">
        <f>'Intermediate calculations'!BE15*'Intermediate calculations'!BE16*Constants!$H$18</f>
        <v>848057.10296739894</v>
      </c>
      <c r="BK5" s="24">
        <f>'Intermediate calculations'!BF15*'Intermediate calculations'!BF16*Constants!$H$18</f>
        <v>864544.33834854886</v>
      </c>
      <c r="BL5" s="24">
        <f>'Intermediate calculations'!BG15*'Intermediate calculations'!BG16*Constants!$H$18</f>
        <v>881707.750558372</v>
      </c>
      <c r="BM5" s="24">
        <f>'Intermediate calculations'!BH15*'Intermediate calculations'!BH16*Constants!$H$18</f>
        <v>899766.15863856673</v>
      </c>
      <c r="BN5" s="24">
        <f>'Intermediate calculations'!BI15*'Intermediate calculations'!BI16*Constants!$H$18</f>
        <v>917714.11485710775</v>
      </c>
      <c r="BO5" s="24">
        <f>'Intermediate calculations'!BJ15*'Intermediate calculations'!BJ16*Constants!$H$18</f>
        <v>936516.55628794979</v>
      </c>
      <c r="BP5" s="24">
        <f>'Intermediate calculations'!BK15*'Intermediate calculations'!BK16*Constants!$H$18</f>
        <v>956434.92976873298</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489236.875815871</v>
      </c>
      <c r="AE6" s="24">
        <f>'Intermediate calculations'!Z15*'Intermediate calculations'!Z16*Constants!$H$19</f>
        <v>492857.22104747948</v>
      </c>
      <c r="AF6" s="24">
        <f>'Intermediate calculations'!AA15*'Intermediate calculations'!AA16*Constants!$H$19</f>
        <v>495418.76716856693</v>
      </c>
      <c r="AG6" s="24">
        <f>'Intermediate calculations'!AB15*'Intermediate calculations'!AB16*Constants!$H$19</f>
        <v>496950.00293291133</v>
      </c>
      <c r="AH6" s="24">
        <f>'Intermediate calculations'!AC15*'Intermediate calculations'!AC16*Constants!$H$19</f>
        <v>497429.50930642179</v>
      </c>
      <c r="AI6" s="24">
        <f>'Intermediate calculations'!AD15*'Intermediate calculations'!AD16*Constants!$H$19</f>
        <v>499523.53675805911</v>
      </c>
      <c r="AJ6" s="24">
        <f>'Intermediate calculations'!AE15*'Intermediate calculations'!AE16*Constants!$H$19</f>
        <v>501529.37439136254</v>
      </c>
      <c r="AK6" s="24">
        <f>'Intermediate calculations'!AF15*'Intermediate calculations'!AF16*Constants!$H$19</f>
        <v>502589.59317574633</v>
      </c>
      <c r="AL6" s="24">
        <f>'Intermediate calculations'!AG15*'Intermediate calculations'!AG16*Constants!$H$19</f>
        <v>486927.46465093171</v>
      </c>
      <c r="AM6" s="24">
        <f>'Intermediate calculations'!AH15*'Intermediate calculations'!AH16*Constants!$H$19</f>
        <v>492574.56219815853</v>
      </c>
      <c r="AN6" s="24">
        <f>'Intermediate calculations'!AI15*'Intermediate calculations'!AI16*Constants!$H$19</f>
        <v>496417.18300666654</v>
      </c>
      <c r="AO6" s="24">
        <f>'Intermediate calculations'!AJ15*'Intermediate calculations'!AJ16*Constants!$H$19</f>
        <v>500413.925569769</v>
      </c>
      <c r="AP6" s="24">
        <f>'Intermediate calculations'!AK15*'Intermediate calculations'!AK16*Constants!$H$19</f>
        <v>504747.61945262807</v>
      </c>
      <c r="AQ6" s="24">
        <f>'Intermediate calculations'!AL15*'Intermediate calculations'!AL16*Constants!$H$19</f>
        <v>510983.30389342259</v>
      </c>
      <c r="AR6" s="24">
        <f>'Intermediate calculations'!AM15*'Intermediate calculations'!AM16*Constants!$H$19</f>
        <v>517240.47618582525</v>
      </c>
      <c r="AS6" s="24">
        <f>'Intermediate calculations'!AN15*'Intermediate calculations'!AN16*Constants!$H$19</f>
        <v>524196.28695599717</v>
      </c>
      <c r="AT6" s="24">
        <f>'Intermediate calculations'!AO15*'Intermediate calculations'!AO16*Constants!$H$19</f>
        <v>531926.21522447106</v>
      </c>
      <c r="AU6" s="24">
        <f>'Intermediate calculations'!AP15*'Intermediate calculations'!AP16*Constants!$H$19</f>
        <v>541172.52061862114</v>
      </c>
      <c r="AV6" s="24">
        <f>'Intermediate calculations'!AQ15*'Intermediate calculations'!AQ16*Constants!$H$19</f>
        <v>550959.0789893812</v>
      </c>
      <c r="AW6" s="24">
        <f>'Intermediate calculations'!AR15*'Intermediate calculations'!AR16*Constants!$H$19</f>
        <v>560882.88762048469</v>
      </c>
      <c r="AX6" s="24">
        <f>'Intermediate calculations'!AS15*'Intermediate calculations'!AS16*Constants!$H$19</f>
        <v>570789.9282259288</v>
      </c>
      <c r="AY6" s="24">
        <f>'Intermediate calculations'!AT15*'Intermediate calculations'!AT16*Constants!$H$19</f>
        <v>581288.14528008248</v>
      </c>
      <c r="AZ6" s="24">
        <f>'Intermediate calculations'!AU15*'Intermediate calculations'!AU16*Constants!$H$19</f>
        <v>592005.22533365153</v>
      </c>
      <c r="BA6" s="24">
        <f>'Intermediate calculations'!AV15*'Intermediate calculations'!AV16*Constants!$H$19</f>
        <v>602102.87463014747</v>
      </c>
      <c r="BB6" s="24">
        <f>'Intermediate calculations'!AW15*'Intermediate calculations'!AW16*Constants!$H$19</f>
        <v>612129.22895583452</v>
      </c>
      <c r="BC6" s="24">
        <f>'Intermediate calculations'!AX15*'Intermediate calculations'!AX16*Constants!$H$19</f>
        <v>622489.86220102501</v>
      </c>
      <c r="BD6" s="24">
        <f>'Intermediate calculations'!AY15*'Intermediate calculations'!AY16*Constants!$H$19</f>
        <v>632953.11549601192</v>
      </c>
      <c r="BE6" s="24">
        <f>'Intermediate calculations'!AZ15*'Intermediate calculations'!AZ16*Constants!$H$19</f>
        <v>643353.97101088788</v>
      </c>
      <c r="BF6" s="24">
        <f>'Intermediate calculations'!BA15*'Intermediate calculations'!BA16*Constants!$H$19</f>
        <v>654530.65404478996</v>
      </c>
      <c r="BG6" s="24">
        <f>'Intermediate calculations'!BB15*'Intermediate calculations'!BB16*Constants!$H$19</f>
        <v>665988.3508688017</v>
      </c>
      <c r="BH6" s="24">
        <f>'Intermediate calculations'!BC15*'Intermediate calculations'!BC16*Constants!$H$19</f>
        <v>677986.55487872998</v>
      </c>
      <c r="BI6" s="24">
        <f>'Intermediate calculations'!BD15*'Intermediate calculations'!BD16*Constants!$H$19</f>
        <v>690074.67007985897</v>
      </c>
      <c r="BJ6" s="24">
        <f>'Intermediate calculations'!BE15*'Intermediate calculations'!BE16*Constants!$H$19</f>
        <v>702675.88531584479</v>
      </c>
      <c r="BK6" s="24">
        <f>'Intermediate calculations'!BF15*'Intermediate calculations'!BF16*Constants!$H$19</f>
        <v>716336.73748879763</v>
      </c>
      <c r="BL6" s="24">
        <f>'Intermediate calculations'!BG15*'Intermediate calculations'!BG16*Constants!$H$19</f>
        <v>730557.850462651</v>
      </c>
      <c r="BM6" s="24">
        <f>'Intermediate calculations'!BH15*'Intermediate calculations'!BH16*Constants!$H$19</f>
        <v>745520.53144338389</v>
      </c>
      <c r="BN6" s="24">
        <f>'Intermediate calculations'!BI15*'Intermediate calculations'!BI16*Constants!$H$19</f>
        <v>760391.69516731787</v>
      </c>
      <c r="BO6" s="24">
        <f>'Intermediate calculations'!BJ15*'Intermediate calculations'!BJ16*Constants!$H$19</f>
        <v>775970.8609243012</v>
      </c>
      <c r="BP6" s="24">
        <f>'Intermediate calculations'!BK15*'Intermediate calculations'!BK16*Constants!$H$19</f>
        <v>792474.65609409299</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607328.53549556411</v>
      </c>
      <c r="AE7" s="24">
        <f>'Intermediate calculations'!Z15*'Intermediate calculations'!Z16*(1-Constants!$H$18-Constants!$H$19)</f>
        <v>611822.75716238841</v>
      </c>
      <c r="AF7" s="24">
        <f>'Intermediate calculations'!AA15*'Intermediate calculations'!AA16*(1-Constants!$H$18-Constants!$H$19)</f>
        <v>615002.60751960042</v>
      </c>
      <c r="AG7" s="24">
        <f>'Intermediate calculations'!AB15*'Intermediate calculations'!AB16*(1-Constants!$H$18-Constants!$H$19)</f>
        <v>616903.45191671769</v>
      </c>
      <c r="AH7" s="24">
        <f>'Intermediate calculations'!AC15*'Intermediate calculations'!AC16*(1-Constants!$H$18-Constants!$H$19)</f>
        <v>617498.70120797202</v>
      </c>
      <c r="AI7" s="24">
        <f>'Intermediate calculations'!AD15*'Intermediate calculations'!AD16*(1-Constants!$H$18-Constants!$H$19)</f>
        <v>620098.18356172869</v>
      </c>
      <c r="AJ7" s="24">
        <f>'Intermediate calculations'!AE15*'Intermediate calculations'!AE16*(1-Constants!$H$18-Constants!$H$19)</f>
        <v>622588.18889962265</v>
      </c>
      <c r="AK7" s="24">
        <f>'Intermediate calculations'!AF15*'Intermediate calculations'!AF16*(1-Constants!$H$18-Constants!$H$19)</f>
        <v>623904.32256299548</v>
      </c>
      <c r="AL7" s="24">
        <f>'Intermediate calculations'!AG15*'Intermediate calculations'!AG16*(1-Constants!$H$18-Constants!$H$19)</f>
        <v>604461.68025632913</v>
      </c>
      <c r="AM7" s="24">
        <f>'Intermediate calculations'!AH15*'Intermediate calculations'!AH16*(1-Constants!$H$18-Constants!$H$19)</f>
        <v>611471.87031495559</v>
      </c>
      <c r="AN7" s="24">
        <f>'Intermediate calculations'!AI15*'Intermediate calculations'!AI16*(1-Constants!$H$18-Constants!$H$19)</f>
        <v>616242.02028413792</v>
      </c>
      <c r="AO7" s="24">
        <f>'Intermediate calculations'!AJ15*'Intermediate calculations'!AJ16*(1-Constants!$H$18-Constants!$H$19)</f>
        <v>621203.49381074787</v>
      </c>
      <c r="AP7" s="24">
        <f>'Intermediate calculations'!AK15*'Intermediate calculations'!AK16*(1-Constants!$H$18-Constants!$H$19)</f>
        <v>626583.25173429702</v>
      </c>
      <c r="AQ7" s="24">
        <f>'Intermediate calculations'!AL15*'Intermediate calculations'!AL16*(1-Constants!$H$18-Constants!$H$19)</f>
        <v>634324.10138493858</v>
      </c>
      <c r="AR7" s="24">
        <f>'Intermediate calculations'!AM15*'Intermediate calculations'!AM16*(1-Constants!$H$18-Constants!$H$19)</f>
        <v>642091.62560999009</v>
      </c>
      <c r="AS7" s="24">
        <f>'Intermediate calculations'!AN15*'Intermediate calculations'!AN16*(1-Constants!$H$18-Constants!$H$19)</f>
        <v>650726.42518675525</v>
      </c>
      <c r="AT7" s="24">
        <f>'Intermediate calculations'!AO15*'Intermediate calculations'!AO16*(1-Constants!$H$18-Constants!$H$19)</f>
        <v>660322.19820968842</v>
      </c>
      <c r="AU7" s="24">
        <f>'Intermediate calculations'!AP15*'Intermediate calculations'!AP16*(1-Constants!$H$18-Constants!$H$19)</f>
        <v>671800.37042311602</v>
      </c>
      <c r="AV7" s="24">
        <f>'Intermediate calculations'!AQ15*'Intermediate calculations'!AQ16*(1-Constants!$H$18-Constants!$H$19)</f>
        <v>683949.2015040596</v>
      </c>
      <c r="AW7" s="24">
        <f>'Intermediate calculations'!AR15*'Intermediate calculations'!AR16*(1-Constants!$H$18-Constants!$H$19)</f>
        <v>696268.41221853276</v>
      </c>
      <c r="AX7" s="24">
        <f>'Intermediate calculations'!AS15*'Intermediate calculations'!AS16*(1-Constants!$H$18-Constants!$H$19)</f>
        <v>708566.80745287728</v>
      </c>
      <c r="AY7" s="24">
        <f>'Intermediate calculations'!AT15*'Intermediate calculations'!AT16*(1-Constants!$H$18-Constants!$H$19)</f>
        <v>721599.0768994129</v>
      </c>
      <c r="AZ7" s="24">
        <f>'Intermediate calculations'!AU15*'Intermediate calculations'!AU16*(1-Constants!$H$18-Constants!$H$19)</f>
        <v>734903.03834522283</v>
      </c>
      <c r="BA7" s="24">
        <f>'Intermediate calculations'!AV15*'Intermediate calculations'!AV16*(1-Constants!$H$18-Constants!$H$19)</f>
        <v>747438.05126501084</v>
      </c>
      <c r="BB7" s="24">
        <f>'Intermediate calculations'!AW15*'Intermediate calculations'!AW16*(1-Constants!$H$18-Constants!$H$19)</f>
        <v>759884.560083105</v>
      </c>
      <c r="BC7" s="24">
        <f>'Intermediate calculations'!AX15*'Intermediate calculations'!AX16*(1-Constants!$H$18-Constants!$H$19)</f>
        <v>772746.03583575529</v>
      </c>
      <c r="BD7" s="24">
        <f>'Intermediate calculations'!AY15*'Intermediate calculations'!AY16*(1-Constants!$H$18-Constants!$H$19)</f>
        <v>785734.90199504944</v>
      </c>
      <c r="BE7" s="24">
        <f>'Intermediate calculations'!AZ15*'Intermediate calculations'!AZ16*(1-Constants!$H$18-Constants!$H$19)</f>
        <v>798646.30884110229</v>
      </c>
      <c r="BF7" s="24">
        <f>'Intermediate calculations'!BA15*'Intermediate calculations'!BA16*(1-Constants!$H$18-Constants!$H$19)</f>
        <v>812520.81191767042</v>
      </c>
      <c r="BG7" s="24">
        <f>'Intermediate calculations'!BB15*'Intermediate calculations'!BB16*(1-Constants!$H$18-Constants!$H$19)</f>
        <v>826744.15969920228</v>
      </c>
      <c r="BH7" s="24">
        <f>'Intermediate calculations'!BC15*'Intermediate calculations'!BC16*(1-Constants!$H$18-Constants!$H$19)</f>
        <v>841638.48191842355</v>
      </c>
      <c r="BI7" s="24">
        <f>'Intermediate calculations'!BD15*'Intermediate calculations'!BD16*(1-Constants!$H$18-Constants!$H$19)</f>
        <v>856644.41803016991</v>
      </c>
      <c r="BJ7" s="24">
        <f>'Intermediate calculations'!BE15*'Intermediate calculations'!BE16*(1-Constants!$H$18-Constants!$H$19)</f>
        <v>872287.30590932467</v>
      </c>
      <c r="BK7" s="24">
        <f>'Intermediate calculations'!BF15*'Intermediate calculations'!BF16*(1-Constants!$H$18-Constants!$H$19)</f>
        <v>889245.60515850759</v>
      </c>
      <c r="BL7" s="24">
        <f>'Intermediate calculations'!BG15*'Intermediate calculations'!BG16*(1-Constants!$H$18-Constants!$H$19)</f>
        <v>906899.40057432558</v>
      </c>
      <c r="BM7" s="24">
        <f>'Intermediate calculations'!BH15*'Intermediate calculations'!BH16*(1-Constants!$H$18-Constants!$H$19)</f>
        <v>925473.76317109738</v>
      </c>
      <c r="BN7" s="24">
        <f>'Intermediate calculations'!BI15*'Intermediate calculations'!BI16*(1-Constants!$H$18-Constants!$H$19)</f>
        <v>943934.51813873951</v>
      </c>
      <c r="BO7" s="24">
        <f>'Intermediate calculations'!BJ15*'Intermediate calculations'!BJ16*(1-Constants!$H$18-Constants!$H$19)</f>
        <v>963274.17218189139</v>
      </c>
      <c r="BP7" s="24">
        <f>'Intermediate calculations'!BK15*'Intermediate calculations'!BK16*(1-Constants!$H$18-Constants!$H$19)</f>
        <v>983761.64204783982</v>
      </c>
    </row>
    <row r="8" spans="1:72" s="23" customFormat="1" x14ac:dyDescent="0.25">
      <c r="A8" s="23" t="str">
        <f t="shared" si="1"/>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5975924.0680862572</v>
      </c>
      <c r="AE8" s="24">
        <f>'Intermediate calculations'!Z10*'Intermediate calculations'!Z11*Constants!$H$20</f>
        <v>5957247.0472052069</v>
      </c>
      <c r="AF8" s="24">
        <f>'Intermediate calculations'!AA10*'Intermediate calculations'!AA11*Constants!$H$20</f>
        <v>5889555.1033937633</v>
      </c>
      <c r="AG8" s="24">
        <f>'Intermediate calculations'!AB10*'Intermediate calculations'!AB11*Constants!$H$20</f>
        <v>5777825.2659361297</v>
      </c>
      <c r="AH8" s="24">
        <f>'Intermediate calculations'!AC10*'Intermediate calculations'!AC11*Constants!$H$20</f>
        <v>5624922.951521622</v>
      </c>
      <c r="AI8" s="24">
        <f>'Intermediate calculations'!AD10*'Intermediate calculations'!AD11*Constants!$H$20</f>
        <v>5522991.3378263433</v>
      </c>
      <c r="AJ8" s="24">
        <f>'Intermediate calculations'!AE10*'Intermediate calculations'!AE11*Constants!$H$20</f>
        <v>5415516.3177275397</v>
      </c>
      <c r="AK8" s="24">
        <f>'Intermediate calculations'!AF10*'Intermediate calculations'!AF11*Constants!$H$20</f>
        <v>5275764.841478874</v>
      </c>
      <c r="AL8" s="24">
        <f>'Intermediate calculations'!AG10*'Intermediate calculations'!AG11*Constants!$H$20</f>
        <v>4621437.1135525536</v>
      </c>
      <c r="AM8" s="24">
        <f>'Intermediate calculations'!AH10*'Intermediate calculations'!AH11*Constants!$H$20</f>
        <v>4714204.9499635976</v>
      </c>
      <c r="AN8" s="24">
        <f>'Intermediate calculations'!AI10*'Intermediate calculations'!AI11*Constants!$H$20</f>
        <v>4747413.7343877722</v>
      </c>
      <c r="AO8" s="24">
        <f>'Intermediate calculations'!AJ10*'Intermediate calculations'!AJ11*Constants!$H$20</f>
        <v>4781326.0482323049</v>
      </c>
      <c r="AP8" s="24">
        <f>'Intermediate calculations'!AK10*'Intermediate calculations'!AK11*Constants!$H$20</f>
        <v>4821268.1848282702</v>
      </c>
      <c r="AQ8" s="24">
        <f>'Intermediate calculations'!AL10*'Intermediate calculations'!AL11*Constants!$H$20</f>
        <v>4911676.3537891125</v>
      </c>
      <c r="AR8" s="24">
        <f>'Intermediate calculations'!AM10*'Intermediate calculations'!AM11*Constants!$H$20</f>
        <v>5007068.7230850169</v>
      </c>
      <c r="AS8" s="24">
        <f>'Intermediate calculations'!AN10*'Intermediate calculations'!AN11*Constants!$H$20</f>
        <v>5116670.3265218586</v>
      </c>
      <c r="AT8" s="24">
        <f>'Intermediate calculations'!AO10*'Intermediate calculations'!AO11*Constants!$H$20</f>
        <v>5241913.1454016631</v>
      </c>
      <c r="AU8" s="24">
        <f>'Intermediate calculations'!AP10*'Intermediate calculations'!AP11*Constants!$H$20</f>
        <v>5402064.9315671613</v>
      </c>
      <c r="AV8" s="24">
        <f>'Intermediate calculations'!AQ10*'Intermediate calculations'!AQ11*Constants!$H$20</f>
        <v>5569679.0794738233</v>
      </c>
      <c r="AW8" s="24">
        <f>'Intermediate calculations'!AR10*'Intermediate calculations'!AR11*Constants!$H$20</f>
        <v>5692760.7071453361</v>
      </c>
      <c r="AX8" s="24">
        <f>'Intermediate calculations'!AS10*'Intermediate calculations'!AS11*Constants!$H$20</f>
        <v>5804733.8700758358</v>
      </c>
      <c r="AY8" s="24">
        <f>'Intermediate calculations'!AT10*'Intermediate calculations'!AT11*Constants!$H$20</f>
        <v>5920963.4185119979</v>
      </c>
      <c r="AZ8" s="24">
        <f>'Intermediate calculations'!AU10*'Intermediate calculations'!AU11*Constants!$H$20</f>
        <v>6031703.914383838</v>
      </c>
      <c r="BA8" s="24">
        <f>'Intermediate calculations'!AV10*'Intermediate calculations'!AV11*Constants!$H$20</f>
        <v>6117072.371116722</v>
      </c>
      <c r="BB8" s="24">
        <f>'Intermediate calculations'!AW10*'Intermediate calculations'!AW11*Constants!$H$20</f>
        <v>6196985.5631059846</v>
      </c>
      <c r="BC8" s="24">
        <f>'Intermediate calculations'!AX10*'Intermediate calculations'!AX11*Constants!$H$20</f>
        <v>6274695.5933031403</v>
      </c>
      <c r="BD8" s="24">
        <f>'Intermediate calculations'!AY10*'Intermediate calculations'!AY11*Constants!$H$20</f>
        <v>6344799.3558551623</v>
      </c>
      <c r="BE8" s="24">
        <f>'Intermediate calculations'!AZ10*'Intermediate calculations'!AZ11*Constants!$H$20</f>
        <v>6403822.9464383852</v>
      </c>
      <c r="BF8" s="24">
        <f>'Intermediate calculations'!BA10*'Intermediate calculations'!BA11*Constants!$H$20</f>
        <v>6469568.4469160754</v>
      </c>
      <c r="BG8" s="24">
        <f>'Intermediate calculations'!BB10*'Intermediate calculations'!BB11*Constants!$H$20</f>
        <v>6569218.6195152039</v>
      </c>
      <c r="BH8" s="24">
        <f>'Intermediate calculations'!BC10*'Intermediate calculations'!BC11*Constants!$H$20</f>
        <v>6671280.4261137377</v>
      </c>
      <c r="BI8" s="24">
        <f>'Intermediate calculations'!BD10*'Intermediate calculations'!BD11*Constants!$H$20</f>
        <v>6766421.4741447764</v>
      </c>
      <c r="BJ8" s="24">
        <f>'Intermediate calculations'!BE10*'Intermediate calculations'!BE11*Constants!$H$20</f>
        <v>6862829.1419104552</v>
      </c>
      <c r="BK8" s="24">
        <f>'Intermediate calculations'!BF10*'Intermediate calculations'!BF11*Constants!$H$20</f>
        <v>6970320.3621287448</v>
      </c>
      <c r="BL8" s="24">
        <f>'Intermediate calculations'!BG10*'Intermediate calculations'!BG11*Constants!$H$20</f>
        <v>7083107.7326707114</v>
      </c>
      <c r="BM8" s="24">
        <f>'Intermediate calculations'!BH10*'Intermediate calculations'!BH11*Constants!$H$20</f>
        <v>7199295.3843382141</v>
      </c>
      <c r="BN8" s="24">
        <f>'Intermediate calculations'!BI10*'Intermediate calculations'!BI11*Constants!$H$20</f>
        <v>7303524.8321521617</v>
      </c>
      <c r="BO8" s="24">
        <f>'Intermediate calculations'!BJ10*'Intermediate calculations'!BJ11*Constants!$H$20</f>
        <v>7409853.5396095132</v>
      </c>
      <c r="BP8" s="24">
        <f>'Intermediate calculations'!BK10*'Intermediate calculations'!BK11*Constants!$H$20</f>
        <v>7521292.1954158572</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5299404.3622651715</v>
      </c>
      <c r="AE9" s="24">
        <f>'Intermediate calculations'!Z10*'Intermediate calculations'!Z11*(1-Constants!$H$20)</f>
        <v>5282841.7211065041</v>
      </c>
      <c r="AF9" s="24">
        <f>'Intermediate calculations'!AA10*'Intermediate calculations'!AA11*(1-Constants!$H$20)</f>
        <v>5222813.0162171107</v>
      </c>
      <c r="AG9" s="24">
        <f>'Intermediate calculations'!AB10*'Intermediate calculations'!AB11*(1-Constants!$H$20)</f>
        <v>5123731.8396037379</v>
      </c>
      <c r="AH9" s="24">
        <f>'Intermediate calculations'!AC10*'Intermediate calculations'!AC11*(1-Constants!$H$20)</f>
        <v>4988139.2211606838</v>
      </c>
      <c r="AI9" s="24">
        <f>'Intermediate calculations'!AD10*'Intermediate calculations'!AD11*(1-Constants!$H$20)</f>
        <v>4897747.0354309082</v>
      </c>
      <c r="AJ9" s="24">
        <f>'Intermediate calculations'!AE10*'Intermediate calculations'!AE11*(1-Constants!$H$20)</f>
        <v>4802438.9987395164</v>
      </c>
      <c r="AK9" s="24">
        <f>'Intermediate calculations'!AF10*'Intermediate calculations'!AF11*(1-Constants!$H$20)</f>
        <v>4678508.4443303226</v>
      </c>
      <c r="AL9" s="24">
        <f>'Intermediate calculations'!AG10*'Intermediate calculations'!AG11*(1-Constants!$H$20)</f>
        <v>4098255.5535277356</v>
      </c>
      <c r="AM9" s="24">
        <f>'Intermediate calculations'!AH10*'Intermediate calculations'!AH11*(1-Constants!$H$20)</f>
        <v>4180521.3707224354</v>
      </c>
      <c r="AN9" s="24">
        <f>'Intermediate calculations'!AI10*'Intermediate calculations'!AI11*(1-Constants!$H$20)</f>
        <v>4209970.6701174583</v>
      </c>
      <c r="AO9" s="24">
        <f>'Intermediate calculations'!AJ10*'Intermediate calculations'!AJ11*(1-Constants!$H$20)</f>
        <v>4240043.8540927982</v>
      </c>
      <c r="AP9" s="24">
        <f>'Intermediate calculations'!AK10*'Intermediate calculations'!AK11*(1-Constants!$H$20)</f>
        <v>4275464.2393760122</v>
      </c>
      <c r="AQ9" s="24">
        <f>'Intermediate calculations'!AL10*'Intermediate calculations'!AL11*(1-Constants!$H$20)</f>
        <v>4355637.5212846836</v>
      </c>
      <c r="AR9" s="24">
        <f>'Intermediate calculations'!AM10*'Intermediate calculations'!AM11*(1-Constants!$H$20)</f>
        <v>4440230.7544338824</v>
      </c>
      <c r="AS9" s="24">
        <f>'Intermediate calculations'!AN10*'Intermediate calculations'!AN11*(1-Constants!$H$20)</f>
        <v>4537424.6291797608</v>
      </c>
      <c r="AT9" s="24">
        <f>'Intermediate calculations'!AO10*'Intermediate calculations'!AO11*(1-Constants!$H$20)</f>
        <v>4648489.0157335503</v>
      </c>
      <c r="AU9" s="24">
        <f>'Intermediate calculations'!AP10*'Intermediate calculations'!AP11*(1-Constants!$H$20)</f>
        <v>4790510.4110123878</v>
      </c>
      <c r="AV9" s="24">
        <f>'Intermediate calculations'!AQ10*'Intermediate calculations'!AQ11*(1-Constants!$H$20)</f>
        <v>4939149.3723635785</v>
      </c>
      <c r="AW9" s="24">
        <f>'Intermediate calculations'!AR10*'Intermediate calculations'!AR11*(1-Constants!$H$20)</f>
        <v>5048297.2308647307</v>
      </c>
      <c r="AX9" s="24">
        <f>'Intermediate calculations'!AS10*'Intermediate calculations'!AS11*(1-Constants!$H$20)</f>
        <v>5147594.1866710233</v>
      </c>
      <c r="AY9" s="24">
        <f>'Intermediate calculations'!AT10*'Intermediate calculations'!AT11*(1-Constants!$H$20)</f>
        <v>5250665.6730200723</v>
      </c>
      <c r="AZ9" s="24">
        <f>'Intermediate calculations'!AU10*'Intermediate calculations'!AU11*(1-Constants!$H$20)</f>
        <v>5348869.5089818928</v>
      </c>
      <c r="BA9" s="24">
        <f>'Intermediate calculations'!AV10*'Intermediate calculations'!AV11*(1-Constants!$H$20)</f>
        <v>5424573.6121223755</v>
      </c>
      <c r="BB9" s="24">
        <f>'Intermediate calculations'!AW10*'Intermediate calculations'!AW11*(1-Constants!$H$20)</f>
        <v>5495440.0276600244</v>
      </c>
      <c r="BC9" s="24">
        <f>'Intermediate calculations'!AX10*'Intermediate calculations'!AX11*(1-Constants!$H$20)</f>
        <v>5564352.6959480681</v>
      </c>
      <c r="BD9" s="24">
        <f>'Intermediate calculations'!AY10*'Intermediate calculations'!AY11*(1-Constants!$H$20)</f>
        <v>5626520.1834942</v>
      </c>
      <c r="BE9" s="24">
        <f>'Intermediate calculations'!AZ10*'Intermediate calculations'!AZ11*(1-Constants!$H$20)</f>
        <v>5678861.8581623416</v>
      </c>
      <c r="BF9" s="24">
        <f>'Intermediate calculations'!BA10*'Intermediate calculations'!BA11*(1-Constants!$H$20)</f>
        <v>5737164.4717935007</v>
      </c>
      <c r="BG9" s="24">
        <f>'Intermediate calculations'!BB10*'Intermediate calculations'!BB11*(1-Constants!$H$20)</f>
        <v>5825533.4927776335</v>
      </c>
      <c r="BH9" s="24">
        <f>'Intermediate calculations'!BC10*'Intermediate calculations'!BC11*(1-Constants!$H$20)</f>
        <v>5916041.1325914264</v>
      </c>
      <c r="BI9" s="24">
        <f>'Intermediate calculations'!BD10*'Intermediate calculations'!BD11*(1-Constants!$H$20)</f>
        <v>6000411.4959397065</v>
      </c>
      <c r="BJ9" s="24">
        <f>'Intermediate calculations'!BE10*'Intermediate calculations'!BE11*(1-Constants!$H$20)</f>
        <v>6085905.0881092707</v>
      </c>
      <c r="BK9" s="24">
        <f>'Intermediate calculations'!BF10*'Intermediate calculations'!BF11*(1-Constants!$H$20)</f>
        <v>6181227.4909443585</v>
      </c>
      <c r="BL9" s="24">
        <f>'Intermediate calculations'!BG10*'Intermediate calculations'!BG11*(1-Constants!$H$20)</f>
        <v>6281246.4799155351</v>
      </c>
      <c r="BM9" s="24">
        <f>'Intermediate calculations'!BH10*'Intermediate calculations'!BH11*(1-Constants!$H$20)</f>
        <v>6384280.8125263406</v>
      </c>
      <c r="BN9" s="24">
        <f>'Intermediate calculations'!BI10*'Intermediate calculations'!BI11*(1-Constants!$H$20)</f>
        <v>6476710.7002104074</v>
      </c>
      <c r="BO9" s="24">
        <f>'Intermediate calculations'!BJ10*'Intermediate calculations'!BJ11*(1-Constants!$H$20)</f>
        <v>6571002.1955027757</v>
      </c>
      <c r="BP9" s="24">
        <f>'Intermediate calculations'!BK10*'Intermediate calculations'!BK11*(1-Constants!$H$20)</f>
        <v>6669825.1544253817</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542558.91043814726</v>
      </c>
      <c r="AE10" s="24">
        <f>(((('Intermediate calculations'!Z9/('Intermediate calculations'!Z64+0.27))*ttokg)/Constants!$H$21)/(365/'Intermediate calculations'!Z65))</f>
        <v>563932.2503559927</v>
      </c>
      <c r="AF10" s="24">
        <f>(((('Intermediate calculations'!AA9/('Intermediate calculations'!AA64+0.27))*ttokg)/Constants!$H$21)/(365/'Intermediate calculations'!AA65))</f>
        <v>580984.35170212039</v>
      </c>
      <c r="AG10" s="24">
        <f>(((('Intermediate calculations'!AB9/('Intermediate calculations'!AB64+0.27))*ttokg)/Constants!$H$21)/(365/'Intermediate calculations'!AB65))</f>
        <v>593674.89480447664</v>
      </c>
      <c r="AH10" s="24">
        <f>(((('Intermediate calculations'!AC9/('Intermediate calculations'!AC64+0.27))*ttokg)/Constants!$H$21)/(365/'Intermediate calculations'!AC65))</f>
        <v>601783.35835088335</v>
      </c>
      <c r="AI10" s="24">
        <f>(((('Intermediate calculations'!AD9/('Intermediate calculations'!AD64+0.27))*ttokg)/Constants!$H$21)/(365/'Intermediate calculations'!AD65))</f>
        <v>615042.78791958978</v>
      </c>
      <c r="AJ10" s="24">
        <f>(((('Intermediate calculations'!AE9/('Intermediate calculations'!AE64+0.27))*ttokg)/Constants!$H$21)/(365/'Intermediate calculations'!AE65))</f>
        <v>627587.08995788288</v>
      </c>
      <c r="AK10" s="24">
        <f>(((('Intermediate calculations'!AF9/('Intermediate calculations'!AF64+0.27))*ttokg)/Constants!$H$21)/(365/'Intermediate calculations'!AF65))</f>
        <v>636126.62914370745</v>
      </c>
      <c r="AL10" s="24">
        <f>(((('Intermediate calculations'!AG9/('Intermediate calculations'!AG64+0.27))*ttokg)/Constants!$H$21)/(365/'Intermediate calculations'!AG65))</f>
        <v>579699.5581775927</v>
      </c>
      <c r="AM10" s="24">
        <f>(((('Intermediate calculations'!AH9/('Intermediate calculations'!AH64+0.27))*ttokg)/Constants!$H$21)/(365/'Intermediate calculations'!AH65))</f>
        <v>605529.36795086169</v>
      </c>
      <c r="AN10" s="24">
        <f>(((('Intermediate calculations'!AI9/('Intermediate calculations'!AI64+0.27))*ttokg)/Constants!$H$21)/(365/'Intermediate calculations'!AI65))</f>
        <v>624230.41567542532</v>
      </c>
      <c r="AO10" s="24">
        <f>(((('Intermediate calculations'!AJ9/('Intermediate calculations'!AJ64+0.27))*ttokg)/Constants!$H$21)/(365/'Intermediate calculations'!AJ65))</f>
        <v>643383.18274492549</v>
      </c>
      <c r="AP10" s="24">
        <f>(((('Intermediate calculations'!AK9/('Intermediate calculations'!AK64+0.27))*ttokg)/Constants!$H$21)/(365/'Intermediate calculations'!AK65))</f>
        <v>663742.22367130371</v>
      </c>
      <c r="AQ10" s="24">
        <f>(((('Intermediate calculations'!AL9/('Intermediate calculations'!AL64+0.27))*ttokg)/Constants!$H$21)/(365/'Intermediate calculations'!AL65))</f>
        <v>691636.42088683485</v>
      </c>
      <c r="AR10" s="24">
        <f>(((('Intermediate calculations'!AM9/('Intermediate calculations'!AM64+0.27))*ttokg)/Constants!$H$21)/(365/'Intermediate calculations'!AM65))</f>
        <v>721013.96988810669</v>
      </c>
      <c r="AS10" s="24">
        <f>(((('Intermediate calculations'!AN9/('Intermediate calculations'!AN64+0.27))*ttokg)/Constants!$H$21)/(365/'Intermediate calculations'!AN65))</f>
        <v>753303.08717904391</v>
      </c>
      <c r="AT10" s="24">
        <f>(((('Intermediate calculations'!AO9/('Intermediate calculations'!AO64+0.27))*ttokg)/Constants!$H$21)/(365/'Intermediate calculations'!AO65))</f>
        <v>788881.73446676997</v>
      </c>
      <c r="AU10" s="24">
        <f>(((('Intermediate calculations'!AP9/('Intermediate calculations'!AP64+0.27))*ttokg)/Constants!$H$21)/(365/'Intermediate calculations'!AP65))</f>
        <v>830894.7892526756</v>
      </c>
      <c r="AV10" s="24">
        <f>(((('Intermediate calculations'!AQ9/('Intermediate calculations'!AQ64+0.27))*ttokg)/Constants!$H$21)/(365/'Intermediate calculations'!AQ65))</f>
        <v>875409.42074677011</v>
      </c>
      <c r="AW10" s="24">
        <f>(((('Intermediate calculations'!AR9/('Intermediate calculations'!AR64+0.27))*ttokg)/Constants!$H$21)/(365/'Intermediate calculations'!AR65))</f>
        <v>924354.51531444478</v>
      </c>
      <c r="AX10" s="24">
        <f>(((('Intermediate calculations'!AS9/('Intermediate calculations'!AS64+0.27))*ttokg)/Constants!$H$21)/(365/'Intermediate calculations'!AS65))</f>
        <v>973777.10630071117</v>
      </c>
      <c r="AY10" s="24">
        <f>(((('Intermediate calculations'!AT9/('Intermediate calculations'!AT64+0.27))*ttokg)/Constants!$H$21)/(365/'Intermediate calculations'!AT65))</f>
        <v>1026283.0900339307</v>
      </c>
      <c r="AZ10" s="24">
        <f>(((('Intermediate calculations'!AU9/('Intermediate calculations'!AU64+0.27))*ttokg)/Constants!$H$21)/(365/'Intermediate calculations'!AU65))</f>
        <v>1080331.6735014245</v>
      </c>
      <c r="BA10" s="24">
        <f>(((('Intermediate calculations'!AV9/('Intermediate calculations'!AV64+0.27))*ttokg)/Constants!$H$21)/(365/'Intermediate calculations'!AV65))</f>
        <v>1132286.9673259538</v>
      </c>
      <c r="BB10" s="24">
        <f>(((('Intermediate calculations'!AW9/('Intermediate calculations'!AW64+0.27))*ttokg)/Constants!$H$21)/(365/'Intermediate calculations'!AW65))</f>
        <v>1185636.0523424209</v>
      </c>
      <c r="BC10" s="24">
        <f>(((('Intermediate calculations'!AX9/('Intermediate calculations'!AX64+0.27))*ttokg)/Constants!$H$21)/(365/'Intermediate calculations'!AX65))</f>
        <v>1241059.4482221352</v>
      </c>
      <c r="BD10" s="24">
        <f>(((('Intermediate calculations'!AY9/('Intermediate calculations'!AY64+0.27))*ttokg)/Constants!$H$21)/(365/'Intermediate calculations'!AY65))</f>
        <v>1297557.630728188</v>
      </c>
      <c r="BE10" s="24">
        <f>(((('Intermediate calculations'!AZ9/('Intermediate calculations'!AZ64+0.27))*ttokg)/Constants!$H$21)/(365/'Intermediate calculations'!AZ65))</f>
        <v>1354396.1434503507</v>
      </c>
      <c r="BF10" s="24">
        <f>(((('Intermediate calculations'!BA9/('Intermediate calculations'!BA64+0.27))*ttokg)/Constants!$H$21)/(365/'Intermediate calculations'!BA65))</f>
        <v>1415393.6784444903</v>
      </c>
      <c r="BG10" s="24">
        <f>(((('Intermediate calculations'!BB9/('Intermediate calculations'!BB64+0.27))*ttokg)/Constants!$H$21)/(365/'Intermediate calculations'!BB65))</f>
        <v>1477637.1526586465</v>
      </c>
      <c r="BH10" s="24">
        <f>(((('Intermediate calculations'!BC9/('Intermediate calculations'!BC64+0.27))*ttokg)/Constants!$H$21)/(365/'Intermediate calculations'!BC65))</f>
        <v>1542967.5249123564</v>
      </c>
      <c r="BI10" s="24">
        <f>(((('Intermediate calculations'!BD9/('Intermediate calculations'!BD64+0.27))*ttokg)/Constants!$H$21)/(365/'Intermediate calculations'!BD65))</f>
        <v>1609336.4907635576</v>
      </c>
      <c r="BJ10" s="24">
        <f>(((('Intermediate calculations'!BE9/('Intermediate calculations'!BE64+0.27))*ttokg)/Constants!$H$21)/(365/'Intermediate calculations'!BE65))</f>
        <v>1678739.575601039</v>
      </c>
      <c r="BK10" s="24">
        <f>(((('Intermediate calculations'!BF9/('Intermediate calculations'!BF64+0.27))*ttokg)/Constants!$H$21)/(365/'Intermediate calculations'!BF65))</f>
        <v>1753810.788817761</v>
      </c>
      <c r="BL10" s="24">
        <f>(((('Intermediate calculations'!BG9/('Intermediate calculations'!BG64+0.27))*ttokg)/Constants!$H$21)/(365/'Intermediate calculations'!BG65))</f>
        <v>1833440.0185410061</v>
      </c>
      <c r="BM10" s="24">
        <f>(((('Intermediate calculations'!BH9/('Intermediate calculations'!BH64+0.27))*ttokg)/Constants!$H$21)/(365/'Intermediate calculations'!BH65))</f>
        <v>1917406.839950881</v>
      </c>
      <c r="BN10" s="24">
        <f>(((('Intermediate calculations'!BI9/('Intermediate calculations'!BI64+0.27))*ttokg)/Constants!$H$21)/(365/'Intermediate calculations'!BI65))</f>
        <v>2001761.910065121</v>
      </c>
      <c r="BO10" s="24">
        <f>(((('Intermediate calculations'!BJ9/('Intermediate calculations'!BJ64+0.27))*ttokg)/Constants!$H$21)/(365/'Intermediate calculations'!BJ65))</f>
        <v>2090379.5420336854</v>
      </c>
      <c r="BP10" s="24">
        <f>(((('Intermediate calculations'!BK9/('Intermediate calculations'!BK64+0.27))*ttokg)/Constants!$H$21)/(365/'Intermediate calculations'!BK65))</f>
        <v>2184386.4898275188</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19017184.930372801</v>
      </c>
      <c r="AE11" s="24">
        <f>('Intermediate calculations'!Z27*'Intermediate calculations'!Z28)*Constants!$H$22</f>
        <v>19027822.361351084</v>
      </c>
      <c r="AF11" s="24">
        <f>('Intermediate calculations'!AA27*'Intermediate calculations'!AA28)*Constants!$H$22</f>
        <v>19051332.417692721</v>
      </c>
      <c r="AG11" s="24">
        <f>('Intermediate calculations'!AB27*'Intermediate calculations'!AB28)*Constants!$H$22</f>
        <v>19086930.188227307</v>
      </c>
      <c r="AH11" s="24">
        <f>('Intermediate calculations'!AC27*'Intermediate calculations'!AC28)*Constants!$H$22</f>
        <v>19133971.548640162</v>
      </c>
      <c r="AI11" s="24">
        <f>('Intermediate calculations'!AD27*'Intermediate calculations'!AD28)*Constants!$H$22</f>
        <v>19193578.964384083</v>
      </c>
      <c r="AJ11" s="24">
        <f>('Intermediate calculations'!AE27*'Intermediate calculations'!AE28)*Constants!$H$22</f>
        <v>19259666.11634095</v>
      </c>
      <c r="AK11" s="24">
        <f>('Intermediate calculations'!AF27*'Intermediate calculations'!AF28)*Constants!$H$22</f>
        <v>19331814.237445571</v>
      </c>
      <c r="AL11" s="24">
        <f>('Intermediate calculations'!AG27*'Intermediate calculations'!AG28)*Constants!$H$22</f>
        <v>19400095.152677421</v>
      </c>
      <c r="AM11" s="24">
        <f>('Intermediate calculations'!AH27*'Intermediate calculations'!AH28)*Constants!$H$22</f>
        <v>19429146.877578177</v>
      </c>
      <c r="AN11" s="24">
        <f>('Intermediate calculations'!AI27*'Intermediate calculations'!AI28)*Constants!$H$22</f>
        <v>19461852.231563058</v>
      </c>
      <c r="AO11" s="24">
        <f>('Intermediate calculations'!AJ27*'Intermediate calculations'!AJ28)*Constants!$H$22</f>
        <v>19499110.231225278</v>
      </c>
      <c r="AP11" s="24">
        <f>('Intermediate calculations'!AK27*'Intermediate calculations'!AK28)*Constants!$H$22</f>
        <v>19540779.370240394</v>
      </c>
      <c r="AQ11" s="24">
        <f>('Intermediate calculations'!AL27*'Intermediate calculations'!AL28)*Constants!$H$22</f>
        <v>19587583.200820405</v>
      </c>
      <c r="AR11" s="24">
        <f>('Intermediate calculations'!AM27*'Intermediate calculations'!AM28)*Constants!$H$22</f>
        <v>19616778.742384367</v>
      </c>
      <c r="AS11" s="24">
        <f>('Intermediate calculations'!AN27*'Intermediate calculations'!AN28)*Constants!$H$22</f>
        <v>19649771.008805204</v>
      </c>
      <c r="AT11" s="24">
        <f>('Intermediate calculations'!AO27*'Intermediate calculations'!AO28)*Constants!$H$22</f>
        <v>19686437.840252586</v>
      </c>
      <c r="AU11" s="24">
        <f>('Intermediate calculations'!AP27*'Intermediate calculations'!AP28)*Constants!$H$22</f>
        <v>19727076.877055563</v>
      </c>
      <c r="AV11" s="24">
        <f>('Intermediate calculations'!AQ27*'Intermediate calculations'!AQ28)*Constants!$H$22</f>
        <v>19770962.64487968</v>
      </c>
      <c r="AW11" s="24">
        <f>('Intermediate calculations'!AR27*'Intermediate calculations'!AR28)*Constants!$H$22</f>
        <v>19800461.287203748</v>
      </c>
      <c r="AX11" s="24">
        <f>('Intermediate calculations'!AS27*'Intermediate calculations'!AS28)*Constants!$H$22</f>
        <v>19832475.0798246</v>
      </c>
      <c r="AY11" s="24">
        <f>('Intermediate calculations'!AT27*'Intermediate calculations'!AT28)*Constants!$H$22</f>
        <v>19867263.909558132</v>
      </c>
      <c r="AZ11" s="24">
        <f>('Intermediate calculations'!AU27*'Intermediate calculations'!AU28)*Constants!$H$22</f>
        <v>19904505.342735093</v>
      </c>
      <c r="BA11" s="24">
        <f>('Intermediate calculations'!AV27*'Intermediate calculations'!AV28)*Constants!$H$22</f>
        <v>19943604.453664385</v>
      </c>
      <c r="BB11" s="24">
        <f>('Intermediate calculations'!AW27*'Intermediate calculations'!AW28)*Constants!$H$22</f>
        <v>19968504.110465221</v>
      </c>
      <c r="BC11" s="24">
        <f>('Intermediate calculations'!AX27*'Intermediate calculations'!AX28)*Constants!$H$22</f>
        <v>19995552.489592269</v>
      </c>
      <c r="BD11" s="24">
        <f>('Intermediate calculations'!AY27*'Intermediate calculations'!AY28)*Constants!$H$22</f>
        <v>20024536.235346302</v>
      </c>
      <c r="BE11" s="24">
        <f>('Intermediate calculations'!AZ27*'Intermediate calculations'!AZ28)*Constants!$H$22</f>
        <v>20055287.958365332</v>
      </c>
      <c r="BF11" s="24">
        <f>('Intermediate calculations'!BA27*'Intermediate calculations'!BA28)*Constants!$H$22</f>
        <v>20088250.133435439</v>
      </c>
      <c r="BG11" s="24">
        <f>('Intermediate calculations'!BB27*'Intermediate calculations'!BB28)*Constants!$H$22</f>
        <v>20107881.550953444</v>
      </c>
      <c r="BH11" s="24">
        <f>('Intermediate calculations'!BC27*'Intermediate calculations'!BC28)*Constants!$H$22</f>
        <v>20129373.794601664</v>
      </c>
      <c r="BI11" s="24">
        <f>('Intermediate calculations'!BD27*'Intermediate calculations'!BD28)*Constants!$H$22</f>
        <v>20152401.82301762</v>
      </c>
      <c r="BJ11" s="24">
        <f>('Intermediate calculations'!BE27*'Intermediate calculations'!BE28)*Constants!$H$22</f>
        <v>20177170.695239164</v>
      </c>
      <c r="BK11" s="24">
        <f>('Intermediate calculations'!BF27*'Intermediate calculations'!BF28)*Constants!$H$22</f>
        <v>20203962.922603156</v>
      </c>
      <c r="BL11" s="24">
        <f>('Intermediate calculations'!BG27*'Intermediate calculations'!BG28)*Constants!$H$22</f>
        <v>20217098.971036278</v>
      </c>
      <c r="BM11" s="24">
        <f>('Intermediate calculations'!BH27*'Intermediate calculations'!BH28)*Constants!$H$22</f>
        <v>20231910.35044159</v>
      </c>
      <c r="BN11" s="24">
        <f>('Intermediate calculations'!BI27*'Intermediate calculations'!BI28)*Constants!$H$22</f>
        <v>20247854.706484679</v>
      </c>
      <c r="BO11" s="24">
        <f>('Intermediate calculations'!BJ27*'Intermediate calculations'!BJ28)*Constants!$H$22</f>
        <v>20265374.952758897</v>
      </c>
      <c r="BP11" s="24">
        <f>('Intermediate calculations'!BK27*'Intermediate calculations'!BK28)*Constants!$H$22</f>
        <v>20284565.283134028</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2841648.3229292692</v>
      </c>
      <c r="AE12" s="24">
        <f>('Intermediate calculations'!Z27*'Intermediate calculations'!Z28)*(1-Constants!$H$22)</f>
        <v>2843237.8241099324</v>
      </c>
      <c r="AF12" s="24">
        <f>('Intermediate calculations'!AA27*'Intermediate calculations'!AA28)*(1-Constants!$H$22)</f>
        <v>2846750.8210345446</v>
      </c>
      <c r="AG12" s="24">
        <f>('Intermediate calculations'!AB27*'Intermediate calculations'!AB28)*(1-Constants!$H$22)</f>
        <v>2852070.0281259194</v>
      </c>
      <c r="AH12" s="24">
        <f>('Intermediate calculations'!AC27*'Intermediate calculations'!AC28)*(1-Constants!$H$22)</f>
        <v>2859099.1969232424</v>
      </c>
      <c r="AI12" s="24">
        <f>('Intermediate calculations'!AD27*'Intermediate calculations'!AD28)*(1-Constants!$H$22)</f>
        <v>2868006.0521493456</v>
      </c>
      <c r="AJ12" s="24">
        <f>('Intermediate calculations'!AE27*'Intermediate calculations'!AE28)*(1-Constants!$H$22)</f>
        <v>2877881.1438210616</v>
      </c>
      <c r="AK12" s="24">
        <f>('Intermediate calculations'!AF27*'Intermediate calculations'!AF28)*(1-Constants!$H$22)</f>
        <v>2888661.8975493382</v>
      </c>
      <c r="AL12" s="24">
        <f>('Intermediate calculations'!AG27*'Intermediate calculations'!AG28)*(1-Constants!$H$22)</f>
        <v>2898864.7929288102</v>
      </c>
      <c r="AM12" s="24">
        <f>('Intermediate calculations'!AH27*'Intermediate calculations'!AH28)*(1-Constants!$H$22)</f>
        <v>2903205.8552703024</v>
      </c>
      <c r="AN12" s="24">
        <f>('Intermediate calculations'!AI27*'Intermediate calculations'!AI28)*(1-Constants!$H$22)</f>
        <v>2908092.8621875835</v>
      </c>
      <c r="AO12" s="24">
        <f>('Intermediate calculations'!AJ27*'Intermediate calculations'!AJ28)*(1-Constants!$H$22)</f>
        <v>2913660.1494934326</v>
      </c>
      <c r="AP12" s="24">
        <f>('Intermediate calculations'!AK27*'Intermediate calculations'!AK28)*(1-Constants!$H$22)</f>
        <v>2919886.5725646568</v>
      </c>
      <c r="AQ12" s="24">
        <f>('Intermediate calculations'!AL27*'Intermediate calculations'!AL28)*(1-Constants!$H$22)</f>
        <v>2926880.2483984516</v>
      </c>
      <c r="AR12" s="24">
        <f>('Intermediate calculations'!AM27*'Intermediate calculations'!AM28)*(1-Constants!$H$22)</f>
        <v>2931242.8005861696</v>
      </c>
      <c r="AS12" s="24">
        <f>('Intermediate calculations'!AN27*'Intermediate calculations'!AN28)*(1-Constants!$H$22)</f>
        <v>2936172.6794766402</v>
      </c>
      <c r="AT12" s="24">
        <f>('Intermediate calculations'!AO27*'Intermediate calculations'!AO28)*(1-Constants!$H$22)</f>
        <v>2941651.6313021109</v>
      </c>
      <c r="AU12" s="24">
        <f>('Intermediate calculations'!AP27*'Intermediate calculations'!AP28)*(1-Constants!$H$22)</f>
        <v>2947724.1310542794</v>
      </c>
      <c r="AV12" s="24">
        <f>('Intermediate calculations'!AQ27*'Intermediate calculations'!AQ28)*(1-Constants!$H$22)</f>
        <v>2954281.7745222514</v>
      </c>
      <c r="AW12" s="24">
        <f>('Intermediate calculations'!AR27*'Intermediate calculations'!AR28)*(1-Constants!$H$22)</f>
        <v>2958689.6176281464</v>
      </c>
      <c r="AX12" s="24">
        <f>('Intermediate calculations'!AS27*'Intermediate calculations'!AS28)*(1-Constants!$H$22)</f>
        <v>2963473.2877898831</v>
      </c>
      <c r="AY12" s="24">
        <f>('Intermediate calculations'!AT27*'Intermediate calculations'!AT28)*(1-Constants!$H$22)</f>
        <v>2968671.6186696063</v>
      </c>
      <c r="AZ12" s="24">
        <f>('Intermediate calculations'!AU27*'Intermediate calculations'!AU28)*(1-Constants!$H$22)</f>
        <v>2974236.4305236344</v>
      </c>
      <c r="BA12" s="24">
        <f>('Intermediate calculations'!AV27*'Intermediate calculations'!AV28)*(1-Constants!$H$22)</f>
        <v>2980078.8264096207</v>
      </c>
      <c r="BB12" s="24">
        <f>('Intermediate calculations'!AW27*'Intermediate calculations'!AW28)*(1-Constants!$H$22)</f>
        <v>2983799.4647821598</v>
      </c>
      <c r="BC12" s="24">
        <f>('Intermediate calculations'!AX27*'Intermediate calculations'!AX28)*(1-Constants!$H$22)</f>
        <v>2987841.1766057415</v>
      </c>
      <c r="BD12" s="24">
        <f>('Intermediate calculations'!AY27*'Intermediate calculations'!AY28)*(1-Constants!$H$22)</f>
        <v>2992172.0811437005</v>
      </c>
      <c r="BE12" s="24">
        <f>('Intermediate calculations'!AZ27*'Intermediate calculations'!AZ28)*(1-Constants!$H$22)</f>
        <v>2996767.1661925209</v>
      </c>
      <c r="BF12" s="24">
        <f>('Intermediate calculations'!BA27*'Intermediate calculations'!BA28)*(1-Constants!$H$22)</f>
        <v>3001692.5486742612</v>
      </c>
      <c r="BG12" s="24">
        <f>('Intermediate calculations'!BB27*'Intermediate calculations'!BB28)*(1-Constants!$H$22)</f>
        <v>3004625.9788781009</v>
      </c>
      <c r="BH12" s="24">
        <f>('Intermediate calculations'!BC27*'Intermediate calculations'!BC28)*(1-Constants!$H$22)</f>
        <v>3007837.4635611684</v>
      </c>
      <c r="BI12" s="24">
        <f>('Intermediate calculations'!BD27*'Intermediate calculations'!BD28)*(1-Constants!$H$22)</f>
        <v>3011278.433324472</v>
      </c>
      <c r="BJ12" s="24">
        <f>('Intermediate calculations'!BE27*'Intermediate calculations'!BE28)*(1-Constants!$H$22)</f>
        <v>3014979.5291736685</v>
      </c>
      <c r="BK12" s="24">
        <f>('Intermediate calculations'!BF27*'Intermediate calculations'!BF28)*(1-Constants!$H$22)</f>
        <v>3018982.9654464489</v>
      </c>
      <c r="BL12" s="24">
        <f>('Intermediate calculations'!BG27*'Intermediate calculations'!BG28)*(1-Constants!$H$22)</f>
        <v>3020945.8232582947</v>
      </c>
      <c r="BM12" s="24">
        <f>('Intermediate calculations'!BH27*'Intermediate calculations'!BH28)*(1-Constants!$H$22)</f>
        <v>3023159.017882077</v>
      </c>
      <c r="BN12" s="24">
        <f>('Intermediate calculations'!BI27*'Intermediate calculations'!BI28)*(1-Constants!$H$22)</f>
        <v>3025541.5078655267</v>
      </c>
      <c r="BO12" s="24">
        <f>('Intermediate calculations'!BJ27*'Intermediate calculations'!BJ28)*(1-Constants!$H$22)</f>
        <v>3028159.4756996059</v>
      </c>
      <c r="BP12" s="24">
        <f>('Intermediate calculations'!BK27*'Intermediate calculations'!BK28)*(1-Constants!$H$22)</f>
        <v>3031026.9963303721</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2067823.0387758224</v>
      </c>
      <c r="AE13" s="24">
        <f>'Intermediate calculations'!Z22*'Intermediate calculations'!Z25*Constants!$H$23</f>
        <v>2073260.9129979934</v>
      </c>
      <c r="AF13" s="24">
        <f>'Intermediate calculations'!AA22*'Intermediate calculations'!AA25*Constants!$H$23</f>
        <v>2080492.8802533848</v>
      </c>
      <c r="AG13" s="24">
        <f>'Intermediate calculations'!AB22*'Intermediate calculations'!AB25*Constants!$H$23</f>
        <v>2089416.6129563185</v>
      </c>
      <c r="AH13" s="24">
        <f>'Intermediate calculations'!AC22*'Intermediate calculations'!AC25*Constants!$H$23</f>
        <v>2099947.9738859576</v>
      </c>
      <c r="AI13" s="24">
        <f>'Intermediate calculations'!AD22*'Intermediate calculations'!AD25*Constants!$H$23</f>
        <v>2112298.5331579288</v>
      </c>
      <c r="AJ13" s="24">
        <f>'Intermediate calculations'!AE22*'Intermediate calculations'!AE25*Constants!$H$23</f>
        <v>2125451.2587892488</v>
      </c>
      <c r="AK13" s="24">
        <f>'Intermediate calculations'!AF22*'Intermediate calculations'!AF25*Constants!$H$23</f>
        <v>2139354.8200682565</v>
      </c>
      <c r="AL13" s="24">
        <f>'Intermediate calculations'!AG22*'Intermediate calculations'!AG25*Constants!$H$23</f>
        <v>2152352.2595808543</v>
      </c>
      <c r="AM13" s="24">
        <f>'Intermediate calculations'!AH22*'Intermediate calculations'!AH25*Constants!$H$23</f>
        <v>2158524.9916137448</v>
      </c>
      <c r="AN13" s="24">
        <f>'Intermediate calculations'!AI22*'Intermediate calculations'!AI25*Constants!$H$23</f>
        <v>2165133.5669775512</v>
      </c>
      <c r="AO13" s="24">
        <f>'Intermediate calculations'!AJ22*'Intermediate calculations'!AJ25*Constants!$H$23</f>
        <v>2172339.0009117937</v>
      </c>
      <c r="AP13" s="24">
        <f>'Intermediate calculations'!AK22*'Intermediate calculations'!AK25*Constants!$H$23</f>
        <v>2180125.6256791558</v>
      </c>
      <c r="AQ13" s="24">
        <f>'Intermediate calculations'!AL22*'Intermediate calculations'!AL25*Constants!$H$23</f>
        <v>2188620.749633166</v>
      </c>
      <c r="AR13" s="24">
        <f>'Intermediate calculations'!AM22*'Intermediate calculations'!AM25*Constants!$H$23</f>
        <v>2194051.3007711386</v>
      </c>
      <c r="AS13" s="24">
        <f>'Intermediate calculations'!AN22*'Intermediate calculations'!AN25*Constants!$H$23</f>
        <v>2199994.5135896299</v>
      </c>
      <c r="AT13" s="24">
        <f>'Intermediate calculations'!AO22*'Intermediate calculations'!AO25*Constants!$H$23</f>
        <v>2206434.3506373717</v>
      </c>
      <c r="AU13" s="24">
        <f>'Intermediate calculations'!AP22*'Intermediate calculations'!AP25*Constants!$H$23</f>
        <v>2213423.5626688013</v>
      </c>
      <c r="AV13" s="24">
        <f>'Intermediate calculations'!AQ22*'Intermediate calculations'!AQ25*Constants!$H$23</f>
        <v>2220845.4280748637</v>
      </c>
      <c r="AW13" s="24">
        <f>'Intermediate calculations'!AR22*'Intermediate calculations'!AR25*Constants!$H$23</f>
        <v>2225805.1120682335</v>
      </c>
      <c r="AX13" s="24">
        <f>'Intermediate calculations'!AS22*'Intermediate calculations'!AS25*Constants!$H$23</f>
        <v>2231094.8214196055</v>
      </c>
      <c r="AY13" s="24">
        <f>'Intermediate calculations'!AT22*'Intermediate calculations'!AT25*Constants!$H$23</f>
        <v>2236759.627343555</v>
      </c>
      <c r="AZ13" s="24">
        <f>'Intermediate calculations'!AU22*'Intermediate calculations'!AU25*Constants!$H$23</f>
        <v>2242748.7964976183</v>
      </c>
      <c r="BA13" s="24">
        <f>'Intermediate calculations'!AV22*'Intermediate calculations'!AV25*Constants!$H$23</f>
        <v>2248967.2803602824</v>
      </c>
      <c r="BB13" s="24">
        <f>'Intermediate calculations'!AW22*'Intermediate calculations'!AW25*Constants!$H$23</f>
        <v>2252804.4200961827</v>
      </c>
      <c r="BC13" s="24">
        <f>'Intermediate calculations'!AX22*'Intermediate calculations'!AX25*Constants!$H$23</f>
        <v>2256932.1203179671</v>
      </c>
      <c r="BD13" s="24">
        <f>'Intermediate calculations'!AY22*'Intermediate calculations'!AY25*Constants!$H$23</f>
        <v>2261317.0159730897</v>
      </c>
      <c r="BE13" s="24">
        <f>'Intermediate calculations'!AZ22*'Intermediate calculations'!AZ25*Constants!$H$23</f>
        <v>2265933.2485118099</v>
      </c>
      <c r="BF13" s="24">
        <f>'Intermediate calculations'!BA22*'Intermediate calculations'!BA25*Constants!$H$23</f>
        <v>2270853.4990999959</v>
      </c>
      <c r="BG13" s="24">
        <f>'Intermediate calculations'!BB22*'Intermediate calculations'!BB25*Constants!$H$23</f>
        <v>2273572.4069488309</v>
      </c>
      <c r="BH13" s="24">
        <f>'Intermediate calculations'!BC22*'Intermediate calculations'!BC25*Constants!$H$23</f>
        <v>2276548.9963587299</v>
      </c>
      <c r="BI13" s="24">
        <f>'Intermediate calculations'!BD22*'Intermediate calculations'!BD25*Constants!$H$23</f>
        <v>2279731.55806321</v>
      </c>
      <c r="BJ13" s="24">
        <f>'Intermediate calculations'!BE22*'Intermediate calculations'!BE25*Constants!$H$23</f>
        <v>2283153.6750716199</v>
      </c>
      <c r="BK13" s="24">
        <f>'Intermediate calculations'!BF22*'Intermediate calculations'!BF25*Constants!$H$23</f>
        <v>2286861.0156780086</v>
      </c>
      <c r="BL13" s="24">
        <f>'Intermediate calculations'!BG22*'Intermediate calculations'!BG25*Constants!$H$23</f>
        <v>2288346.7376137208</v>
      </c>
      <c r="BM13" s="24">
        <f>'Intermediate calculations'!BH22*'Intermediate calculations'!BH25*Constants!$H$23</f>
        <v>2290070.4827885209</v>
      </c>
      <c r="BN13" s="24">
        <f>'Intermediate calculations'!BI22*'Intermediate calculations'!BI25*Constants!$H$23</f>
        <v>2291945.9039461035</v>
      </c>
      <c r="BO13" s="24">
        <f>'Intermediate calculations'!BJ22*'Intermediate calculations'!BJ25*Constants!$H$23</f>
        <v>2294043.9192497507</v>
      </c>
      <c r="BP13" s="24">
        <f>'Intermediate calculations'!BK22*'Intermediate calculations'!BK25*Constants!$H$23</f>
        <v>2296379.5421042149</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4014009.4282118897</v>
      </c>
      <c r="AE14" s="24">
        <f>'Intermediate calculations'!Z22*'Intermediate calculations'!Z25*(1-Constants!$H$23)</f>
        <v>4024565.3017019862</v>
      </c>
      <c r="AF14" s="24">
        <f>'Intermediate calculations'!AA22*'Intermediate calculations'!AA25*(1-Constants!$H$23)</f>
        <v>4038603.8263742165</v>
      </c>
      <c r="AG14" s="24">
        <f>'Intermediate calculations'!AB22*'Intermediate calculations'!AB25*(1-Constants!$H$23)</f>
        <v>4055926.3663269705</v>
      </c>
      <c r="AH14" s="24">
        <f>'Intermediate calculations'!AC22*'Intermediate calculations'!AC25*(1-Constants!$H$23)</f>
        <v>4076369.5963668581</v>
      </c>
      <c r="AI14" s="24">
        <f>'Intermediate calculations'!AD22*'Intermediate calculations'!AD25*(1-Constants!$H$23)</f>
        <v>4100344.2114242138</v>
      </c>
      <c r="AJ14" s="24">
        <f>'Intermediate calculations'!AE22*'Intermediate calculations'!AE25*(1-Constants!$H$23)</f>
        <v>4125875.972943835</v>
      </c>
      <c r="AK14" s="24">
        <f>'Intermediate calculations'!AF22*'Intermediate calculations'!AF25*(1-Constants!$H$23)</f>
        <v>4152865.2389560263</v>
      </c>
      <c r="AL14" s="24">
        <f>'Intermediate calculations'!AG22*'Intermediate calculations'!AG25*(1-Constants!$H$23)</f>
        <v>4178095.5627157758</v>
      </c>
      <c r="AM14" s="24">
        <f>'Intermediate calculations'!AH22*'Intermediate calculations'!AH25*(1-Constants!$H$23)</f>
        <v>4190077.9248972684</v>
      </c>
      <c r="AN14" s="24">
        <f>'Intermediate calculations'!AI22*'Intermediate calculations'!AI25*(1-Constants!$H$23)</f>
        <v>4202906.3358975984</v>
      </c>
      <c r="AO14" s="24">
        <f>'Intermediate calculations'!AJ22*'Intermediate calculations'!AJ25*(1-Constants!$H$23)</f>
        <v>4216893.3547111284</v>
      </c>
      <c r="AP14" s="24">
        <f>'Intermediate calculations'!AK22*'Intermediate calculations'!AK25*(1-Constants!$H$23)</f>
        <v>4232008.567494831</v>
      </c>
      <c r="AQ14" s="24">
        <f>'Intermediate calculations'!AL22*'Intermediate calculations'!AL25*(1-Constants!$H$23)</f>
        <v>4248499.1022290867</v>
      </c>
      <c r="AR14" s="24">
        <f>'Intermediate calculations'!AM22*'Intermediate calculations'!AM25*(1-Constants!$H$23)</f>
        <v>4259040.7603204446</v>
      </c>
      <c r="AS14" s="24">
        <f>'Intermediate calculations'!AN22*'Intermediate calculations'!AN25*(1-Constants!$H$23)</f>
        <v>4270577.585203399</v>
      </c>
      <c r="AT14" s="24">
        <f>'Intermediate calculations'!AO22*'Intermediate calculations'!AO25*(1-Constants!$H$23)</f>
        <v>4283078.4453548975</v>
      </c>
      <c r="AU14" s="24">
        <f>'Intermediate calculations'!AP22*'Intermediate calculations'!AP25*(1-Constants!$H$23)</f>
        <v>4296645.7392982608</v>
      </c>
      <c r="AV14" s="24">
        <f>'Intermediate calculations'!AQ22*'Intermediate calculations'!AQ25*(1-Constants!$H$23)</f>
        <v>4311052.8897923818</v>
      </c>
      <c r="AW14" s="24">
        <f>'Intermediate calculations'!AR22*'Intermediate calculations'!AR25*(1-Constants!$H$23)</f>
        <v>4320680.5116618648</v>
      </c>
      <c r="AX14" s="24">
        <f>'Intermediate calculations'!AS22*'Intermediate calculations'!AS25*(1-Constants!$H$23)</f>
        <v>4330948.7709909976</v>
      </c>
      <c r="AY14" s="24">
        <f>'Intermediate calculations'!AT22*'Intermediate calculations'!AT25*(1-Constants!$H$23)</f>
        <v>4341945.1589610176</v>
      </c>
      <c r="AZ14" s="24">
        <f>'Intermediate calculations'!AU22*'Intermediate calculations'!AU25*(1-Constants!$H$23)</f>
        <v>4353571.1932012578</v>
      </c>
      <c r="BA14" s="24">
        <f>'Intermediate calculations'!AV22*'Intermediate calculations'!AV25*(1-Constants!$H$23)</f>
        <v>4365642.3677581949</v>
      </c>
      <c r="BB14" s="24">
        <f>'Intermediate calculations'!AW22*'Intermediate calculations'!AW25*(1-Constants!$H$23)</f>
        <v>4373090.9331278829</v>
      </c>
      <c r="BC14" s="24">
        <f>'Intermediate calculations'!AX22*'Intermediate calculations'!AX25*(1-Constants!$H$23)</f>
        <v>4381103.5276760533</v>
      </c>
      <c r="BD14" s="24">
        <f>'Intermediate calculations'!AY22*'Intermediate calculations'!AY25*(1-Constants!$H$23)</f>
        <v>4389615.3839477608</v>
      </c>
      <c r="BE14" s="24">
        <f>'Intermediate calculations'!AZ22*'Intermediate calculations'!AZ25*(1-Constants!$H$23)</f>
        <v>4398576.305934689</v>
      </c>
      <c r="BF14" s="24">
        <f>'Intermediate calculations'!BA22*'Intermediate calculations'!BA25*(1-Constants!$H$23)</f>
        <v>4408127.3806058737</v>
      </c>
      <c r="BG14" s="24">
        <f>'Intermediate calculations'!BB22*'Intermediate calculations'!BB25*(1-Constants!$H$23)</f>
        <v>4413405.2605477301</v>
      </c>
      <c r="BH14" s="24">
        <f>'Intermediate calculations'!BC22*'Intermediate calculations'!BC25*(1-Constants!$H$23)</f>
        <v>4419183.3458728278</v>
      </c>
      <c r="BI14" s="24">
        <f>'Intermediate calculations'!BD22*'Intermediate calculations'!BD25*(1-Constants!$H$23)</f>
        <v>4425361.2597697601</v>
      </c>
      <c r="BJ14" s="24">
        <f>'Intermediate calculations'!BE22*'Intermediate calculations'!BE25*(1-Constants!$H$23)</f>
        <v>4432004.1927860845</v>
      </c>
      <c r="BK14" s="24">
        <f>'Intermediate calculations'!BF22*'Intermediate calculations'!BF25*(1-Constants!$H$23)</f>
        <v>4439200.7951396629</v>
      </c>
      <c r="BL14" s="24">
        <f>'Intermediate calculations'!BG22*'Intermediate calculations'!BG25*(1-Constants!$H$23)</f>
        <v>4442084.8436031044</v>
      </c>
      <c r="BM14" s="24">
        <f>'Intermediate calculations'!BH22*'Intermediate calculations'!BH25*(1-Constants!$H$23)</f>
        <v>4445430.9371777168</v>
      </c>
      <c r="BN14" s="24">
        <f>'Intermediate calculations'!BI22*'Intermediate calculations'!BI25*(1-Constants!$H$23)</f>
        <v>4449071.460601259</v>
      </c>
      <c r="BO14" s="24">
        <f>'Intermediate calculations'!BJ22*'Intermediate calculations'!BJ25*(1-Constants!$H$23)</f>
        <v>4453144.0785436332</v>
      </c>
      <c r="BP14" s="24">
        <f>'Intermediate calculations'!BK22*'Intermediate calculations'!BK25*(1-Constants!$H$23)</f>
        <v>4457677.9346728865</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308853.8105929445</v>
      </c>
      <c r="AE15" s="24">
        <f>((Data!$AJ$61*((Drivers!AA5*1000000)/Drivers!AA4))+Data!$AK$61)</f>
        <v>311260.11301922298</v>
      </c>
      <c r="AF15" s="24">
        <f>((Data!$AJ$61*((Drivers!AB5*1000000)/Drivers!AB4))+Data!$AK$61)</f>
        <v>312182.77357178577</v>
      </c>
      <c r="AG15" s="24">
        <f>((Data!$AJ$61*((Drivers!AC5*1000000)/Drivers!AC4))+Data!$AK$61)</f>
        <v>311697.92105006345</v>
      </c>
      <c r="AH15" s="24">
        <f>((Data!$AJ$61*((Drivers!AD5*1000000)/Drivers!AD4))+Data!$AK$61)</f>
        <v>309831.68328823778</v>
      </c>
      <c r="AI15" s="24">
        <f>((Data!$AJ$61*((Drivers!AE5*1000000)/Drivers!AE4))+Data!$AK$61)</f>
        <v>309282.36598696513</v>
      </c>
      <c r="AJ15" s="24">
        <f>((Data!$AJ$61*((Drivers!AF5*1000000)/Drivers!AF4))+Data!$AK$61)</f>
        <v>308491.14412858512</v>
      </c>
      <c r="AK15" s="24">
        <f>((Data!$AJ$61*((Drivers!AG5*1000000)/Drivers!AG4))+Data!$AK$61)</f>
        <v>306623.22840771737</v>
      </c>
      <c r="AL15" s="24">
        <f>((Data!$AJ$61*((Drivers!AH5*1000000)/Drivers!AH4))+Data!$AK$61)</f>
        <v>288492.01289740356</v>
      </c>
      <c r="AM15" s="24">
        <f>((Data!$AJ$61*((Drivers!AI5*1000000)/Drivers!AI4))+Data!$AK$61)</f>
        <v>292594.5607231133</v>
      </c>
      <c r="AN15" s="24">
        <f>((Data!$AJ$61*((Drivers!AJ5*1000000)/Drivers!AJ4))+Data!$AK$61)</f>
        <v>294815.84450416744</v>
      </c>
      <c r="AO15" s="24">
        <f>((Data!$AJ$61*((Drivers!AK5*1000000)/Drivers!AK4))+Data!$AK$61)</f>
        <v>297050.92121900804</v>
      </c>
      <c r="AP15" s="24">
        <f>((Data!$AJ$61*((Drivers!AL5*1000000)/Drivers!AL4))+Data!$AK$61)</f>
        <v>299476.00468423386</v>
      </c>
      <c r="AQ15" s="24">
        <f>((Data!$AJ$61*((Drivers!AM5*1000000)/Drivers!AM4))+Data!$AK$61)</f>
        <v>303557.45796191995</v>
      </c>
      <c r="AR15" s="24">
        <f>((Data!$AJ$61*((Drivers!AN5*1000000)/Drivers!AN4))+Data!$AK$61)</f>
        <v>308137.63289592019</v>
      </c>
      <c r="AS15" s="24">
        <f>((Data!$AJ$61*((Drivers!AO5*1000000)/Drivers!AO4))+Data!$AK$61)</f>
        <v>313240.33797589014</v>
      </c>
      <c r="AT15" s="24">
        <f>((Data!$AJ$61*((Drivers!AP5*1000000)/Drivers!AP4))+Data!$AK$61)</f>
        <v>318928.78854118742</v>
      </c>
      <c r="AU15" s="24">
        <f>((Data!$AJ$61*((Drivers!AQ5*1000000)/Drivers!AQ4))+Data!$AK$61)</f>
        <v>325876.54504630319</v>
      </c>
      <c r="AV15" s="24">
        <f>((Data!$AJ$61*((Drivers!AR5*1000000)/Drivers!AR4))+Data!$AK$61)</f>
        <v>333172.22850291425</v>
      </c>
      <c r="AW15" s="24">
        <f>((Data!$AJ$61*((Drivers!AS5*1000000)/Drivers!AS4))+Data!$AK$61)</f>
        <v>340976.73029394809</v>
      </c>
      <c r="AX15" s="24">
        <f>((Data!$AJ$61*((Drivers!AT5*1000000)/Drivers!AT4))+Data!$AK$61)</f>
        <v>348636.90951996052</v>
      </c>
      <c r="AY15" s="24">
        <f>((Data!$AJ$61*((Drivers!AU5*1000000)/Drivers!AU4))+Data!$AK$61)</f>
        <v>356702.64246958157</v>
      </c>
      <c r="AZ15" s="24">
        <f>((Data!$AJ$61*((Drivers!AV5*1000000)/Drivers!AV4))+Data!$AK$61)</f>
        <v>364833.75633099722</v>
      </c>
      <c r="BA15" s="24">
        <f>((Data!$AJ$61*((Drivers!AW5*1000000)/Drivers!AW4))+Data!$AK$61)</f>
        <v>372279.30988837022</v>
      </c>
      <c r="BB15" s="24">
        <f>((Data!$AJ$61*((Drivers!AX5*1000000)/Drivers!AX4))+Data!$AK$61)</f>
        <v>380076.23826253717</v>
      </c>
      <c r="BC15" s="24">
        <f>((Data!$AJ$61*((Drivers!AY5*1000000)/Drivers!AY4))+Data!$AK$61)</f>
        <v>388063.91955755348</v>
      </c>
      <c r="BD15" s="24">
        <f>((Data!$AJ$61*((Drivers!AZ5*1000000)/Drivers!AZ4))+Data!$AK$61)</f>
        <v>396034.99823857564</v>
      </c>
      <c r="BE15" s="24">
        <f>((Data!$AJ$61*((Drivers!BA5*1000000)/Drivers!BA4))+Data!$AK$61)</f>
        <v>403843.72919429513</v>
      </c>
      <c r="BF15" s="24">
        <f>((Data!$AJ$61*((Drivers!BB5*1000000)/Drivers!BB4))+Data!$AK$61)</f>
        <v>412227.43991173478</v>
      </c>
      <c r="BG15" s="24">
        <f>((Data!$AJ$61*((Drivers!BC5*1000000)/Drivers!BC4))+Data!$AK$61)</f>
        <v>421286.83350259252</v>
      </c>
      <c r="BH15" s="24">
        <f>((Data!$AJ$61*((Drivers!BD5*1000000)/Drivers!BD4))+Data!$AK$61)</f>
        <v>430725.33111031621</v>
      </c>
      <c r="BI15" s="24">
        <f>((Data!$AJ$61*((Drivers!BE5*1000000)/Drivers!BE4))+Data!$AK$61)</f>
        <v>440146.74631119904</v>
      </c>
      <c r="BJ15" s="24">
        <f>((Data!$AJ$61*((Drivers!BF5*1000000)/Drivers!BF4))+Data!$AK$61)</f>
        <v>449918.01382233435</v>
      </c>
      <c r="BK15" s="24">
        <f>((Data!$AJ$61*((Drivers!BG5*1000000)/Drivers!BG4))+Data!$AK$61)</f>
        <v>460508.52161213162</v>
      </c>
      <c r="BL15" s="24">
        <f>((Data!$AJ$61*((Drivers!BH5*1000000)/Drivers!BH4))+Data!$AK$61)</f>
        <v>472074.10531133832</v>
      </c>
      <c r="BM15" s="24">
        <f>((Data!$AJ$61*((Drivers!BI5*1000000)/Drivers!BI4))+Data!$AK$61)</f>
        <v>484197.31363780971</v>
      </c>
      <c r="BN15" s="24">
        <f>((Data!$AJ$61*((Drivers!BJ5*1000000)/Drivers!BJ4))+Data!$AK$61)</f>
        <v>496156.93489557144</v>
      </c>
      <c r="BO15" s="24">
        <f>((Data!$AJ$61*((Drivers!BK5*1000000)/Drivers!BK4))+Data!$AK$61)</f>
        <v>508639.77887154545</v>
      </c>
      <c r="BP15" s="24">
        <f>((Data!$AJ$61*((Drivers!BL5*1000000)/Drivers!BL4))+Data!$AK$61)</f>
        <v>521827.32150918513</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1661092.470050286</v>
      </c>
      <c r="AE17" s="24">
        <f>'Intermediate calculations'!Z32*'Intermediate calculations'!Z33*Constants!$H$24</f>
        <v>1661579.5399282661</v>
      </c>
      <c r="AF17" s="24">
        <f>'Intermediate calculations'!AA32*'Intermediate calculations'!AA33*Constants!$H$24</f>
        <v>1648891.4898480014</v>
      </c>
      <c r="AG17" s="24">
        <f>'Intermediate calculations'!AB32*'Intermediate calculations'!AB33*Constants!$H$24</f>
        <v>1624136.6740724451</v>
      </c>
      <c r="AH17" s="24">
        <f>'Intermediate calculations'!AC32*'Intermediate calculations'!AC33*Constants!$H$24</f>
        <v>1587820.5883231754</v>
      </c>
      <c r="AI17" s="24">
        <f>'Intermediate calculations'!AD32*'Intermediate calculations'!AD33*Constants!$H$24</f>
        <v>1566561.692844552</v>
      </c>
      <c r="AJ17" s="24">
        <f>'Intermediate calculations'!AE32*'Intermediate calculations'!AE33*Constants!$H$24</f>
        <v>1544132.2660362434</v>
      </c>
      <c r="AK17" s="24">
        <f>'Intermediate calculations'!AF32*'Intermediate calculations'!AF33*Constants!$H$24</f>
        <v>1512479.2930129776</v>
      </c>
      <c r="AL17" s="24">
        <f>'Intermediate calculations'!AG32*'Intermediate calculations'!AG33*Constants!$H$24</f>
        <v>1326432.9535058974</v>
      </c>
      <c r="AM17" s="24">
        <f>'Intermediate calculations'!AH32*'Intermediate calculations'!AH33*Constants!$H$24</f>
        <v>1349009.3193547961</v>
      </c>
      <c r="AN17" s="24">
        <f>'Intermediate calculations'!AI32*'Intermediate calculations'!AI33*Constants!$H$24</f>
        <v>1353897.0230348648</v>
      </c>
      <c r="AO17" s="24">
        <f>'Intermediate calculations'!AJ32*'Intermediate calculations'!AJ33*Constants!$H$24</f>
        <v>1359183.6591059836</v>
      </c>
      <c r="AP17" s="24">
        <f>'Intermediate calculations'!AK32*'Intermediate calculations'!AK33*Constants!$H$24</f>
        <v>1366445.3934622856</v>
      </c>
      <c r="AQ17" s="24">
        <f>'Intermediate calculations'!AL32*'Intermediate calculations'!AL33*Constants!$H$24</f>
        <v>1388890.9475787221</v>
      </c>
      <c r="AR17" s="24">
        <f>'Intermediate calculations'!AM32*'Intermediate calculations'!AM33*Constants!$H$24</f>
        <v>1413452.4285311191</v>
      </c>
      <c r="AS17" s="24">
        <f>'Intermediate calculations'!AN32*'Intermediate calculations'!AN33*Constants!$H$24</f>
        <v>1442320.7169033706</v>
      </c>
      <c r="AT17" s="24">
        <f>'Intermediate calculations'!AO32*'Intermediate calculations'!AO33*Constants!$H$24</f>
        <v>1475900.8522584874</v>
      </c>
      <c r="AU17" s="24">
        <f>'Intermediate calculations'!AP32*'Intermediate calculations'!AP33*Constants!$H$24</f>
        <v>1519877.2443122326</v>
      </c>
      <c r="AV17" s="24">
        <f>'Intermediate calculations'!AQ32*'Intermediate calculations'!AQ33*Constants!$H$24</f>
        <v>1566098.0051990235</v>
      </c>
      <c r="AW17" s="24">
        <f>'Intermediate calculations'!AR32*'Intermediate calculations'!AR33*Constants!$H$24</f>
        <v>1613842.6154905313</v>
      </c>
      <c r="AX17" s="24">
        <f>'Intermediate calculations'!AS32*'Intermediate calculations'!AS33*Constants!$H$24</f>
        <v>1659397.743513281</v>
      </c>
      <c r="AY17" s="24">
        <f>'Intermediate calculations'!AT32*'Intermediate calculations'!AT33*Constants!$H$24</f>
        <v>1707389.5389051472</v>
      </c>
      <c r="AZ17" s="24">
        <f>'Intermediate calculations'!AU32*'Intermediate calculations'!AU33*Constants!$H$24</f>
        <v>1754936.8517951085</v>
      </c>
      <c r="BA17" s="24">
        <f>'Intermediate calculations'!AV32*'Intermediate calculations'!AV33*Constants!$H$24</f>
        <v>1795947.7275735992</v>
      </c>
      <c r="BB17" s="24">
        <f>'Intermediate calculations'!AW32*'Intermediate calculations'!AW33*Constants!$H$24</f>
        <v>1836805.4714878781</v>
      </c>
      <c r="BC17" s="24">
        <f>'Intermediate calculations'!AX32*'Intermediate calculations'!AX33*Constants!$H$24</f>
        <v>1878193.8430795386</v>
      </c>
      <c r="BD17" s="24">
        <f>'Intermediate calculations'!AY32*'Intermediate calculations'!AY33*Constants!$H$24</f>
        <v>1918452.4656254479</v>
      </c>
      <c r="BE17" s="24">
        <f>'Intermediate calculations'!AZ32*'Intermediate calculations'!AZ33*Constants!$H$24</f>
        <v>1956473.3425739547</v>
      </c>
      <c r="BF17" s="24">
        <f>'Intermediate calculations'!BA32*'Intermediate calculations'!BA33*Constants!$H$24</f>
        <v>1997959.8348039242</v>
      </c>
      <c r="BG17" s="24">
        <f>'Intermediate calculations'!BB32*'Intermediate calculations'!BB33*Constants!$H$24</f>
        <v>2041344.0756761492</v>
      </c>
      <c r="BH17" s="24">
        <f>'Intermediate calculations'!BC32*'Intermediate calculations'!BC33*Constants!$H$24</f>
        <v>2086336.5374720765</v>
      </c>
      <c r="BI17" s="24">
        <f>'Intermediate calculations'!BD32*'Intermediate calculations'!BD33*Constants!$H$24</f>
        <v>2129929.5354864504</v>
      </c>
      <c r="BJ17" s="24">
        <f>'Intermediate calculations'!BE32*'Intermediate calculations'!BE33*Constants!$H$24</f>
        <v>2174820.9218172831</v>
      </c>
      <c r="BK17" s="24">
        <f>'Intermediate calculations'!BF32*'Intermediate calculations'!BF33*Constants!$H$24</f>
        <v>2224314.2837479175</v>
      </c>
      <c r="BL17" s="24">
        <f>'Intermediate calculations'!BG32*'Intermediate calculations'!BG33*Constants!$H$24</f>
        <v>2276869.4279040657</v>
      </c>
      <c r="BM17" s="24">
        <f>'Intermediate calculations'!BH32*'Intermediate calculations'!BH33*Constants!$H$24</f>
        <v>2331648.2464971826</v>
      </c>
      <c r="BN17" s="24">
        <f>'Intermediate calculations'!BI32*'Intermediate calculations'!BI33*Constants!$H$24</f>
        <v>2383534.1568275075</v>
      </c>
      <c r="BO17" s="24">
        <f>'Intermediate calculations'!BJ32*'Intermediate calculations'!BJ33*Constants!$H$24</f>
        <v>2437287.8756860262</v>
      </c>
      <c r="BP17" s="24">
        <f>'Intermediate calculations'!BK32*'Intermediate calculations'!BK33*Constants!$H$24</f>
        <v>2494016.5274257045</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226512.60955231171</v>
      </c>
      <c r="AE18" s="24">
        <f>'Intermediate calculations'!Z32*'Intermediate calculations'!Z33*(1-Constants!$H$24)</f>
        <v>226579.02817203628</v>
      </c>
      <c r="AF18" s="24">
        <f>'Intermediate calculations'!AA32*'Intermediate calculations'!AA33*(1-Constants!$H$24)</f>
        <v>224848.83952472746</v>
      </c>
      <c r="AG18" s="24">
        <f>'Intermediate calculations'!AB32*'Intermediate calculations'!AB33*(1-Constants!$H$24)</f>
        <v>221473.1828280607</v>
      </c>
      <c r="AH18" s="24">
        <f>'Intermediate calculations'!AC32*'Intermediate calculations'!AC33*(1-Constants!$H$24)</f>
        <v>216520.98931679665</v>
      </c>
      <c r="AI18" s="24">
        <f>'Intermediate calculations'!AD32*'Intermediate calculations'!AD33*(1-Constants!$H$24)</f>
        <v>213622.04902425708</v>
      </c>
      <c r="AJ18" s="24">
        <f>'Intermediate calculations'!AE32*'Intermediate calculations'!AE33*(1-Constants!$H$24)</f>
        <v>210563.4908231241</v>
      </c>
      <c r="AK18" s="24">
        <f>'Intermediate calculations'!AF32*'Intermediate calculations'!AF33*(1-Constants!$H$24)</f>
        <v>206247.17631995148</v>
      </c>
      <c r="AL18" s="24">
        <f>'Intermediate calculations'!AG32*'Intermediate calculations'!AG33*(1-Constants!$H$24)</f>
        <v>180877.22093262238</v>
      </c>
      <c r="AM18" s="24">
        <f>'Intermediate calculations'!AH32*'Intermediate calculations'!AH33*(1-Constants!$H$24)</f>
        <v>183955.81627565401</v>
      </c>
      <c r="AN18" s="24">
        <f>'Intermediate calculations'!AI32*'Intermediate calculations'!AI33*(1-Constants!$H$24)</f>
        <v>184622.3213229361</v>
      </c>
      <c r="AO18" s="24">
        <f>'Intermediate calculations'!AJ32*'Intermediate calculations'!AJ33*(1-Constants!$H$24)</f>
        <v>185343.22624172503</v>
      </c>
      <c r="AP18" s="24">
        <f>'Intermediate calculations'!AK32*'Intermediate calculations'!AK33*(1-Constants!$H$24)</f>
        <v>186333.46274485713</v>
      </c>
      <c r="AQ18" s="24">
        <f>'Intermediate calculations'!AL32*'Intermediate calculations'!AL33*(1-Constants!$H$24)</f>
        <v>189394.22012437118</v>
      </c>
      <c r="AR18" s="24">
        <f>'Intermediate calculations'!AM32*'Intermediate calculations'!AM33*(1-Constants!$H$24)</f>
        <v>192743.51298151625</v>
      </c>
      <c r="AS18" s="24">
        <f>'Intermediate calculations'!AN32*'Intermediate calculations'!AN33*(1-Constants!$H$24)</f>
        <v>196680.09775955052</v>
      </c>
      <c r="AT18" s="24">
        <f>'Intermediate calculations'!AO32*'Intermediate calculations'!AO33*(1-Constants!$H$24)</f>
        <v>201259.20712615736</v>
      </c>
      <c r="AU18" s="24">
        <f>'Intermediate calculations'!AP32*'Intermediate calculations'!AP33*(1-Constants!$H$24)</f>
        <v>207255.98786075899</v>
      </c>
      <c r="AV18" s="24">
        <f>'Intermediate calculations'!AQ32*'Intermediate calculations'!AQ33*(1-Constants!$H$24)</f>
        <v>213558.81889077593</v>
      </c>
      <c r="AW18" s="24">
        <f>'Intermediate calculations'!AR32*'Intermediate calculations'!AR33*(1-Constants!$H$24)</f>
        <v>220069.44756689062</v>
      </c>
      <c r="AX18" s="24">
        <f>'Intermediate calculations'!AS32*'Intermediate calculations'!AS33*(1-Constants!$H$24)</f>
        <v>226281.51047908375</v>
      </c>
      <c r="AY18" s="24">
        <f>'Intermediate calculations'!AT32*'Intermediate calculations'!AT33*(1-Constants!$H$24)</f>
        <v>232825.84621433823</v>
      </c>
      <c r="AZ18" s="24">
        <f>'Intermediate calculations'!AU32*'Intermediate calculations'!AU33*(1-Constants!$H$24)</f>
        <v>239309.57069933298</v>
      </c>
      <c r="BA18" s="24">
        <f>'Intermediate calculations'!AV32*'Intermediate calculations'!AV33*(1-Constants!$H$24)</f>
        <v>244901.96285094533</v>
      </c>
      <c r="BB18" s="24">
        <f>'Intermediate calculations'!AW32*'Intermediate calculations'!AW33*(1-Constants!$H$24)</f>
        <v>250473.47338471064</v>
      </c>
      <c r="BC18" s="24">
        <f>'Intermediate calculations'!AX32*'Intermediate calculations'!AX33*(1-Constants!$H$24)</f>
        <v>256117.34223811887</v>
      </c>
      <c r="BD18" s="24">
        <f>'Intermediate calculations'!AY32*'Intermediate calculations'!AY33*(1-Constants!$H$24)</f>
        <v>261607.15440347017</v>
      </c>
      <c r="BE18" s="24">
        <f>'Intermediate calculations'!AZ32*'Intermediate calculations'!AZ33*(1-Constants!$H$24)</f>
        <v>266791.81944190292</v>
      </c>
      <c r="BF18" s="24">
        <f>'Intermediate calculations'!BA32*'Intermediate calculations'!BA33*(1-Constants!$H$24)</f>
        <v>272449.06838235329</v>
      </c>
      <c r="BG18" s="24">
        <f>'Intermediate calculations'!BB32*'Intermediate calculations'!BB33*(1-Constants!$H$24)</f>
        <v>278365.10122856579</v>
      </c>
      <c r="BH18" s="24">
        <f>'Intermediate calculations'!BC32*'Intermediate calculations'!BC33*(1-Constants!$H$24)</f>
        <v>284500.43692801043</v>
      </c>
      <c r="BI18" s="24">
        <f>'Intermediate calculations'!BD32*'Intermediate calculations'!BD33*(1-Constants!$H$24)</f>
        <v>290444.93665724323</v>
      </c>
      <c r="BJ18" s="24">
        <f>'Intermediate calculations'!BE32*'Intermediate calculations'!BE33*(1-Constants!$H$24)</f>
        <v>296566.48933872039</v>
      </c>
      <c r="BK18" s="24">
        <f>'Intermediate calculations'!BF32*'Intermediate calculations'!BF33*(1-Constants!$H$24)</f>
        <v>303315.58414744324</v>
      </c>
      <c r="BL18" s="24">
        <f>'Intermediate calculations'!BG32*'Intermediate calculations'!BG33*(1-Constants!$H$24)</f>
        <v>310482.19471419079</v>
      </c>
      <c r="BM18" s="24">
        <f>'Intermediate calculations'!BH32*'Intermediate calculations'!BH33*(1-Constants!$H$24)</f>
        <v>317952.03361325216</v>
      </c>
      <c r="BN18" s="24">
        <f>'Intermediate calculations'!BI32*'Intermediate calculations'!BI33*(1-Constants!$H$24)</f>
        <v>325027.38502193283</v>
      </c>
      <c r="BO18" s="24">
        <f>'Intermediate calculations'!BJ32*'Intermediate calculations'!BJ33*(1-Constants!$H$24)</f>
        <v>332357.43759354902</v>
      </c>
      <c r="BP18" s="24">
        <f>'Intermediate calculations'!BK32*'Intermediate calculations'!BK33*(1-Constants!$H$24)</f>
        <v>340093.16283077787</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23708458.120219897</v>
      </c>
      <c r="AE19" s="24">
        <f>'Intermediate calculations'!Z37*'Intermediate calculations'!Z38*Constants!$H$25</f>
        <v>24268613.022834424</v>
      </c>
      <c r="AF19" s="24">
        <f>'Intermediate calculations'!AA37*'Intermediate calculations'!AA38*Constants!$H$25</f>
        <v>24722638.539615445</v>
      </c>
      <c r="AG19" s="24">
        <f>'Intermediate calculations'!AB37*'Intermediate calculations'!AB38*Constants!$H$25</f>
        <v>25072070.310895648</v>
      </c>
      <c r="AH19" s="24">
        <f>'Intermediate calculations'!AC37*'Intermediate calculations'!AC38*Constants!$H$25</f>
        <v>25314099.830681607</v>
      </c>
      <c r="AI19" s="24">
        <f>'Intermediate calculations'!AD37*'Intermediate calculations'!AD38*Constants!$H$25</f>
        <v>25682818.613473456</v>
      </c>
      <c r="AJ19" s="24">
        <f>'Intermediate calculations'!AE37*'Intermediate calculations'!AE38*Constants!$H$25</f>
        <v>26033688.763316173</v>
      </c>
      <c r="AK19" s="24">
        <f>'Intermediate calculations'!AF37*'Intermediate calculations'!AF38*Constants!$H$25</f>
        <v>26290372.258797243</v>
      </c>
      <c r="AL19" s="24">
        <f>'Intermediate calculations'!AG37*'Intermediate calculations'!AG38*Constants!$H$25</f>
        <v>25033771.677697189</v>
      </c>
      <c r="AM19" s="24">
        <f>'Intermediate calculations'!AH37*'Intermediate calculations'!AH38*Constants!$H$25</f>
        <v>25713528.092062172</v>
      </c>
      <c r="AN19" s="24">
        <f>'Intermediate calculations'!AI37*'Intermediate calculations'!AI38*Constants!$H$25</f>
        <v>26226287.759068407</v>
      </c>
      <c r="AO19" s="24">
        <f>'Intermediate calculations'!AJ37*'Intermediate calculations'!AJ38*Constants!$H$25</f>
        <v>26748709.601833194</v>
      </c>
      <c r="AP19" s="24">
        <f>'Intermediate calculations'!AK37*'Intermediate calculations'!AK38*Constants!$H$25</f>
        <v>27298146.869050454</v>
      </c>
      <c r="AQ19" s="24">
        <f>'Intermediate calculations'!AL37*'Intermediate calculations'!AL38*Constants!$H$25</f>
        <v>28019998.117197026</v>
      </c>
      <c r="AR19" s="24">
        <f>'Intermediate calculations'!AM37*'Intermediate calculations'!AM38*Constants!$H$25</f>
        <v>28756450.407745782</v>
      </c>
      <c r="AS19" s="24">
        <f>'Intermediate calculations'!AN37*'Intermediate calculations'!AN38*Constants!$H$25</f>
        <v>29557211.50409266</v>
      </c>
      <c r="AT19" s="24">
        <f>'Intermediate calculations'!AO37*'Intermediate calculations'!AO38*Constants!$H$25</f>
        <v>30430419.425843481</v>
      </c>
      <c r="AU19" s="24">
        <f>'Intermediate calculations'!AP37*'Intermediate calculations'!AP38*Constants!$H$25</f>
        <v>31447109.39036708</v>
      </c>
      <c r="AV19" s="24">
        <f>'Intermediate calculations'!AQ37*'Intermediate calculations'!AQ38*Constants!$H$25</f>
        <v>32516887.787485447</v>
      </c>
      <c r="AW19" s="24">
        <f>'Intermediate calculations'!AR37*'Intermediate calculations'!AR38*Constants!$H$25</f>
        <v>33613671.5277123</v>
      </c>
      <c r="AX19" s="24">
        <f>'Intermediate calculations'!AS37*'Intermediate calculations'!AS38*Constants!$H$25</f>
        <v>34711585.233998157</v>
      </c>
      <c r="AY19" s="24">
        <f>'Intermediate calculations'!AT37*'Intermediate calculations'!AT38*Constants!$H$25</f>
        <v>35868876.63431263</v>
      </c>
      <c r="AZ19" s="24">
        <f>'Intermediate calculations'!AU37*'Intermediate calculations'!AU38*Constants!$H$25</f>
        <v>37050387.633037686</v>
      </c>
      <c r="BA19" s="24">
        <f>'Intermediate calculations'!AV37*'Intermediate calculations'!AV38*Constants!$H$25</f>
        <v>38175328.619495906</v>
      </c>
      <c r="BB19" s="24">
        <f>'Intermediate calculations'!AW37*'Intermediate calculations'!AW38*Constants!$H$25</f>
        <v>39307278.430744268</v>
      </c>
      <c r="BC19" s="24">
        <f>'Intermediate calculations'!AX37*'Intermediate calculations'!AX38*Constants!$H$25</f>
        <v>40474673.275093503</v>
      </c>
      <c r="BD19" s="24">
        <f>'Intermediate calculations'!AY37*'Intermediate calculations'!AY38*Constants!$H$25</f>
        <v>41655212.781471744</v>
      </c>
      <c r="BE19" s="24">
        <f>'Intermediate calculations'!AZ37*'Intermediate calculations'!AZ38*Constants!$H$25</f>
        <v>42832790.146174565</v>
      </c>
      <c r="BF19" s="24">
        <f>'Intermediate calculations'!BA37*'Intermediate calculations'!BA38*Constants!$H$25</f>
        <v>44089840.124806128</v>
      </c>
      <c r="BG19" s="24">
        <f>'Intermediate calculations'!BB37*'Intermediate calculations'!BB38*Constants!$H$25</f>
        <v>45388820.102289893</v>
      </c>
      <c r="BH19" s="24">
        <f>'Intermediate calculations'!BC37*'Intermediate calculations'!BC38*Constants!$H$25</f>
        <v>46745275.408140622</v>
      </c>
      <c r="BI19" s="24">
        <f>'Intermediate calculations'!BD37*'Intermediate calculations'!BD38*Constants!$H$25</f>
        <v>48114880.508031271</v>
      </c>
      <c r="BJ19" s="24">
        <f>'Intermediate calculations'!BE37*'Intermediate calculations'!BE38*Constants!$H$25</f>
        <v>49539911.69662492</v>
      </c>
      <c r="BK19" s="24">
        <f>'Intermediate calculations'!BF37*'Intermediate calculations'!BF38*Constants!$H$25</f>
        <v>51075546.125464842</v>
      </c>
      <c r="BL19" s="24">
        <f>'Intermediate calculations'!BG37*'Intermediate calculations'!BG38*Constants!$H$25</f>
        <v>52683444.129735172</v>
      </c>
      <c r="BM19" s="24">
        <f>'Intermediate calculations'!BH37*'Intermediate calculations'!BH38*Constants!$H$25</f>
        <v>54371597.848575026</v>
      </c>
      <c r="BN19" s="24">
        <f>'Intermediate calculations'!BI37*'Intermediate calculations'!BI38*Constants!$H$25</f>
        <v>56056415.478848048</v>
      </c>
      <c r="BO19" s="24">
        <f>'Intermediate calculations'!BJ37*'Intermediate calculations'!BJ38*Constants!$H$25</f>
        <v>57818796.265550196</v>
      </c>
      <c r="BP19" s="24">
        <f>'Intermediate calculations'!BK37*'Intermediate calculations'!BK38*Constants!$H$25</f>
        <v>59681338.024929784</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94496578.071292788</v>
      </c>
      <c r="AE20" s="24">
        <f>'Intermediate calculations'!Z42*'Intermediate calculations'!Z43*Constants!$H$26</f>
        <v>96527444.188685536</v>
      </c>
      <c r="AF20" s="24">
        <f>'Intermediate calculations'!AA42*'Intermediate calculations'!AA43*Constants!$H$26</f>
        <v>97388301.503293991</v>
      </c>
      <c r="AG20" s="24">
        <f>'Intermediate calculations'!AB42*'Intermediate calculations'!AB43*Constants!$H$26</f>
        <v>97131286.686863676</v>
      </c>
      <c r="AH20" s="24">
        <f>'Intermediate calculations'!AC42*'Intermediate calculations'!AC43*Constants!$H$26</f>
        <v>95760770.795056254</v>
      </c>
      <c r="AI20" s="24">
        <f>'Intermediate calculations'!AD42*'Intermediate calculations'!AD43*Constants!$H$26</f>
        <v>95593068.075892061</v>
      </c>
      <c r="AJ20" s="24">
        <f>'Intermediate calculations'!AE42*'Intermediate calculations'!AE43*Constants!$H$26</f>
        <v>95249901.164228842</v>
      </c>
      <c r="AK20" s="24">
        <f>'Intermediate calculations'!AF42*'Intermediate calculations'!AF43*Constants!$H$26</f>
        <v>93995830.729654893</v>
      </c>
      <c r="AL20" s="24">
        <f>'Intermediate calculations'!AG42*'Intermediate calculations'!AG43*Constants!$H$26</f>
        <v>78413224.899229094</v>
      </c>
      <c r="AM20" s="24">
        <f>'Intermediate calculations'!AH42*'Intermediate calculations'!AH43*Constants!$H$26</f>
        <v>82068524.138636455</v>
      </c>
      <c r="AN20" s="24">
        <f>'Intermediate calculations'!AI42*'Intermediate calculations'!AI43*Constants!$H$26</f>
        <v>84098460.361559212</v>
      </c>
      <c r="AO20" s="24">
        <f>'Intermediate calculations'!AJ42*'Intermediate calculations'!AJ43*Constants!$H$26</f>
        <v>86174791.241708592</v>
      </c>
      <c r="AP20" s="24">
        <f>'Intermediate calculations'!AK42*'Intermediate calculations'!AK43*Constants!$H$26</f>
        <v>88454562.516911328</v>
      </c>
      <c r="AQ20" s="24">
        <f>'Intermediate calculations'!AL42*'Intermediate calculations'!AL43*Constants!$H$26</f>
        <v>92248967.184798196</v>
      </c>
      <c r="AR20" s="24">
        <f>'Intermediate calculations'!AM42*'Intermediate calculations'!AM43*Constants!$H$26</f>
        <v>96392621.920115277</v>
      </c>
      <c r="AS20" s="24">
        <f>'Intermediate calculations'!AN42*'Intermediate calculations'!AN43*Constants!$H$26</f>
        <v>101039767.01640281</v>
      </c>
      <c r="AT20" s="24">
        <f>'Intermediate calculations'!AO42*'Intermediate calculations'!AO43*Constants!$H$26</f>
        <v>106251312.4000942</v>
      </c>
      <c r="AU20" s="24">
        <f>'Intermediate calculations'!AP42*'Intermediate calculations'!AP43*Constants!$H$26</f>
        <v>112638336.38797773</v>
      </c>
      <c r="AV20" s="24">
        <f>'Intermediate calculations'!AQ42*'Intermediate calculations'!AQ43*Constants!$H$26</f>
        <v>119388657.29927896</v>
      </c>
      <c r="AW20" s="24">
        <f>'Intermediate calculations'!AR42*'Intermediate calculations'!AR43*Constants!$H$26</f>
        <v>126500310.28605261</v>
      </c>
      <c r="AX20" s="24">
        <f>'Intermediate calculations'!AS42*'Intermediate calculations'!AS43*Constants!$H$26</f>
        <v>133520706.86959794</v>
      </c>
      <c r="AY20" s="24">
        <f>'Intermediate calculations'!AT42*'Intermediate calculations'!AT43*Constants!$H$26</f>
        <v>140949542.96910137</v>
      </c>
      <c r="AZ20" s="24">
        <f>'Intermediate calculations'!AU42*'Intermediate calculations'!AU43*Constants!$H$26</f>
        <v>148482203.60490254</v>
      </c>
      <c r="BA20" s="24">
        <f>'Intermediate calculations'!AV42*'Intermediate calculations'!AV43*Constants!$H$26</f>
        <v>155438734.34735408</v>
      </c>
      <c r="BB20" s="24">
        <f>'Intermediate calculations'!AW42*'Intermediate calculations'!AW43*Constants!$H$26</f>
        <v>162577172.48172104</v>
      </c>
      <c r="BC20" s="24">
        <f>'Intermediate calculations'!AX42*'Intermediate calculations'!AX43*Constants!$H$26</f>
        <v>169921320.07068172</v>
      </c>
      <c r="BD20" s="24">
        <f>'Intermediate calculations'!AY42*'Intermediate calculations'!AY43*Constants!$H$26</f>
        <v>177284444.81349832</v>
      </c>
      <c r="BE20" s="24">
        <f>'Intermediate calculations'!AZ42*'Intermediate calculations'!AZ43*Constants!$H$26</f>
        <v>184535230.06610459</v>
      </c>
      <c r="BF20" s="24">
        <f>'Intermediate calculations'!BA42*'Intermediate calculations'!BA43*Constants!$H$26</f>
        <v>192348115.71753186</v>
      </c>
      <c r="BG20" s="24">
        <f>'Intermediate calculations'!BB42*'Intermediate calculations'!BB43*Constants!$H$26</f>
        <v>200607290.20302489</v>
      </c>
      <c r="BH20" s="24">
        <f>'Intermediate calculations'!BC42*'Intermediate calculations'!BC43*Constants!$H$26</f>
        <v>209237418.30068755</v>
      </c>
      <c r="BI20" s="24">
        <f>'Intermediate calculations'!BD42*'Intermediate calculations'!BD43*Constants!$H$26</f>
        <v>217878369.20142004</v>
      </c>
      <c r="BJ20" s="24">
        <f>'Intermediate calculations'!BE42*'Intermediate calculations'!BE43*Constants!$H$26</f>
        <v>226867330.75192145</v>
      </c>
      <c r="BK20" s="24">
        <f>'Intermediate calculations'!BF42*'Intermediate calculations'!BF43*Constants!$H$26</f>
        <v>236635947.77047268</v>
      </c>
      <c r="BL20" s="24">
        <f>'Intermediate calculations'!BG42*'Intermediate calculations'!BG43*Constants!$H$26</f>
        <v>247067692.76224855</v>
      </c>
      <c r="BM20" s="24">
        <f>'Intermediate calculations'!BH42*'Intermediate calculations'!BH43*Constants!$H$26</f>
        <v>258021521.26541632</v>
      </c>
      <c r="BN20" s="24">
        <f>'Intermediate calculations'!BI42*'Intermediate calculations'!BI43*Constants!$H$26</f>
        <v>268839519.92016697</v>
      </c>
      <c r="BO20" s="24">
        <f>'Intermediate calculations'!BJ42*'Intermediate calculations'!BJ43*Constants!$H$26</f>
        <v>280151284.13231552</v>
      </c>
      <c r="BP20" s="24">
        <f>'Intermediate calculations'!BK42*'Intermediate calculations'!BK43*Constants!$H$26</f>
        <v>292124173.88540596</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987852.42167583003</v>
      </c>
      <c r="AE21" s="24">
        <f>'Intermediate calculations'!Z37*'Intermediate calculations'!Z38*(1-Constants!$H$25)</f>
        <v>1011192.2092847686</v>
      </c>
      <c r="AF21" s="24">
        <f>'Intermediate calculations'!AA37*'Intermediate calculations'!AA38*(1-Constants!$H$25)</f>
        <v>1030109.9391506445</v>
      </c>
      <c r="AG21" s="24">
        <f>'Intermediate calculations'!AB37*'Intermediate calculations'!AB38*(1-Constants!$H$25)</f>
        <v>1044669.5962873197</v>
      </c>
      <c r="AH21" s="24">
        <f>'Intermediate calculations'!AC37*'Intermediate calculations'!AC38*(1-Constants!$H$25)</f>
        <v>1054754.1596117346</v>
      </c>
      <c r="AI21" s="24">
        <f>'Intermediate calculations'!AD37*'Intermediate calculations'!AD38*(1-Constants!$H$25)</f>
        <v>1070117.4422280616</v>
      </c>
      <c r="AJ21" s="24">
        <f>'Intermediate calculations'!AE37*'Intermediate calculations'!AE38*(1-Constants!$H$25)</f>
        <v>1084737.0318048415</v>
      </c>
      <c r="AK21" s="24">
        <f>'Intermediate calculations'!AF37*'Intermediate calculations'!AF38*(1-Constants!$H$25)</f>
        <v>1095432.1774498862</v>
      </c>
      <c r="AL21" s="24">
        <f>'Intermediate calculations'!AG37*'Intermediate calculations'!AG38*(1-Constants!$H$25)</f>
        <v>1043073.8199040506</v>
      </c>
      <c r="AM21" s="24">
        <f>'Intermediate calculations'!AH37*'Intermediate calculations'!AH38*(1-Constants!$H$25)</f>
        <v>1071397.0038359247</v>
      </c>
      <c r="AN21" s="24">
        <f>'Intermediate calculations'!AI37*'Intermediate calculations'!AI38*(1-Constants!$H$25)</f>
        <v>1092761.9899611846</v>
      </c>
      <c r="AO21" s="24">
        <f>'Intermediate calculations'!AJ37*'Intermediate calculations'!AJ38*(1-Constants!$H$25)</f>
        <v>1114529.5667430507</v>
      </c>
      <c r="AP21" s="24">
        <f>'Intermediate calculations'!AK37*'Intermediate calculations'!AK38*(1-Constants!$H$25)</f>
        <v>1137422.7862104366</v>
      </c>
      <c r="AQ21" s="24">
        <f>'Intermediate calculations'!AL37*'Intermediate calculations'!AL38*(1-Constants!$H$25)</f>
        <v>1167499.9215498772</v>
      </c>
      <c r="AR21" s="24">
        <f>'Intermediate calculations'!AM37*'Intermediate calculations'!AM38*(1-Constants!$H$25)</f>
        <v>1198185.4336560753</v>
      </c>
      <c r="AS21" s="24">
        <f>'Intermediate calculations'!AN37*'Intermediate calculations'!AN38*(1-Constants!$H$25)</f>
        <v>1231550.4793371954</v>
      </c>
      <c r="AT21" s="24">
        <f>'Intermediate calculations'!AO37*'Intermediate calculations'!AO38*(1-Constants!$H$25)</f>
        <v>1267934.1427434795</v>
      </c>
      <c r="AU21" s="24">
        <f>'Intermediate calculations'!AP37*'Intermediate calculations'!AP38*(1-Constants!$H$25)</f>
        <v>1310296.2245986296</v>
      </c>
      <c r="AV21" s="24">
        <f>'Intermediate calculations'!AQ37*'Intermediate calculations'!AQ38*(1-Constants!$H$25)</f>
        <v>1354870.3244785615</v>
      </c>
      <c r="AW21" s="24">
        <f>'Intermediate calculations'!AR37*'Intermediate calculations'!AR38*(1-Constants!$H$25)</f>
        <v>1400569.6469880138</v>
      </c>
      <c r="AX21" s="24">
        <f>'Intermediate calculations'!AS37*'Intermediate calculations'!AS38*(1-Constants!$H$25)</f>
        <v>1446316.0514165913</v>
      </c>
      <c r="AY21" s="24">
        <f>'Intermediate calculations'!AT37*'Intermediate calculations'!AT38*(1-Constants!$H$25)</f>
        <v>1494536.5264296944</v>
      </c>
      <c r="AZ21" s="24">
        <f>'Intermediate calculations'!AU37*'Intermediate calculations'!AU38*(1-Constants!$H$25)</f>
        <v>1543766.1513765717</v>
      </c>
      <c r="BA21" s="24">
        <f>'Intermediate calculations'!AV37*'Intermediate calculations'!AV38*(1-Constants!$H$25)</f>
        <v>1590638.6924789976</v>
      </c>
      <c r="BB21" s="24">
        <f>'Intermediate calculations'!AW37*'Intermediate calculations'!AW38*(1-Constants!$H$25)</f>
        <v>1637803.2679476794</v>
      </c>
      <c r="BC21" s="24">
        <f>'Intermediate calculations'!AX37*'Intermediate calculations'!AX38*(1-Constants!$H$25)</f>
        <v>1686444.7197955642</v>
      </c>
      <c r="BD21" s="24">
        <f>'Intermediate calculations'!AY37*'Intermediate calculations'!AY38*(1-Constants!$H$25)</f>
        <v>1735633.8658946578</v>
      </c>
      <c r="BE21" s="24">
        <f>'Intermediate calculations'!AZ37*'Intermediate calculations'!AZ38*(1-Constants!$H$25)</f>
        <v>1784699.5894239417</v>
      </c>
      <c r="BF21" s="24">
        <f>'Intermediate calculations'!BA37*'Intermediate calculations'!BA38*(1-Constants!$H$25)</f>
        <v>1837076.6718669238</v>
      </c>
      <c r="BG21" s="24">
        <f>'Intermediate calculations'!BB37*'Intermediate calculations'!BB38*(1-Constants!$H$25)</f>
        <v>1891200.8375954139</v>
      </c>
      <c r="BH21" s="24">
        <f>'Intermediate calculations'!BC37*'Intermediate calculations'!BC38*(1-Constants!$H$25)</f>
        <v>1947719.8086725275</v>
      </c>
      <c r="BI21" s="24">
        <f>'Intermediate calculations'!BD37*'Intermediate calculations'!BD38*(1-Constants!$H$25)</f>
        <v>2004786.6878346379</v>
      </c>
      <c r="BJ21" s="24">
        <f>'Intermediate calculations'!BE37*'Intermediate calculations'!BE38*(1-Constants!$H$25)</f>
        <v>2064162.9873593736</v>
      </c>
      <c r="BK21" s="24">
        <f>'Intermediate calculations'!BF37*'Intermediate calculations'!BF38*(1-Constants!$H$25)</f>
        <v>2128147.7552277036</v>
      </c>
      <c r="BL21" s="24">
        <f>'Intermediate calculations'!BG37*'Intermediate calculations'!BG38*(1-Constants!$H$25)</f>
        <v>2195143.5054056342</v>
      </c>
      <c r="BM21" s="24">
        <f>'Intermediate calculations'!BH37*'Intermediate calculations'!BH38*(1-Constants!$H$25)</f>
        <v>2265483.2436906281</v>
      </c>
      <c r="BN21" s="24">
        <f>'Intermediate calculations'!BI37*'Intermediate calculations'!BI38*(1-Constants!$H$25)</f>
        <v>2335683.9782853373</v>
      </c>
      <c r="BO21" s="24">
        <f>'Intermediate calculations'!BJ37*'Intermediate calculations'!BJ38*(1-Constants!$H$25)</f>
        <v>2409116.5110645937</v>
      </c>
      <c r="BP21" s="24">
        <f>'Intermediate calculations'!BK37*'Intermediate calculations'!BK38*(1-Constants!$H$25)</f>
        <v>2486722.4177054102</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3937357.4196372032</v>
      </c>
      <c r="AE22" s="24">
        <f>'Intermediate calculations'!Z42*'Intermediate calculations'!Z43*(1-Constants!$H$26)</f>
        <v>4021976.8411952346</v>
      </c>
      <c r="AF22" s="24">
        <f>'Intermediate calculations'!AA42*'Intermediate calculations'!AA43*(1-Constants!$H$26)</f>
        <v>4057845.8959705867</v>
      </c>
      <c r="AG22" s="24">
        <f>'Intermediate calculations'!AB42*'Intermediate calculations'!AB43*(1-Constants!$H$26)</f>
        <v>4047136.9452859904</v>
      </c>
      <c r="AH22" s="24">
        <f>'Intermediate calculations'!AC42*'Intermediate calculations'!AC43*(1-Constants!$H$26)</f>
        <v>3990032.116460681</v>
      </c>
      <c r="AI22" s="24">
        <f>'Intermediate calculations'!AD42*'Intermediate calculations'!AD43*(1-Constants!$H$26)</f>
        <v>3983044.5031621731</v>
      </c>
      <c r="AJ22" s="24">
        <f>'Intermediate calculations'!AE42*'Intermediate calculations'!AE43*(1-Constants!$H$26)</f>
        <v>3968745.8818428717</v>
      </c>
      <c r="AK22" s="24">
        <f>'Intermediate calculations'!AF42*'Intermediate calculations'!AF43*(1-Constants!$H$26)</f>
        <v>3916492.9470689576</v>
      </c>
      <c r="AL22" s="24">
        <f>'Intermediate calculations'!AG42*'Intermediate calculations'!AG43*(1-Constants!$H$26)</f>
        <v>3267217.704134549</v>
      </c>
      <c r="AM22" s="24">
        <f>'Intermediate calculations'!AH42*'Intermediate calculations'!AH43*(1-Constants!$H$26)</f>
        <v>3419521.8391098552</v>
      </c>
      <c r="AN22" s="24">
        <f>'Intermediate calculations'!AI42*'Intermediate calculations'!AI43*(1-Constants!$H$26)</f>
        <v>3504102.5150649706</v>
      </c>
      <c r="AO22" s="24">
        <f>'Intermediate calculations'!AJ42*'Intermediate calculations'!AJ43*(1-Constants!$H$26)</f>
        <v>3590616.3017378612</v>
      </c>
      <c r="AP22" s="24">
        <f>'Intermediate calculations'!AK42*'Intermediate calculations'!AK43*(1-Constants!$H$26)</f>
        <v>3685606.7715379754</v>
      </c>
      <c r="AQ22" s="24">
        <f>'Intermediate calculations'!AL42*'Intermediate calculations'!AL43*(1-Constants!$H$26)</f>
        <v>3843706.9660332617</v>
      </c>
      <c r="AR22" s="24">
        <f>'Intermediate calculations'!AM42*'Intermediate calculations'!AM43*(1-Constants!$H$26)</f>
        <v>4016359.2466714736</v>
      </c>
      <c r="AS22" s="24">
        <f>'Intermediate calculations'!AN42*'Intermediate calculations'!AN43*(1-Constants!$H$26)</f>
        <v>4209990.2923501208</v>
      </c>
      <c r="AT22" s="24">
        <f>'Intermediate calculations'!AO42*'Intermediate calculations'!AO43*(1-Constants!$H$26)</f>
        <v>4427138.0166705959</v>
      </c>
      <c r="AU22" s="24">
        <f>'Intermediate calculations'!AP42*'Intermediate calculations'!AP43*(1-Constants!$H$26)</f>
        <v>4693264.0161657436</v>
      </c>
      <c r="AV22" s="24">
        <f>'Intermediate calculations'!AQ42*'Intermediate calculations'!AQ43*(1-Constants!$H$26)</f>
        <v>4974527.3874699613</v>
      </c>
      <c r="AW22" s="24">
        <f>'Intermediate calculations'!AR42*'Intermediate calculations'!AR43*(1-Constants!$H$26)</f>
        <v>5270846.2619188633</v>
      </c>
      <c r="AX22" s="24">
        <f>'Intermediate calculations'!AS42*'Intermediate calculations'!AS43*(1-Constants!$H$26)</f>
        <v>5563362.7862332528</v>
      </c>
      <c r="AY22" s="24">
        <f>'Intermediate calculations'!AT42*'Intermediate calculations'!AT43*(1-Constants!$H$26)</f>
        <v>5872897.623712563</v>
      </c>
      <c r="AZ22" s="24">
        <f>'Intermediate calculations'!AU42*'Intermediate calculations'!AU43*(1-Constants!$H$26)</f>
        <v>6186758.4835376116</v>
      </c>
      <c r="BA22" s="24">
        <f>'Intermediate calculations'!AV42*'Intermediate calculations'!AV43*(1-Constants!$H$26)</f>
        <v>6476613.9311397597</v>
      </c>
      <c r="BB22" s="24">
        <f>'Intermediate calculations'!AW42*'Intermediate calculations'!AW43*(1-Constants!$H$26)</f>
        <v>6774048.85340505</v>
      </c>
      <c r="BC22" s="24">
        <f>'Intermediate calculations'!AX42*'Intermediate calculations'!AX43*(1-Constants!$H$26)</f>
        <v>7080055.0029450776</v>
      </c>
      <c r="BD22" s="24">
        <f>'Intermediate calculations'!AY42*'Intermediate calculations'!AY43*(1-Constants!$H$26)</f>
        <v>7386851.8672291031</v>
      </c>
      <c r="BE22" s="24">
        <f>'Intermediate calculations'!AZ42*'Intermediate calculations'!AZ43*(1-Constants!$H$26)</f>
        <v>7688967.9194210311</v>
      </c>
      <c r="BF22" s="24">
        <f>'Intermediate calculations'!BA42*'Intermediate calculations'!BA43*(1-Constants!$H$26)</f>
        <v>8014504.8215638353</v>
      </c>
      <c r="BG22" s="24">
        <f>'Intermediate calculations'!BB42*'Intermediate calculations'!BB43*(1-Constants!$H$26)</f>
        <v>8358637.0917927111</v>
      </c>
      <c r="BH22" s="24">
        <f>'Intermediate calculations'!BC42*'Intermediate calculations'!BC43*(1-Constants!$H$26)</f>
        <v>8718225.7625286561</v>
      </c>
      <c r="BI22" s="24">
        <f>'Intermediate calculations'!BD42*'Intermediate calculations'!BD43*(1-Constants!$H$26)</f>
        <v>9078265.3833925109</v>
      </c>
      <c r="BJ22" s="24">
        <f>'Intermediate calculations'!BE42*'Intermediate calculations'!BE43*(1-Constants!$H$26)</f>
        <v>9452805.4479967356</v>
      </c>
      <c r="BK22" s="24">
        <f>'Intermediate calculations'!BF42*'Intermediate calculations'!BF43*(1-Constants!$H$26)</f>
        <v>9859831.1571030375</v>
      </c>
      <c r="BL22" s="24">
        <f>'Intermediate calculations'!BG42*'Intermediate calculations'!BG43*(1-Constants!$H$26)</f>
        <v>10294487.198427033</v>
      </c>
      <c r="BM22" s="24">
        <f>'Intermediate calculations'!BH42*'Intermediate calculations'!BH43*(1-Constants!$H$26)</f>
        <v>10750896.719392357</v>
      </c>
      <c r="BN22" s="24">
        <f>'Intermediate calculations'!BI42*'Intermediate calculations'!BI43*(1-Constants!$H$26)</f>
        <v>11201646.663340302</v>
      </c>
      <c r="BO22" s="24">
        <f>'Intermediate calculations'!BJ42*'Intermediate calculations'!BJ43*(1-Constants!$H$26)</f>
        <v>11672970.172179824</v>
      </c>
      <c r="BP22" s="24">
        <f>'Intermediate calculations'!BK42*'Intermediate calculations'!BK43*(1-Constants!$H$26)</f>
        <v>12171840.578558594</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13597.343916991533</v>
      </c>
      <c r="AE24" s="45">
        <f>'[2]Activity data'!AF545</f>
        <v>13591.541699530653</v>
      </c>
      <c r="AF24" s="45">
        <f>'[2]Activity data'!AG545</f>
        <v>13585.739482069775</v>
      </c>
      <c r="AG24" s="45">
        <f>'[2]Activity data'!AH545</f>
        <v>13579.937264608896</v>
      </c>
      <c r="AH24" s="45">
        <f>'[2]Activity data'!AI545</f>
        <v>13574.135047148016</v>
      </c>
      <c r="AI24" s="45">
        <f>'[2]Activity data'!AJ545</f>
        <v>13568.332829687137</v>
      </c>
      <c r="AJ24" s="45">
        <f>'[2]Activity data'!AK545</f>
        <v>13562.530612226257</v>
      </c>
      <c r="AK24" s="45">
        <f>'[2]Activity data'!AL545</f>
        <v>13556.72839476538</v>
      </c>
      <c r="AL24" s="45">
        <f>'[2]Activity data'!AM545</f>
        <v>13550.9261773045</v>
      </c>
      <c r="AM24" s="45">
        <f>'[2]Activity data'!AN545</f>
        <v>13545.12395984362</v>
      </c>
      <c r="AN24" s="45">
        <f>'[2]Activity data'!AO545</f>
        <v>13539.321742382741</v>
      </c>
      <c r="AO24" s="45">
        <f>'[2]Activity data'!AP545</f>
        <v>13533.519524921861</v>
      </c>
      <c r="AP24" s="45">
        <f>'[2]Activity data'!AQ545</f>
        <v>13527.717307460984</v>
      </c>
      <c r="AQ24" s="45">
        <f>'[2]Activity data'!AR545</f>
        <v>13521.915090000104</v>
      </c>
      <c r="AR24" s="45">
        <f>'[2]Activity data'!AS545</f>
        <v>13516.112872539225</v>
      </c>
      <c r="AS24" s="45">
        <f>'[2]Activity data'!AT545</f>
        <v>13510.310655078345</v>
      </c>
      <c r="AT24" s="45">
        <f>'[2]Activity data'!AU545</f>
        <v>13504.508437617465</v>
      </c>
      <c r="AU24" s="45">
        <f>'[2]Activity data'!AV545</f>
        <v>13498.706220156588</v>
      </c>
      <c r="AV24" s="45">
        <f>'[2]Activity data'!AW545</f>
        <v>13492.904002695708</v>
      </c>
      <c r="AW24" s="45">
        <f>'[2]Activity data'!AX545</f>
        <v>13487.101785234829</v>
      </c>
      <c r="AX24" s="45">
        <f>'[2]Activity data'!AY545</f>
        <v>13481.299567773949</v>
      </c>
      <c r="AY24" s="45">
        <f>'[2]Activity data'!AZ545</f>
        <v>13475.49735031307</v>
      </c>
      <c r="AZ24" s="45">
        <f>'[2]Activity data'!BA545</f>
        <v>13469.695132852192</v>
      </c>
      <c r="BA24" s="45">
        <f>'[2]Activity data'!BB545</f>
        <v>13463.892915391312</v>
      </c>
      <c r="BB24" s="45">
        <f>'[2]Activity data'!BC545</f>
        <v>13458.090697930433</v>
      </c>
      <c r="BC24" s="45">
        <f>'[2]Activity data'!BD545</f>
        <v>13452.288480469553</v>
      </c>
      <c r="BD24" s="45">
        <f>'[2]Activity data'!BE545</f>
        <v>13446.486263008674</v>
      </c>
      <c r="BE24" s="45">
        <f>'[2]Activity data'!BF545</f>
        <v>13440.684045547796</v>
      </c>
      <c r="BF24" s="45">
        <f>'[2]Activity data'!BG545</f>
        <v>13434.881828086916</v>
      </c>
      <c r="BG24" s="45">
        <f>'[2]Activity data'!BH545</f>
        <v>13429.079610626037</v>
      </c>
      <c r="BH24" s="45">
        <f>'[2]Activity data'!BI545</f>
        <v>13423.277393165157</v>
      </c>
      <c r="BI24" s="45">
        <f>'[2]Activity data'!BJ545</f>
        <v>13417.475175704278</v>
      </c>
      <c r="BJ24" s="45">
        <f>'[2]Activity data'!BK545</f>
        <v>13411.6729582434</v>
      </c>
      <c r="BK24" s="45">
        <f>'[2]Activity data'!BL545</f>
        <v>13405.87074078252</v>
      </c>
      <c r="BL24" s="45">
        <f>'[2]Activity data'!BM545</f>
        <v>13400.068523321641</v>
      </c>
      <c r="BM24" s="45">
        <f>'[2]Activity data'!BN545</f>
        <v>13394.266305860761</v>
      </c>
      <c r="BN24" s="45">
        <f>'[2]Activity data'!BO545</f>
        <v>13388.464088399882</v>
      </c>
      <c r="BO24" s="45">
        <f>'[2]Activity data'!BP545</f>
        <v>13382.661870939004</v>
      </c>
      <c r="BP24" s="45">
        <f>'[2]Activity data'!BQ545</f>
        <v>13376.859653478125</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666658.3555590522</v>
      </c>
      <c r="AL26" s="45">
        <f>'[2]Activity data'!AM547</f>
        <v>661979.50246895046</v>
      </c>
      <c r="AM26" s="45">
        <f>'[2]Activity data'!AN547</f>
        <v>657300.64937884873</v>
      </c>
      <c r="AN26" s="45">
        <f>'[2]Activity data'!AO547</f>
        <v>652621.79628874699</v>
      </c>
      <c r="AO26" s="45">
        <f>'[2]Activity data'!AP547</f>
        <v>647942.94319864525</v>
      </c>
      <c r="AP26" s="45">
        <f>'[2]Activity data'!AQ547</f>
        <v>643264.09010854363</v>
      </c>
      <c r="AQ26" s="45">
        <f>'[2]Activity data'!AR547</f>
        <v>638585.2370184419</v>
      </c>
      <c r="AR26" s="45">
        <f>'[2]Activity data'!AS547</f>
        <v>633906.38392834016</v>
      </c>
      <c r="AS26" s="45">
        <f>'[2]Activity data'!AT547</f>
        <v>629227.53083823842</v>
      </c>
      <c r="AT26" s="45">
        <f>'[2]Activity data'!AU547</f>
        <v>624548.67774813669</v>
      </c>
      <c r="AU26" s="45">
        <f>'[2]Activity data'!AV547</f>
        <v>619869.82465803507</v>
      </c>
      <c r="AV26" s="45">
        <f>'[2]Activity data'!AW547</f>
        <v>615190.97156793333</v>
      </c>
      <c r="AW26" s="45">
        <f>'[2]Activity data'!AX547</f>
        <v>610512.11847783159</v>
      </c>
      <c r="AX26" s="45">
        <f>'[2]Activity data'!AY547</f>
        <v>605833.26538772986</v>
      </c>
      <c r="AY26" s="45">
        <f>'[2]Activity data'!AZ547</f>
        <v>601154.41229762812</v>
      </c>
      <c r="AZ26" s="45">
        <f>'[2]Activity data'!BA547</f>
        <v>596475.55920752638</v>
      </c>
      <c r="BA26" s="45">
        <f>'[2]Activity data'!BB547</f>
        <v>591796.70611742476</v>
      </c>
      <c r="BB26" s="45">
        <f>'[2]Activity data'!BC547</f>
        <v>587117.85302732303</v>
      </c>
      <c r="BC26" s="45">
        <f>'[2]Activity data'!BD547</f>
        <v>582438.99993722129</v>
      </c>
      <c r="BD26" s="45">
        <f>'[2]Activity data'!BE547</f>
        <v>577760.14684711955</v>
      </c>
      <c r="BE26" s="45">
        <f>'[2]Activity data'!BF547</f>
        <v>573081.29375701782</v>
      </c>
      <c r="BF26" s="45">
        <f>'[2]Activity data'!BG547</f>
        <v>568402.44066691608</v>
      </c>
      <c r="BG26" s="45">
        <f>'[2]Activity data'!BH547</f>
        <v>563723.58757681435</v>
      </c>
      <c r="BH26" s="45">
        <f>'[2]Activity data'!BI547</f>
        <v>559044.73448671272</v>
      </c>
      <c r="BI26" s="45">
        <f>'[2]Activity data'!BJ547</f>
        <v>554365.88139661099</v>
      </c>
      <c r="BJ26" s="45">
        <f>'[2]Activity data'!BK547</f>
        <v>549687.02830650925</v>
      </c>
      <c r="BK26" s="45">
        <f>'[2]Activity data'!BL547</f>
        <v>545008.17521640752</v>
      </c>
      <c r="BL26" s="45">
        <f>'[2]Activity data'!BM547</f>
        <v>540329.32212630589</v>
      </c>
      <c r="BM26" s="45">
        <f>'[2]Activity data'!BN547</f>
        <v>535650.46903620427</v>
      </c>
      <c r="BN26" s="45">
        <f>'[2]Activity data'!BO547</f>
        <v>530971.61594610265</v>
      </c>
      <c r="BO26" s="45">
        <f>'[2]Activity data'!BP547</f>
        <v>526292.76285600092</v>
      </c>
      <c r="BP26" s="45">
        <f>'[2]Activity data'!BQ547</f>
        <v>521613.90976589912</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2029778.8780198463</v>
      </c>
      <c r="AE33" s="45">
        <f>'[2]Activity data'!AF554</f>
        <v>2042800.9812413759</v>
      </c>
      <c r="AF33" s="45">
        <f>'[2]Activity data'!AG554</f>
        <v>2055823.0844629053</v>
      </c>
      <c r="AG33" s="45">
        <f>'[2]Activity data'!AH554</f>
        <v>2068845.1876844347</v>
      </c>
      <c r="AH33" s="45">
        <f>'[2]Activity data'!AI554</f>
        <v>2081867.2909059643</v>
      </c>
      <c r="AI33" s="45">
        <f>'[2]Activity data'!AJ554</f>
        <v>2094889.3941274937</v>
      </c>
      <c r="AJ33" s="45">
        <f>'[2]Activity data'!AK554</f>
        <v>2107911.4973490234</v>
      </c>
      <c r="AK33" s="45">
        <f>'[2]Activity data'!AL554</f>
        <v>2129780.2741153426</v>
      </c>
      <c r="AL33" s="45">
        <f>'[2]Activity data'!AM554</f>
        <v>2151649.0508816615</v>
      </c>
      <c r="AM33" s="45">
        <f>'[2]Activity data'!AN554</f>
        <v>2173517.8276479808</v>
      </c>
      <c r="AN33" s="45">
        <f>'[2]Activity data'!AO554</f>
        <v>2195386.6044142996</v>
      </c>
      <c r="AO33" s="45">
        <f>'[2]Activity data'!AP554</f>
        <v>2217255.3811806189</v>
      </c>
      <c r="AP33" s="45">
        <f>'[2]Activity data'!AQ554</f>
        <v>2239124.1579469377</v>
      </c>
      <c r="AQ33" s="45">
        <f>'[2]Activity data'!AR554</f>
        <v>2260992.934713257</v>
      </c>
      <c r="AR33" s="45">
        <f>'[2]Activity data'!AS554</f>
        <v>2282861.7114795758</v>
      </c>
      <c r="AS33" s="45">
        <f>'[2]Activity data'!AT554</f>
        <v>2304730.4882458951</v>
      </c>
      <c r="AT33" s="45">
        <f>'[2]Activity data'!AU554</f>
        <v>2326599.2650122144</v>
      </c>
      <c r="AU33" s="45">
        <f>'[2]Activity data'!AV554</f>
        <v>2348468.0417785333</v>
      </c>
      <c r="AV33" s="45">
        <f>'[2]Activity data'!AW554</f>
        <v>2370336.8185448521</v>
      </c>
      <c r="AW33" s="45">
        <f>'[2]Activity data'!AX554</f>
        <v>2392578.6068636663</v>
      </c>
      <c r="AX33" s="45">
        <f>'[2]Activity data'!AY554</f>
        <v>2414820.3951824801</v>
      </c>
      <c r="AY33" s="45">
        <f>'[2]Activity data'!AZ554</f>
        <v>2437062.1835012939</v>
      </c>
      <c r="AZ33" s="45">
        <f>'[2]Activity data'!BA554</f>
        <v>2459303.9718201077</v>
      </c>
      <c r="BA33" s="45">
        <f>'[2]Activity data'!BB554</f>
        <v>2481545.7601389214</v>
      </c>
      <c r="BB33" s="45">
        <f>'[2]Activity data'!BC554</f>
        <v>2503787.5484577357</v>
      </c>
      <c r="BC33" s="45">
        <f>'[2]Activity data'!BD554</f>
        <v>2526029.336776549</v>
      </c>
      <c r="BD33" s="45">
        <f>'[2]Activity data'!BE554</f>
        <v>2548271.1250953628</v>
      </c>
      <c r="BE33" s="45">
        <f>'[2]Activity data'!BF554</f>
        <v>2570512.9134141766</v>
      </c>
      <c r="BF33" s="45">
        <f>'[2]Activity data'!BG554</f>
        <v>2592754.7017329903</v>
      </c>
      <c r="BG33" s="45">
        <f>'[2]Activity data'!BH554</f>
        <v>2614996.4900518041</v>
      </c>
      <c r="BH33" s="45">
        <f>'[2]Activity data'!BI554</f>
        <v>2637238.2783706179</v>
      </c>
      <c r="BI33" s="45">
        <f>'[2]Activity data'!BJ554</f>
        <v>2659480.0666894317</v>
      </c>
      <c r="BJ33" s="45">
        <f>'[2]Activity data'!BK554</f>
        <v>2681721.8550082454</v>
      </c>
      <c r="BK33" s="45">
        <f>'[2]Activity data'!BL554</f>
        <v>2703963.6433270597</v>
      </c>
      <c r="BL33" s="45">
        <f>'[2]Activity data'!BM554</f>
        <v>2726205.4316458735</v>
      </c>
      <c r="BM33" s="45">
        <f>'[2]Activity data'!BN554</f>
        <v>2748447.2199646872</v>
      </c>
      <c r="BN33" s="45">
        <f>'[2]Activity data'!BO554</f>
        <v>2770689.008283501</v>
      </c>
      <c r="BO33" s="45">
        <f>'[2]Activity data'!BP554</f>
        <v>2792930.7966023148</v>
      </c>
      <c r="BP33" s="45">
        <f>'[2]Activity data'!BQ554</f>
        <v>2815172.5849211286</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273139.2561664434</v>
      </c>
      <c r="AE34" s="45">
        <f>'[2]Activity data'!AF555</f>
        <v>272318.52883358276</v>
      </c>
      <c r="AF34" s="45">
        <f>'[2]Activity data'!AG555</f>
        <v>271497.80150072213</v>
      </c>
      <c r="AG34" s="45">
        <f>'[2]Activity data'!AH555</f>
        <v>270677.07416786149</v>
      </c>
      <c r="AH34" s="45">
        <f>'[2]Activity data'!AI555</f>
        <v>269856.34683500085</v>
      </c>
      <c r="AI34" s="45">
        <f>'[2]Activity data'!AJ555</f>
        <v>269035.61950214021</v>
      </c>
      <c r="AJ34" s="45">
        <f>'[2]Activity data'!AK555</f>
        <v>268214.89216927957</v>
      </c>
      <c r="AK34" s="45">
        <f>'[2]Activity data'!AL555</f>
        <v>267394.16483641899</v>
      </c>
      <c r="AL34" s="45">
        <f>'[2]Activity data'!AM555</f>
        <v>266573.43750355835</v>
      </c>
      <c r="AM34" s="45">
        <f>'[2]Activity data'!AN555</f>
        <v>265752.71017069771</v>
      </c>
      <c r="AN34" s="45">
        <f>'[2]Activity data'!AO555</f>
        <v>264931.98283783707</v>
      </c>
      <c r="AO34" s="45">
        <f>'[2]Activity data'!AP555</f>
        <v>264111.25550497643</v>
      </c>
      <c r="AP34" s="45">
        <f>'[2]Activity data'!AQ555</f>
        <v>263290.5281721158</v>
      </c>
      <c r="AQ34" s="45">
        <f>'[2]Activity data'!AR555</f>
        <v>262469.80083925516</v>
      </c>
      <c r="AR34" s="45">
        <f>'[2]Activity data'!AS555</f>
        <v>261649.07350639458</v>
      </c>
      <c r="AS34" s="45">
        <f>'[2]Activity data'!AT555</f>
        <v>260828.34617353394</v>
      </c>
      <c r="AT34" s="45">
        <f>'[2]Activity data'!AU555</f>
        <v>260007.6188406733</v>
      </c>
      <c r="AU34" s="45">
        <f>'[2]Activity data'!AV555</f>
        <v>259186.89150781266</v>
      </c>
      <c r="AV34" s="45">
        <f>'[2]Activity data'!AW555</f>
        <v>258366.16417495205</v>
      </c>
      <c r="AW34" s="45">
        <f>'[2]Activity data'!AX555</f>
        <v>257545.43684209141</v>
      </c>
      <c r="AX34" s="45">
        <f>'[2]Activity data'!AY555</f>
        <v>256724.70950923077</v>
      </c>
      <c r="AY34" s="45">
        <f>'[2]Activity data'!AZ555</f>
        <v>255903.98217637016</v>
      </c>
      <c r="AZ34" s="45">
        <f>'[2]Activity data'!BA555</f>
        <v>255083.25484350952</v>
      </c>
      <c r="BA34" s="45">
        <f>'[2]Activity data'!BB555</f>
        <v>254262.52751064888</v>
      </c>
      <c r="BB34" s="45">
        <f>'[2]Activity data'!BC555</f>
        <v>253441.80017778825</v>
      </c>
      <c r="BC34" s="45">
        <f>'[2]Activity data'!BD555</f>
        <v>252621.07284492764</v>
      </c>
      <c r="BD34" s="45">
        <f>'[2]Activity data'!BE555</f>
        <v>251800.345512067</v>
      </c>
      <c r="BE34" s="45">
        <f>'[2]Activity data'!BF555</f>
        <v>250979.61817920636</v>
      </c>
      <c r="BF34" s="45">
        <f>'[2]Activity data'!BG555</f>
        <v>250158.89084634575</v>
      </c>
      <c r="BG34" s="45">
        <f>'[2]Activity data'!BH555</f>
        <v>249338.16351348511</v>
      </c>
      <c r="BH34" s="45">
        <f>'[2]Activity data'!BI555</f>
        <v>248517.43618062447</v>
      </c>
      <c r="BI34" s="45">
        <f>'[2]Activity data'!BJ555</f>
        <v>247696.70884776386</v>
      </c>
      <c r="BJ34" s="45">
        <f>'[2]Activity data'!BK555</f>
        <v>246875.98151490322</v>
      </c>
      <c r="BK34" s="45">
        <f>'[2]Activity data'!BL555</f>
        <v>246055.25418204258</v>
      </c>
      <c r="BL34" s="45">
        <f>'[2]Activity data'!BM555</f>
        <v>245234.52684918194</v>
      </c>
      <c r="BM34" s="45">
        <f>'[2]Activity data'!BN555</f>
        <v>244413.79951632133</v>
      </c>
      <c r="BN34" s="45">
        <f>'[2]Activity data'!BO555</f>
        <v>243593.0721834607</v>
      </c>
      <c r="BO34" s="45">
        <f>'[2]Activity data'!BP555</f>
        <v>242772.34485060006</v>
      </c>
      <c r="BP34" s="45">
        <f>'[2]Activity data'!BQ555</f>
        <v>241951.61751773945</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3514963.5669729523</v>
      </c>
      <c r="AF41" s="22">
        <f>((Data!$AJ$42*LN('Intermediate calculations'!Z60))+Data!$AK$42)</f>
        <v>3529474.2209592294</v>
      </c>
      <c r="AG41" s="22">
        <f>((Data!$AJ$42*LN('Intermediate calculations'!AA60))+Data!$AK$42)</f>
        <v>3540141.5052003656</v>
      </c>
      <c r="AH41" s="22">
        <f>((Data!$AJ$42*LN('Intermediate calculations'!AB60))+Data!$AK$42)</f>
        <v>3547164.1076994482</v>
      </c>
      <c r="AI41" s="22">
        <f>((Data!$AJ$42*LN('Intermediate calculations'!AC60))+Data!$AK$42)</f>
        <v>3550544.6473004315</v>
      </c>
      <c r="AJ41" s="22">
        <f>((Data!$AJ$42*LN('Intermediate calculations'!AD60))+Data!$AK$42)</f>
        <v>3557770.4800155144</v>
      </c>
      <c r="AK41" s="22">
        <f>((Data!$AJ$42*LN('Intermediate calculations'!AE60))+Data!$AK$42)</f>
        <v>3564310.9035968054</v>
      </c>
      <c r="AL41" s="22">
        <f>((Data!$AJ$42*LN('Intermediate calculations'!AF60))+Data!$AK$42)</f>
        <v>3567788.0952194668</v>
      </c>
      <c r="AM41" s="22">
        <f>((Data!$AJ$42*LN('Intermediate calculations'!AG60))+Data!$AK$42)</f>
        <v>3522608.9283297826</v>
      </c>
      <c r="AN41" s="22">
        <f>((Data!$AJ$42*LN('Intermediate calculations'!AH60))+Data!$AK$42)</f>
        <v>3541346.3380895555</v>
      </c>
      <c r="AO41" s="22">
        <f>((Data!$AJ$42*LN('Intermediate calculations'!AI60))+Data!$AK$42)</f>
        <v>3554309.1663410962</v>
      </c>
      <c r="AP41" s="22">
        <f>((Data!$AJ$42*LN('Intermediate calculations'!AJ60))+Data!$AK$42)</f>
        <v>3567320.8379043806</v>
      </c>
      <c r="AQ41" s="22">
        <f>((Data!$AJ$42*LN('Intermediate calculations'!AK60))+Data!$AK$42)</f>
        <v>3580907.9555305224</v>
      </c>
      <c r="AR41" s="22">
        <f>((Data!$AJ$42*LN('Intermediate calculations'!AL60))+Data!$AK$42)</f>
        <v>3599407.8646710534</v>
      </c>
      <c r="AS41" s="22">
        <f>((Data!$AJ$42*LN('Intermediate calculations'!AM60))+Data!$AK$42)</f>
        <v>3618341.5229936931</v>
      </c>
      <c r="AT41" s="22">
        <f>((Data!$AJ$42*LN('Intermediate calculations'!AN60))+Data!$AK$42)</f>
        <v>3638628.1037763525</v>
      </c>
      <c r="AU41" s="22">
        <f>((Data!$AJ$42*LN('Intermediate calculations'!AO60))+Data!$AK$42)</f>
        <v>3660376.5149097312</v>
      </c>
      <c r="AV41" s="22">
        <f>((Data!$AJ$42*LN('Intermediate calculations'!AP60))+Data!$AK$42)</f>
        <v>3685358.3350797836</v>
      </c>
      <c r="AW41" s="22">
        <f>((Data!$AJ$42*LN('Intermediate calculations'!AQ60))+Data!$AK$42)</f>
        <v>3710907.8824380822</v>
      </c>
      <c r="AX41" s="22">
        <f>((Data!$AJ$42*LN('Intermediate calculations'!AR60))+Data!$AK$42)</f>
        <v>3736628.7263109293</v>
      </c>
      <c r="AY41" s="22">
        <f>((Data!$AJ$42*LN('Intermediate calculations'!AS60))+Data!$AK$42)</f>
        <v>3761527.3116772771</v>
      </c>
      <c r="AZ41" s="22">
        <f>((Data!$AJ$42*LN('Intermediate calculations'!AT60))+Data!$AK$42)</f>
        <v>3787024.6276904549</v>
      </c>
      <c r="BA41" s="22">
        <f>((Data!$AJ$42*LN('Intermediate calculations'!AU60))+Data!$AK$42)</f>
        <v>3812238.2384357955</v>
      </c>
      <c r="BB41" s="22">
        <f>((Data!$AJ$42*LN('Intermediate calculations'!AV60))+Data!$AK$42)</f>
        <v>3835388.0378845036</v>
      </c>
      <c r="BC41" s="22">
        <f>((Data!$AJ$42*LN('Intermediate calculations'!AW60))+Data!$AK$42)</f>
        <v>3858274.6607120838</v>
      </c>
      <c r="BD41" s="22">
        <f>((Data!$AJ$42*LN('Intermediate calculations'!AX60))+Data!$AK$42)</f>
        <v>3881225.9615701847</v>
      </c>
      <c r="BE41" s="22">
        <f>((Data!$AJ$42*LN('Intermediate calculations'!AY60))+Data!$AK$42)</f>
        <v>3903766.6597673967</v>
      </c>
      <c r="BF41" s="22">
        <f>((Data!$AJ$42*LN('Intermediate calculations'!AZ60))+Data!$AK$42)</f>
        <v>3925596.6242914386</v>
      </c>
      <c r="BG41" s="22">
        <f>((Data!$AJ$42*LN('Intermediate calculations'!BA60))+Data!$AK$42)</f>
        <v>3948329.4936565943</v>
      </c>
      <c r="BH41" s="22">
        <f>((Data!$AJ$42*LN('Intermediate calculations'!BB60))+Data!$AK$42)</f>
        <v>3971404.1855766289</v>
      </c>
      <c r="BI41" s="22">
        <f>((Data!$AJ$42*LN('Intermediate calculations'!BC60))+Data!$AK$42)</f>
        <v>3994831.5904985536</v>
      </c>
      <c r="BJ41" s="22">
        <f>((Data!$AJ$42*LN('Intermediate calculations'!BD60))+Data!$AK$42)</f>
        <v>4017788.7182647046</v>
      </c>
      <c r="BK41" s="22">
        <f>((Data!$AJ$42*LN('Intermediate calculations'!BE60))+Data!$AK$42)</f>
        <v>4041010.8938809671</v>
      </c>
      <c r="BL41" s="22">
        <f>((Data!$AJ$42*LN('Intermediate calculations'!BF60))+Data!$AK$42)</f>
        <v>4065358.7919086348</v>
      </c>
      <c r="BM41" s="22">
        <f>((Data!$AJ$42*LN('Intermediate calculations'!BG60))+Data!$AK$42)</f>
        <v>4090301.1901658047</v>
      </c>
      <c r="BN41" s="22">
        <f>((Data!$AJ$42*LN('Intermediate calculations'!BH60))+Data!$AK$42)</f>
        <v>4115688.097423818</v>
      </c>
      <c r="BO41" s="22">
        <f>((Data!$AJ$42*LN('Intermediate calculations'!BI60))+Data!$AK$42)</f>
        <v>4140210.6958985291</v>
      </c>
      <c r="BP41" s="22">
        <f>((Data!$AJ$42*LN('Intermediate calculations'!BJ60))+Data!$AK$42)</f>
        <v>4165088.4146652594</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6">AD45*(AE41/AD41)</f>
        <v>1938342.5123775715</v>
      </c>
      <c r="AF45" s="22">
        <f t="shared" si="16"/>
        <v>1946344.4779650057</v>
      </c>
      <c r="AG45" s="22">
        <f t="shared" si="16"/>
        <v>1952226.9999719169</v>
      </c>
      <c r="AH45" s="22">
        <f t="shared" si="16"/>
        <v>1956099.6457937409</v>
      </c>
      <c r="AI45" s="22">
        <f t="shared" si="16"/>
        <v>1957963.8596037875</v>
      </c>
      <c r="AJ45" s="22">
        <f t="shared" si="16"/>
        <v>1961948.5776448443</v>
      </c>
      <c r="AK45" s="22">
        <f t="shared" si="16"/>
        <v>1965555.3237277037</v>
      </c>
      <c r="AL45" s="22">
        <f t="shared" si="16"/>
        <v>1967472.8367310294</v>
      </c>
      <c r="AM45" s="22">
        <f t="shared" si="16"/>
        <v>1942558.5813802998</v>
      </c>
      <c r="AN45" s="22">
        <f t="shared" si="16"/>
        <v>1952891.4105027604</v>
      </c>
      <c r="AO45" s="22">
        <f t="shared" si="16"/>
        <v>1960039.8206076904</v>
      </c>
      <c r="AP45" s="22">
        <f t="shared" si="16"/>
        <v>1967215.1655771772</v>
      </c>
      <c r="AQ45" s="22">
        <f t="shared" si="16"/>
        <v>1974707.8428734331</v>
      </c>
      <c r="AR45" s="22">
        <f t="shared" si="16"/>
        <v>1984909.7012082255</v>
      </c>
      <c r="AS45" s="22">
        <f t="shared" si="16"/>
        <v>1995350.7524858091</v>
      </c>
      <c r="AT45" s="22">
        <f t="shared" si="16"/>
        <v>2006537.8789559919</v>
      </c>
      <c r="AU45" s="22">
        <f t="shared" si="16"/>
        <v>2018531.1383663015</v>
      </c>
      <c r="AV45" s="22">
        <f t="shared" si="16"/>
        <v>2032307.4757733732</v>
      </c>
      <c r="AW45" s="22">
        <f t="shared" si="16"/>
        <v>2046396.8888989959</v>
      </c>
      <c r="AX45" s="22">
        <f t="shared" si="16"/>
        <v>2060580.764260157</v>
      </c>
      <c r="AY45" s="22">
        <f t="shared" si="16"/>
        <v>2074311.2014593161</v>
      </c>
      <c r="AZ45" s="22">
        <f t="shared" si="16"/>
        <v>2088371.8113740955</v>
      </c>
      <c r="BA45" s="22">
        <f t="shared" si="16"/>
        <v>2102275.9707393441</v>
      </c>
      <c r="BB45" s="22">
        <f t="shared" si="16"/>
        <v>2115042.0320567563</v>
      </c>
      <c r="BC45" s="22">
        <f t="shared" si="16"/>
        <v>2127662.9634394543</v>
      </c>
      <c r="BD45" s="22">
        <f t="shared" si="16"/>
        <v>2140319.5618137973</v>
      </c>
      <c r="BE45" s="22">
        <f t="shared" si="16"/>
        <v>2152749.7314988715</v>
      </c>
      <c r="BF45" s="22">
        <f t="shared" si="16"/>
        <v>2164787.9638942885</v>
      </c>
      <c r="BG45" s="22">
        <f t="shared" si="16"/>
        <v>2177324.1072366657</v>
      </c>
      <c r="BH45" s="22">
        <f t="shared" si="16"/>
        <v>2190048.7501686369</v>
      </c>
      <c r="BI45" s="22">
        <f t="shared" si="16"/>
        <v>2202967.8982763248</v>
      </c>
      <c r="BJ45" s="22">
        <f t="shared" si="16"/>
        <v>2215627.7099253931</v>
      </c>
      <c r="BK45" s="22">
        <f t="shared" si="16"/>
        <v>2228433.6834068378</v>
      </c>
      <c r="BL45" s="22">
        <f t="shared" si="16"/>
        <v>2241860.4415893434</v>
      </c>
      <c r="BM45" s="22">
        <f t="shared" si="16"/>
        <v>2255615.0396047533</v>
      </c>
      <c r="BN45" s="22">
        <f t="shared" si="16"/>
        <v>2269614.7641135259</v>
      </c>
      <c r="BO45" s="22">
        <f t="shared" si="16"/>
        <v>2283137.8616454965</v>
      </c>
      <c r="BP45" s="22">
        <f t="shared" si="16"/>
        <v>2296856.7918641828</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640972.67402107094</v>
      </c>
      <c r="AF46" s="22">
        <f>((Data!$AJ$48*'Activity data'!AF47)+Data!$AK$48)</f>
        <v>640846.6639003806</v>
      </c>
      <c r="AG46" s="22">
        <f>((Data!$AJ$48*'Activity data'!AG47)+Data!$AK$48)</f>
        <v>640754.0294970012</v>
      </c>
      <c r="AH46" s="22">
        <f>((Data!$AJ$48*'Activity data'!AH47)+Data!$AK$48)</f>
        <v>640693.04540977092</v>
      </c>
      <c r="AI46" s="22">
        <f>((Data!$AJ$48*'Activity data'!AI47)+Data!$AK$48)</f>
        <v>640663.68889672041</v>
      </c>
      <c r="AJ46" s="22">
        <f>((Data!$AJ$48*'Activity data'!AJ47)+Data!$AK$48)</f>
        <v>640600.93996387592</v>
      </c>
      <c r="AK46" s="22">
        <f>((Data!$AJ$48*'Activity data'!AK47)+Data!$AK$48)</f>
        <v>640544.14310512482</v>
      </c>
      <c r="AL46" s="22">
        <f>((Data!$AJ$48*'Activity data'!AL47)+Data!$AK$48)</f>
        <v>640513.94726857264</v>
      </c>
      <c r="AM46" s="22">
        <f>((Data!$AJ$48*'Activity data'!AM47)+Data!$AK$48)</f>
        <v>640906.28191302356</v>
      </c>
      <c r="AN46" s="22">
        <f>((Data!$AJ$48*'Activity data'!AN47)+Data!$AK$48)</f>
        <v>640743.56676128157</v>
      </c>
      <c r="AO46" s="22">
        <f>((Data!$AJ$48*'Activity data'!AO47)+Data!$AK$48)</f>
        <v>640630.99791676167</v>
      </c>
      <c r="AP46" s="22">
        <f>((Data!$AJ$48*'Activity data'!AP47)+Data!$AK$48)</f>
        <v>640518.00491826399</v>
      </c>
      <c r="AQ46" s="22">
        <f>((Data!$AJ$48*'Activity data'!AQ47)+Data!$AK$48)</f>
        <v>640400.01476196072</v>
      </c>
      <c r="AR46" s="22">
        <f>((Data!$AJ$48*'Activity data'!AR47)+Data!$AK$48)</f>
        <v>640239.36205907341</v>
      </c>
      <c r="AS46" s="22">
        <f>((Data!$AJ$48*'Activity data'!AS47)+Data!$AK$48)</f>
        <v>640074.94269020145</v>
      </c>
      <c r="AT46" s="22">
        <f>((Data!$AJ$48*'Activity data'!AT47)+Data!$AK$48)</f>
        <v>639898.77457984374</v>
      </c>
      <c r="AU46" s="22">
        <f>((Data!$AJ$48*'Activity data'!AU47)+Data!$AK$48)</f>
        <v>639709.91197486885</v>
      </c>
      <c r="AV46" s="22">
        <f>((Data!$AJ$48*'Activity data'!AV47)+Data!$AK$48)</f>
        <v>639492.97053462302</v>
      </c>
      <c r="AW46" s="22">
        <f>((Data!$AJ$48*'Activity data'!AW47)+Data!$AK$48)</f>
        <v>639271.09896706685</v>
      </c>
      <c r="AX46" s="22">
        <f>((Data!$AJ$48*'Activity data'!AX47)+Data!$AK$48)</f>
        <v>639047.73986528278</v>
      </c>
      <c r="AY46" s="22">
        <f>((Data!$AJ$48*'Activity data'!AY47)+Data!$AK$48)</f>
        <v>638831.52123378648</v>
      </c>
      <c r="AZ46" s="22">
        <f>((Data!$AJ$48*'Activity data'!AZ47)+Data!$AK$48)</f>
        <v>638610.10324179672</v>
      </c>
      <c r="BA46" s="22">
        <f>((Data!$AJ$48*'Activity data'!BA47)+Data!$AK$48)</f>
        <v>638391.14893856109</v>
      </c>
      <c r="BB46" s="22">
        <f>((Data!$AJ$48*'Activity data'!BB47)+Data!$AK$48)</f>
        <v>638190.11671594414</v>
      </c>
      <c r="BC46" s="22">
        <f>((Data!$AJ$48*'Activity data'!BC47)+Data!$AK$48)</f>
        <v>637991.36991187709</v>
      </c>
      <c r="BD46" s="22">
        <f>((Data!$AJ$48*'Activity data'!BD47)+Data!$AK$48)</f>
        <v>637792.06144556927</v>
      </c>
      <c r="BE46" s="22">
        <f>((Data!$AJ$48*'Activity data'!BE47)+Data!$AK$48)</f>
        <v>637596.3186414917</v>
      </c>
      <c r="BF46" s="22">
        <f>((Data!$AJ$48*'Activity data'!BF47)+Data!$AK$48)</f>
        <v>637406.74782911199</v>
      </c>
      <c r="BG46" s="22">
        <f>((Data!$AJ$48*'Activity data'!BG47)+Data!$AK$48)</f>
        <v>637209.3362158899</v>
      </c>
      <c r="BH46" s="22">
        <f>((Data!$AJ$48*'Activity data'!BH47)+Data!$AK$48)</f>
        <v>637008.95622498915</v>
      </c>
      <c r="BI46" s="22">
        <f>((Data!$AJ$48*'Activity data'!BI47)+Data!$AK$48)</f>
        <v>636805.51328406704</v>
      </c>
      <c r="BJ46" s="22">
        <f>((Data!$AJ$48*'Activity data'!BJ47)+Data!$AK$48)</f>
        <v>636606.15421704971</v>
      </c>
      <c r="BK46" s="22">
        <f>((Data!$AJ$48*'Activity data'!BK47)+Data!$AK$48)</f>
        <v>636404.49348178145</v>
      </c>
      <c r="BL46" s="22">
        <f>((Data!$AJ$48*'Activity data'!BL47)+Data!$AK$48)</f>
        <v>636193.05700400984</v>
      </c>
      <c r="BM46" s="22">
        <f>((Data!$AJ$48*'Activity data'!BM47)+Data!$AK$48)</f>
        <v>635976.45790257282</v>
      </c>
      <c r="BN46" s="22">
        <f>((Data!$AJ$48*'Activity data'!BN47)+Data!$AK$48)</f>
        <v>635755.99869718077</v>
      </c>
      <c r="BO46" s="22">
        <f>((Data!$AJ$48*'Activity data'!BO47)+Data!$AK$48)</f>
        <v>635543.04512552498</v>
      </c>
      <c r="BP46" s="22">
        <f>((Data!$AJ$48*'Activity data'!BP47)+Data!$AK$48)</f>
        <v>635327.00769900659</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420363.4128112779</v>
      </c>
      <c r="AF47" s="22">
        <f>((Data!$AJ$49*'Activity data'!AF41)+Data!$AK$49)</f>
        <v>420270.72938803816</v>
      </c>
      <c r="AG47" s="22">
        <f>((Data!$AJ$49*'Activity data'!AG41)+Data!$AK$49)</f>
        <v>420202.59459403955</v>
      </c>
      <c r="AH47" s="22">
        <f>((Data!$AJ$49*'Activity data'!AH41)+Data!$AK$49)</f>
        <v>420157.73935593088</v>
      </c>
      <c r="AI47" s="22">
        <f>((Data!$AJ$49*'Activity data'!AI41)+Data!$AK$49)</f>
        <v>420136.14694645623</v>
      </c>
      <c r="AJ47" s="22">
        <f>((Data!$AJ$49*'Activity data'!AJ41)+Data!$AK$49)</f>
        <v>420089.99362266914</v>
      </c>
      <c r="AK47" s="22">
        <f>((Data!$AJ$49*'Activity data'!AK41)+Data!$AK$49)</f>
        <v>420048.21819011279</v>
      </c>
      <c r="AL47" s="22">
        <f>((Data!$AJ$49*'Activity data'!AL41)+Data!$AK$49)</f>
        <v>420026.00843835704</v>
      </c>
      <c r="AM47" s="22">
        <f>((Data!$AJ$49*'Activity data'!AM41)+Data!$AK$49)</f>
        <v>420314.57984598726</v>
      </c>
      <c r="AN47" s="22">
        <f>((Data!$AJ$49*'Activity data'!AN41)+Data!$AK$49)</f>
        <v>420194.8990045294</v>
      </c>
      <c r="AO47" s="22">
        <f>((Data!$AJ$49*'Activity data'!AO41)+Data!$AK$49)</f>
        <v>420112.10195772798</v>
      </c>
      <c r="AP47" s="22">
        <f>((Data!$AJ$49*'Activity data'!AP41)+Data!$AK$49)</f>
        <v>420028.99293564691</v>
      </c>
      <c r="AQ47" s="22">
        <f>((Data!$AJ$49*'Activity data'!AQ41)+Data!$AK$49)</f>
        <v>419942.20838584349</v>
      </c>
      <c r="AR47" s="22">
        <f>((Data!$AJ$49*'Activity data'!AR41)+Data!$AK$49)</f>
        <v>419824.04452428425</v>
      </c>
      <c r="AS47" s="22">
        <f>((Data!$AJ$49*'Activity data'!AS41)+Data!$AK$49)</f>
        <v>419703.11019083153</v>
      </c>
      <c r="AT47" s="22">
        <f>((Data!$AJ$49*'Activity data'!AT41)+Data!$AK$49)</f>
        <v>419573.53438022058</v>
      </c>
      <c r="AU47" s="22">
        <f>((Data!$AJ$49*'Activity data'!AU41)+Data!$AK$49)</f>
        <v>419434.62146866106</v>
      </c>
      <c r="AV47" s="22">
        <f>((Data!$AJ$49*'Activity data'!AV41)+Data!$AK$49)</f>
        <v>419275.05590984412</v>
      </c>
      <c r="AW47" s="22">
        <f>((Data!$AJ$49*'Activity data'!AW41)+Data!$AK$49)</f>
        <v>419111.86412581889</v>
      </c>
      <c r="AX47" s="22">
        <f>((Data!$AJ$49*'Activity data'!AX41)+Data!$AK$49)</f>
        <v>418947.57822519686</v>
      </c>
      <c r="AY47" s="22">
        <f>((Data!$AJ$49*'Activity data'!AY41)+Data!$AK$49)</f>
        <v>418788.54430930567</v>
      </c>
      <c r="AZ47" s="22">
        <f>((Data!$AJ$49*'Activity data'!AZ41)+Data!$AK$49)</f>
        <v>418625.6861408343</v>
      </c>
      <c r="BA47" s="22">
        <f>((Data!$AJ$49*'Activity data'!BA41)+Data!$AK$49)</f>
        <v>418464.64007369475</v>
      </c>
      <c r="BB47" s="22">
        <f>((Data!$AJ$49*'Activity data'!BB41)+Data!$AK$49)</f>
        <v>418316.77612061251</v>
      </c>
      <c r="BC47" s="22">
        <f>((Data!$AJ$49*'Activity data'!BC41)+Data!$AK$49)</f>
        <v>418170.59314691176</v>
      </c>
      <c r="BD47" s="22">
        <f>((Data!$AJ$49*'Activity data'!BD41)+Data!$AK$49)</f>
        <v>418023.99705735262</v>
      </c>
      <c r="BE47" s="22">
        <f>((Data!$AJ$49*'Activity data'!BE41)+Data!$AK$49)</f>
        <v>417880.02359667281</v>
      </c>
      <c r="BF47" s="22">
        <f>((Data!$AJ$49*'Activity data'!BF41)+Data!$AK$49)</f>
        <v>417740.58978182176</v>
      </c>
      <c r="BG47" s="22">
        <f>((Data!$AJ$49*'Activity data'!BG41)+Data!$AK$49)</f>
        <v>417595.38887255767</v>
      </c>
      <c r="BH47" s="22">
        <f>((Data!$AJ$49*'Activity data'!BH41)+Data!$AK$49)</f>
        <v>417448.00465132453</v>
      </c>
      <c r="BI47" s="22">
        <f>((Data!$AJ$49*'Activity data'!BI41)+Data!$AK$49)</f>
        <v>417298.36755792814</v>
      </c>
      <c r="BJ47" s="22">
        <f>((Data!$AJ$49*'Activity data'!BJ41)+Data!$AK$49)</f>
        <v>417151.73425035074</v>
      </c>
      <c r="BK47" s="22">
        <f>((Data!$AJ$49*'Activity data'!BK41)+Data!$AK$49)</f>
        <v>417003.40801135247</v>
      </c>
      <c r="BL47" s="22">
        <f>((Data!$AJ$49*'Activity data'!BL41)+Data!$AK$49)</f>
        <v>416847.8914825985</v>
      </c>
      <c r="BM47" s="22">
        <f>((Data!$AJ$49*'Activity data'!BM41)+Data!$AK$49)</f>
        <v>416688.57772206987</v>
      </c>
      <c r="BN47" s="22">
        <f>((Data!$AJ$49*'Activity data'!BN41)+Data!$AK$49)</f>
        <v>416526.42476381123</v>
      </c>
      <c r="BO47" s="22">
        <f>((Data!$AJ$49*'Activity data'!BO41)+Data!$AK$49)</f>
        <v>416369.7923766342</v>
      </c>
      <c r="BP47" s="22">
        <f>((Data!$AJ$49*'Activity data'!BP41)+Data!$AK$49)</f>
        <v>416210.89174128888</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2774.398524554435</v>
      </c>
      <c r="AF48" s="22">
        <f t="shared" si="18"/>
        <v>2773.7868139610523</v>
      </c>
      <c r="AG48" s="22">
        <f t="shared" si="18"/>
        <v>2773.3371243206616</v>
      </c>
      <c r="AH48" s="22">
        <f t="shared" si="18"/>
        <v>2773.041079749144</v>
      </c>
      <c r="AI48" s="22">
        <f t="shared" si="18"/>
        <v>2772.8985698466117</v>
      </c>
      <c r="AJ48" s="22">
        <f t="shared" si="17"/>
        <v>2772.5939579096166</v>
      </c>
      <c r="AK48" s="22">
        <f t="shared" si="17"/>
        <v>2772.3182400547448</v>
      </c>
      <c r="AL48" s="22">
        <f t="shared" si="17"/>
        <v>2772.1716556931569</v>
      </c>
      <c r="AM48" s="22">
        <f t="shared" si="17"/>
        <v>2774.0762269835168</v>
      </c>
      <c r="AN48" s="22">
        <f t="shared" ref="AN48:BP48" si="19">AN47*0.05*0.33*0.8*0.5</f>
        <v>2773.2863334298945</v>
      </c>
      <c r="AO48" s="22">
        <f t="shared" si="19"/>
        <v>2772.7398729210054</v>
      </c>
      <c r="AP48" s="22">
        <f t="shared" si="19"/>
        <v>2772.1913533752704</v>
      </c>
      <c r="AQ48" s="22">
        <f t="shared" si="19"/>
        <v>2771.6185753465679</v>
      </c>
      <c r="AR48" s="22">
        <f t="shared" si="19"/>
        <v>2770.8386938602762</v>
      </c>
      <c r="AS48" s="22">
        <f t="shared" si="19"/>
        <v>2770.040527259489</v>
      </c>
      <c r="AT48" s="22">
        <f t="shared" si="19"/>
        <v>2769.1853269094563</v>
      </c>
      <c r="AU48" s="22">
        <f t="shared" si="19"/>
        <v>2768.2685016931632</v>
      </c>
      <c r="AV48" s="22">
        <f t="shared" si="19"/>
        <v>2767.2153690049718</v>
      </c>
      <c r="AW48" s="22">
        <f t="shared" si="19"/>
        <v>2766.1383032304052</v>
      </c>
      <c r="AX48" s="22">
        <f t="shared" si="19"/>
        <v>2765.0540162862999</v>
      </c>
      <c r="AY48" s="22">
        <f t="shared" si="19"/>
        <v>2764.0043924414181</v>
      </c>
      <c r="AZ48" s="22">
        <f t="shared" si="19"/>
        <v>2762.9295285295066</v>
      </c>
      <c r="BA48" s="22">
        <f t="shared" si="19"/>
        <v>2761.8666244863857</v>
      </c>
      <c r="BB48" s="22">
        <f t="shared" si="19"/>
        <v>2760.8907223960432</v>
      </c>
      <c r="BC48" s="22">
        <f t="shared" si="19"/>
        <v>2759.925914769618</v>
      </c>
      <c r="BD48" s="22">
        <f t="shared" si="19"/>
        <v>2758.9583805785278</v>
      </c>
      <c r="BE48" s="22">
        <f t="shared" si="19"/>
        <v>2758.0081557380413</v>
      </c>
      <c r="BF48" s="22">
        <f t="shared" si="19"/>
        <v>2757.0878925600241</v>
      </c>
      <c r="BG48" s="22">
        <f t="shared" si="19"/>
        <v>2756.1295665588809</v>
      </c>
      <c r="BH48" s="22">
        <f t="shared" si="19"/>
        <v>2755.1568306987429</v>
      </c>
      <c r="BI48" s="22">
        <f t="shared" si="19"/>
        <v>2754.1692258823259</v>
      </c>
      <c r="BJ48" s="22">
        <f t="shared" si="19"/>
        <v>2753.2014460523155</v>
      </c>
      <c r="BK48" s="22">
        <f t="shared" si="19"/>
        <v>2752.222492874927</v>
      </c>
      <c r="BL48" s="22">
        <f t="shared" si="19"/>
        <v>2751.1960837851502</v>
      </c>
      <c r="BM48" s="22">
        <f t="shared" si="19"/>
        <v>2750.1446129656615</v>
      </c>
      <c r="BN48" s="22">
        <f t="shared" si="19"/>
        <v>2749.0744034411546</v>
      </c>
      <c r="BO48" s="22">
        <f t="shared" si="19"/>
        <v>2748.0406296857859</v>
      </c>
      <c r="BP48" s="22">
        <f t="shared" si="19"/>
        <v>2746.9918854925072</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20299763.536742467</v>
      </c>
      <c r="AE50" s="22">
        <f>((AE5*Constants!$H63*Constants!$H81*(1-Constants!$H99))+(AE5*Constants!$H63*Constants!$H115))</f>
        <v>20449981.469518829</v>
      </c>
      <c r="AF50" s="22">
        <f>((AF5*Constants!$H63*Constants!$H81*(1-Constants!$H99))+(AF5*Constants!$H63*Constants!$H115))</f>
        <v>20556266.958444454</v>
      </c>
      <c r="AG50" s="22">
        <f>((AG5*Constants!$H63*Constants!$H81*(1-Constants!$H99))+(AG5*Constants!$H63*Constants!$H115))</f>
        <v>20619802.079102229</v>
      </c>
      <c r="AH50" s="22">
        <f>((AH5*Constants!$H63*Constants!$H81*(1-Constants!$H99))+(AH5*Constants!$H63*Constants!$H115))</f>
        <v>20639698.097734086</v>
      </c>
      <c r="AI50" s="22">
        <f>((AI5*Constants!$H63*Constants!$H81*(1-Constants!$H99))+(AI5*Constants!$H63*Constants!$H115))</f>
        <v>20726584.970349312</v>
      </c>
      <c r="AJ50" s="22">
        <f>((AJ5*Constants!$H63*Constants!$H81*(1-Constants!$H99))+(AJ5*Constants!$H63*Constants!$H115))</f>
        <v>20809812.60845663</v>
      </c>
      <c r="AK50" s="22">
        <f>((AK5*Constants!$H63*Constants!$H81*(1-Constants!$H99))+(AK5*Constants!$H63*Constants!$H115))</f>
        <v>20853803.958422452</v>
      </c>
      <c r="AL50" s="22">
        <f>((AL5*Constants!$H63*Constants!$H81*(1-Constants!$H99))+(AL5*Constants!$H63*Constants!$H115))</f>
        <v>20203939.810292572</v>
      </c>
      <c r="AM50" s="22">
        <f>((AM5*Constants!$H63*Constants!$H81*(1-Constants!$H99))+(AM5*Constants!$H63*Constants!$H115))</f>
        <v>20438253.188012626</v>
      </c>
      <c r="AN50" s="22">
        <f>((AN5*Constants!$H63*Constants!$H81*(1-Constants!$H99))+(AN5*Constants!$H63*Constants!$H115))</f>
        <v>20597693.936717425</v>
      </c>
      <c r="AO50" s="22">
        <f>((AO5*Constants!$H63*Constants!$H81*(1-Constants!$H99))+(AO5*Constants!$H63*Constants!$H115))</f>
        <v>20763529.614604369</v>
      </c>
      <c r="AP50" s="22">
        <f>((AP5*Constants!$H63*Constants!$H81*(1-Constants!$H99))+(AP5*Constants!$H63*Constants!$H115))</f>
        <v>20943346.315698206</v>
      </c>
      <c r="AQ50" s="22">
        <f>((AQ5*Constants!$H63*Constants!$H81*(1-Constants!$H99))+(AQ5*Constants!$H63*Constants!$H115))</f>
        <v>21202081.758374676</v>
      </c>
      <c r="AR50" s="22">
        <f>((AR5*Constants!$H63*Constants!$H81*(1-Constants!$H99))+(AR5*Constants!$H63*Constants!$H115))</f>
        <v>21461708.790234465</v>
      </c>
      <c r="AS50" s="22">
        <f>((AS5*Constants!$H63*Constants!$H81*(1-Constants!$H99))+(AS5*Constants!$H63*Constants!$H115))</f>
        <v>21750324.225457627</v>
      </c>
      <c r="AT50" s="22">
        <f>((AT5*Constants!$H63*Constants!$H81*(1-Constants!$H99))+(AT5*Constants!$H63*Constants!$H115))</f>
        <v>22071059.893112119</v>
      </c>
      <c r="AU50" s="22">
        <f>((AU5*Constants!$H63*Constants!$H81*(1-Constants!$H99))+(AU5*Constants!$H63*Constants!$H115))</f>
        <v>22454714.156247411</v>
      </c>
      <c r="AV50" s="22">
        <f>((AV5*Constants!$H63*Constants!$H81*(1-Constants!$H99))+(AV5*Constants!$H63*Constants!$H115))</f>
        <v>22860784.979166586</v>
      </c>
      <c r="AW50" s="22">
        <f>((AW5*Constants!$H63*Constants!$H81*(1-Constants!$H99))+(AW5*Constants!$H63*Constants!$H115))</f>
        <v>23272550.687259089</v>
      </c>
      <c r="AX50" s="22">
        <f>((AX5*Constants!$H63*Constants!$H81*(1-Constants!$H99))+(AX5*Constants!$H63*Constants!$H115))</f>
        <v>23683620.644534983</v>
      </c>
      <c r="AY50" s="22">
        <f>((AY5*Constants!$H63*Constants!$H81*(1-Constants!$H99))+(AY5*Constants!$H63*Constants!$H115))</f>
        <v>24119220.114426378</v>
      </c>
      <c r="AZ50" s="22">
        <f>((AZ5*Constants!$H63*Constants!$H81*(1-Constants!$H99))+(AZ5*Constants!$H63*Constants!$H115))</f>
        <v>24563900.803160213</v>
      </c>
      <c r="BA50" s="22">
        <f>((BA5*Constants!$H63*Constants!$H81*(1-Constants!$H99))+(BA5*Constants!$H63*Constants!$H115))</f>
        <v>24982879.63147112</v>
      </c>
      <c r="BB50" s="22">
        <f>((BB5*Constants!$H63*Constants!$H81*(1-Constants!$H99))+(BB5*Constants!$H63*Constants!$H115))</f>
        <v>25398900.238273539</v>
      </c>
      <c r="BC50" s="22">
        <f>((BC5*Constants!$H63*Constants!$H81*(1-Constants!$H99))+(BC5*Constants!$H63*Constants!$H115))</f>
        <v>25828790.983155657</v>
      </c>
      <c r="BD50" s="22">
        <f>((BD5*Constants!$H63*Constants!$H81*(1-Constants!$H99))+(BD5*Constants!$H63*Constants!$H115))</f>
        <v>26262939.711946927</v>
      </c>
      <c r="BE50" s="22">
        <f>((BE5*Constants!$H63*Constants!$H81*(1-Constants!$H99))+(BE5*Constants!$H63*Constants!$H115))</f>
        <v>26694499.387778211</v>
      </c>
      <c r="BF50" s="22">
        <f>((BF5*Constants!$H63*Constants!$H81*(1-Constants!$H99))+(BF5*Constants!$H63*Constants!$H115))</f>
        <v>27158250.249433864</v>
      </c>
      <c r="BG50" s="22">
        <f>((BG5*Constants!$H63*Constants!$H81*(1-Constants!$H99))+(BG5*Constants!$H63*Constants!$H115))</f>
        <v>27633661.134631865</v>
      </c>
      <c r="BH50" s="22">
        <f>((BH5*Constants!$H63*Constants!$H81*(1-Constants!$H99))+(BH5*Constants!$H63*Constants!$H115))</f>
        <v>28131499.127446622</v>
      </c>
      <c r="BI50" s="22">
        <f>((BI5*Constants!$H63*Constants!$H81*(1-Constants!$H99))+(BI5*Constants!$H63*Constants!$H115))</f>
        <v>28633067.779193502</v>
      </c>
      <c r="BJ50" s="22">
        <f>((BJ5*Constants!$H63*Constants!$H81*(1-Constants!$H99))+(BJ5*Constants!$H63*Constants!$H115))</f>
        <v>29155926.341601588</v>
      </c>
      <c r="BK50" s="22">
        <f>((BK5*Constants!$H63*Constants!$H81*(1-Constants!$H99))+(BK5*Constants!$H63*Constants!$H115))</f>
        <v>29722752.111549694</v>
      </c>
      <c r="BL50" s="22">
        <f>((BL5*Constants!$H63*Constants!$H81*(1-Constants!$H99))+(BL5*Constants!$H63*Constants!$H115))</f>
        <v>30312824.620121542</v>
      </c>
      <c r="BM50" s="22">
        <f>((BM5*Constants!$H63*Constants!$H81*(1-Constants!$H99))+(BM5*Constants!$H63*Constants!$H115))</f>
        <v>30933666.794534627</v>
      </c>
      <c r="BN50" s="22">
        <f>((BN5*Constants!$H63*Constants!$H81*(1-Constants!$H99))+(BN5*Constants!$H63*Constants!$H115))</f>
        <v>31550711.670002393</v>
      </c>
      <c r="BO50" s="22">
        <f>((BO5*Constants!$H63*Constants!$H81*(1-Constants!$H99))+(BO5*Constants!$H63*Constants!$H115))</f>
        <v>32197133.468112115</v>
      </c>
      <c r="BP50" s="22">
        <f>((BP5*Constants!$H63*Constants!$H81*(1-Constants!$H99))+(BP5*Constants!$H63*Constants!$H115))</f>
        <v>32881920.645789403</v>
      </c>
    </row>
    <row r="51" spans="1:72" x14ac:dyDescent="0.25">
      <c r="A51" t="str">
        <f t="shared" ref="A51:A65" si="20">A50</f>
        <v>3C Aggregated and non-CO2 emissions on land</v>
      </c>
      <c r="B51" t="str">
        <f t="shared" ref="B51:B65" si="21">B50</f>
        <v>3C4 Direct N2O from managed soils (N2O)</v>
      </c>
      <c r="C51" t="s">
        <v>409</v>
      </c>
      <c r="D51" t="str">
        <f>Constants!D116</f>
        <v xml:space="preserve"> - Pasture</v>
      </c>
      <c r="E51" t="str">
        <f t="shared" ref="E51" si="22">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59355915.099782646</v>
      </c>
      <c r="AE51" s="22">
        <f>((AE6*Constants!$H64*Constants!$H82*(1-Constants!$H100))+(AE6*Constants!$H64*Constants!$H116))</f>
        <v>59795147.943465769</v>
      </c>
      <c r="AF51" s="22">
        <f>((AF6*Constants!$H64*Constants!$H82*(1-Constants!$H100))+(AF6*Constants!$H64*Constants!$H116))</f>
        <v>60105923.605733439</v>
      </c>
      <c r="AG51" s="22">
        <f>((AG6*Constants!$H64*Constants!$H82*(1-Constants!$H100))+(AG6*Constants!$H64*Constants!$H116))</f>
        <v>60291698.441030979</v>
      </c>
      <c r="AH51" s="22">
        <f>((AH6*Constants!$H64*Constants!$H82*(1-Constants!$H100))+(AH6*Constants!$H64*Constants!$H116))</f>
        <v>60349873.817832723</v>
      </c>
      <c r="AI51" s="22">
        <f>((AI6*Constants!$H64*Constants!$H82*(1-Constants!$H100))+(AI6*Constants!$H64*Constants!$H116))</f>
        <v>60603928.493144594</v>
      </c>
      <c r="AJ51" s="22">
        <f>((AJ6*Constants!$H64*Constants!$H82*(1-Constants!$H100))+(AJ6*Constants!$H64*Constants!$H116))</f>
        <v>60847283.673736334</v>
      </c>
      <c r="AK51" s="22">
        <f>((AK6*Constants!$H64*Constants!$H82*(1-Constants!$H100))+(AK6*Constants!$H64*Constants!$H116))</f>
        <v>60975913.094910137</v>
      </c>
      <c r="AL51" s="22">
        <f>((AL6*Constants!$H64*Constants!$H82*(1-Constants!$H100))+(AL6*Constants!$H64*Constants!$H116))</f>
        <v>59075729.325135067</v>
      </c>
      <c r="AM51" s="22">
        <f>((AM6*Constants!$H64*Constants!$H82*(1-Constants!$H100))+(AM6*Constants!$H64*Constants!$H116))</f>
        <v>59760854.791228384</v>
      </c>
      <c r="AN51" s="22">
        <f>((AN6*Constants!$H64*Constants!$H82*(1-Constants!$H100))+(AN6*Constants!$H64*Constants!$H116))</f>
        <v>60227054.879049033</v>
      </c>
      <c r="AO51" s="22">
        <f>((AO6*Constants!$H64*Constants!$H82*(1-Constants!$H100))+(AO6*Constants!$H64*Constants!$H116))</f>
        <v>60711953.55283682</v>
      </c>
      <c r="AP51" s="22">
        <f>((AP6*Constants!$H64*Constants!$H82*(1-Constants!$H100))+(AP6*Constants!$H64*Constants!$H116))</f>
        <v>61237732.329733931</v>
      </c>
      <c r="AQ51" s="22">
        <f>((AQ6*Constants!$H64*Constants!$H82*(1-Constants!$H100))+(AQ6*Constants!$H64*Constants!$H116))</f>
        <v>61994267.199759007</v>
      </c>
      <c r="AR51" s="22">
        <f>((AR6*Constants!$H64*Constants!$H82*(1-Constants!$H100))+(AR6*Constants!$H64*Constants!$H116))</f>
        <v>62753409.050489709</v>
      </c>
      <c r="AS51" s="22">
        <f>((AS6*Constants!$H64*Constants!$H82*(1-Constants!$H100))+(AS6*Constants!$H64*Constants!$H116))</f>
        <v>63597312.14515312</v>
      </c>
      <c r="AT51" s="22">
        <f>((AT6*Constants!$H64*Constants!$H82*(1-Constants!$H100))+(AT6*Constants!$H64*Constants!$H116))</f>
        <v>64535133.860382184</v>
      </c>
      <c r="AU51" s="22">
        <f>((AU6*Constants!$H64*Constants!$H82*(1-Constants!$H100))+(AU6*Constants!$H64*Constants!$H116))</f>
        <v>65656927.709315985</v>
      </c>
      <c r="AV51" s="22">
        <f>((AV6*Constants!$H64*Constants!$H82*(1-Constants!$H100))+(AV6*Constants!$H64*Constants!$H116))</f>
        <v>66844266.923689783</v>
      </c>
      <c r="AW51" s="22">
        <f>((AW6*Constants!$H64*Constants!$H82*(1-Constants!$H100))+(AW6*Constants!$H64*Constants!$H116))</f>
        <v>68048257.81581533</v>
      </c>
      <c r="AX51" s="22">
        <f>((AX6*Constants!$H64*Constants!$H82*(1-Constants!$H100))+(AX6*Constants!$H64*Constants!$H116))</f>
        <v>69250214.352894008</v>
      </c>
      <c r="AY51" s="22">
        <f>((AY6*Constants!$H64*Constants!$H82*(1-Constants!$H100))+(AY6*Constants!$H64*Constants!$H116))</f>
        <v>70523894.467718303</v>
      </c>
      <c r="AZ51" s="22">
        <f>((AZ6*Constants!$H64*Constants!$H82*(1-Constants!$H100))+(AZ6*Constants!$H64*Constants!$H116))</f>
        <v>71824127.800940365</v>
      </c>
      <c r="BA51" s="22">
        <f>((BA6*Constants!$H64*Constants!$H82*(1-Constants!$H100))+(BA6*Constants!$H64*Constants!$H116))</f>
        <v>73049209.645702541</v>
      </c>
      <c r="BB51" s="22">
        <f>((BB6*Constants!$H64*Constants!$H82*(1-Constants!$H100))+(BB6*Constants!$H64*Constants!$H116))</f>
        <v>74265641.737260178</v>
      </c>
      <c r="BC51" s="22">
        <f>((BC6*Constants!$H64*Constants!$H82*(1-Constants!$H100))+(BC6*Constants!$H64*Constants!$H116))</f>
        <v>75522629.707056955</v>
      </c>
      <c r="BD51" s="22">
        <f>((BD6*Constants!$H64*Constants!$H82*(1-Constants!$H100))+(BD6*Constants!$H64*Constants!$H116))</f>
        <v>76792067.897318199</v>
      </c>
      <c r="BE51" s="22">
        <f>((BE6*Constants!$H64*Constants!$H82*(1-Constants!$H100))+(BE6*Constants!$H64*Constants!$H116))</f>
        <v>78053935.772417694</v>
      </c>
      <c r="BF51" s="22">
        <f>((BF6*Constants!$H64*Constants!$H82*(1-Constants!$H100))+(BF6*Constants!$H64*Constants!$H116))</f>
        <v>79409929.73372969</v>
      </c>
      <c r="BG51" s="22">
        <f>((BG6*Constants!$H64*Constants!$H82*(1-Constants!$H100))+(BG6*Constants!$H64*Constants!$H116))</f>
        <v>80800017.262988314</v>
      </c>
      <c r="BH51" s="22">
        <f>((BH6*Constants!$H64*Constants!$H82*(1-Constants!$H100))+(BH6*Constants!$H64*Constants!$H116))</f>
        <v>82255680.999241918</v>
      </c>
      <c r="BI51" s="22">
        <f>((BI6*Constants!$H64*Constants!$H82*(1-Constants!$H100))+(BI6*Constants!$H64*Constants!$H116))</f>
        <v>83722253.073143899</v>
      </c>
      <c r="BJ51" s="22">
        <f>((BJ6*Constants!$H64*Constants!$H82*(1-Constants!$H100))+(BJ6*Constants!$H64*Constants!$H116))</f>
        <v>85251076.223389745</v>
      </c>
      <c r="BK51" s="22">
        <f>((BK6*Constants!$H64*Constants!$H82*(1-Constants!$H100))+(BK6*Constants!$H64*Constants!$H116))</f>
        <v>86908458.203062207</v>
      </c>
      <c r="BL51" s="22">
        <f>((BL6*Constants!$H64*Constants!$H82*(1-Constants!$H100))+(BL6*Constants!$H64*Constants!$H116))</f>
        <v>88633812.966831356</v>
      </c>
      <c r="BM51" s="22">
        <f>((BM6*Constants!$H64*Constants!$H82*(1-Constants!$H100))+(BM6*Constants!$H64*Constants!$H116))</f>
        <v>90449137.333941758</v>
      </c>
      <c r="BN51" s="22">
        <f>((BN6*Constants!$H64*Constants!$H82*(1-Constants!$H100))+(BN6*Constants!$H64*Constants!$H116))</f>
        <v>92253358.509953454</v>
      </c>
      <c r="BO51" s="22">
        <f>((BO6*Constants!$H64*Constants!$H82*(1-Constants!$H100))+(BO6*Constants!$H64*Constants!$H116))</f>
        <v>94143476.94890973</v>
      </c>
      <c r="BP51" s="22">
        <f>((BP6*Constants!$H64*Constants!$H82*(1-Constants!$H100))+(BP6*Constants!$H64*Constants!$H116))</f>
        <v>96145774.636075586</v>
      </c>
    </row>
    <row r="52" spans="1:72" x14ac:dyDescent="0.25">
      <c r="A52" t="str">
        <f t="shared" si="20"/>
        <v>3C Aggregated and non-CO2 emissions on land</v>
      </c>
      <c r="B52" t="str">
        <f t="shared" si="21"/>
        <v>3C4 Direct N2O from managed soils (N2O)</v>
      </c>
      <c r="C52" t="s">
        <v>409</v>
      </c>
      <c r="D52" t="str">
        <f>Constants!D117</f>
        <v xml:space="preserve"> - Non-lactating</v>
      </c>
      <c r="E52" t="str">
        <f t="shared" ref="E52:E66" si="23">C52&amp;D52</f>
        <v>MM N available - Non-lactating</v>
      </c>
      <c r="F52" t="str">
        <f t="shared" ref="F52:F66" si="24">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3175206.7863109084</v>
      </c>
      <c r="AE52" s="22">
        <f>((AE7*Constants!$H65*Constants!$H83*(1-Constants!$H101))+(AE7*Constants!$H65*Constants!$H117))</f>
        <v>3198703.2668838855</v>
      </c>
      <c r="AF52" s="22">
        <f>((AF7*Constants!$H65*Constants!$H83*(1-Constants!$H101))+(AF7*Constants!$H65*Constants!$H117))</f>
        <v>3215328.0125422366</v>
      </c>
      <c r="AG52" s="22">
        <f>((AG7*Constants!$H65*Constants!$H83*(1-Constants!$H101))+(AG7*Constants!$H65*Constants!$H117))</f>
        <v>3225265.9187605288</v>
      </c>
      <c r="AH52" s="22">
        <f>((AH7*Constants!$H65*Constants!$H83*(1-Constants!$H101))+(AH7*Constants!$H65*Constants!$H117))</f>
        <v>3228377.973404224</v>
      </c>
      <c r="AI52" s="22">
        <f>((AI7*Constants!$H65*Constants!$H83*(1-Constants!$H101))+(AI7*Constants!$H65*Constants!$H117))</f>
        <v>3241968.4660752276</v>
      </c>
      <c r="AJ52" s="22">
        <f>((AJ7*Constants!$H65*Constants!$H83*(1-Constants!$H101))+(AJ7*Constants!$H65*Constants!$H117))</f>
        <v>3254986.5961065786</v>
      </c>
      <c r="AK52" s="22">
        <f>((AK7*Constants!$H65*Constants!$H83*(1-Constants!$H101))+(AK7*Constants!$H65*Constants!$H117))</f>
        <v>3261867.5448771212</v>
      </c>
      <c r="AL52" s="22">
        <f>((AL7*Constants!$H65*Constants!$H83*(1-Constants!$H101))+(AL7*Constants!$H65*Constants!$H117))</f>
        <v>3160218.4271626556</v>
      </c>
      <c r="AM52" s="22">
        <f>((AM7*Constants!$H65*Constants!$H83*(1-Constants!$H101))+(AM7*Constants!$H65*Constants!$H117))</f>
        <v>3196868.7765971953</v>
      </c>
      <c r="AN52" s="22">
        <f>((AN7*Constants!$H65*Constants!$H83*(1-Constants!$H101))+(AN7*Constants!$H65*Constants!$H117))</f>
        <v>3221807.8526798133</v>
      </c>
      <c r="AO52" s="22">
        <f>((AO7*Constants!$H65*Constants!$H83*(1-Constants!$H101))+(AO7*Constants!$H65*Constants!$H117))</f>
        <v>3247747.1976818377</v>
      </c>
      <c r="AP52" s="22">
        <f>((AP7*Constants!$H65*Constants!$H83*(1-Constants!$H101))+(AP7*Constants!$H65*Constants!$H117))</f>
        <v>3275873.3977024332</v>
      </c>
      <c r="AQ52" s="22">
        <f>((AQ7*Constants!$H65*Constants!$H83*(1-Constants!$H101))+(AQ7*Constants!$H65*Constants!$H117))</f>
        <v>3316343.747613579</v>
      </c>
      <c r="AR52" s="22">
        <f>((AR7*Constants!$H65*Constants!$H83*(1-Constants!$H101))+(AR7*Constants!$H65*Constants!$H117))</f>
        <v>3356953.5562933129</v>
      </c>
      <c r="AS52" s="22">
        <f>((AS7*Constants!$H65*Constants!$H83*(1-Constants!$H101))+(AS7*Constants!$H65*Constants!$H117))</f>
        <v>3402097.6136068851</v>
      </c>
      <c r="AT52" s="22">
        <f>((AT7*Constants!$H65*Constants!$H83*(1-Constants!$H101))+(AT7*Constants!$H65*Constants!$H117))</f>
        <v>3452265.7875713352</v>
      </c>
      <c r="AU52" s="22">
        <f>((AU7*Constants!$H65*Constants!$H83*(1-Constants!$H101))+(AU7*Constants!$H65*Constants!$H117))</f>
        <v>3512275.4333831891</v>
      </c>
      <c r="AV52" s="22">
        <f>((AV7*Constants!$H65*Constants!$H83*(1-Constants!$H101))+(AV7*Constants!$H65*Constants!$H117))</f>
        <v>3575791.3866760484</v>
      </c>
      <c r="AW52" s="22">
        <f>((AW7*Constants!$H65*Constants!$H83*(1-Constants!$H101))+(AW7*Constants!$H65*Constants!$H117))</f>
        <v>3640198.1108400496</v>
      </c>
      <c r="AX52" s="22">
        <f>((AX7*Constants!$H65*Constants!$H83*(1-Constants!$H101))+(AX7*Constants!$H65*Constants!$H117))</f>
        <v>3704496.0084795216</v>
      </c>
      <c r="AY52" s="22">
        <f>((AY7*Constants!$H65*Constants!$H83*(1-Constants!$H101))+(AY7*Constants!$H65*Constants!$H117))</f>
        <v>3772630.713123207</v>
      </c>
      <c r="AZ52" s="22">
        <f>((AZ7*Constants!$H65*Constants!$H83*(1-Constants!$H101))+(AZ7*Constants!$H65*Constants!$H117))</f>
        <v>3842185.865233893</v>
      </c>
      <c r="BA52" s="22">
        <f>((BA7*Constants!$H65*Constants!$H83*(1-Constants!$H101))+(BA7*Constants!$H65*Constants!$H117))</f>
        <v>3907720.8364450336</v>
      </c>
      <c r="BB52" s="22">
        <f>((BB7*Constants!$H65*Constants!$H83*(1-Constants!$H101))+(BB7*Constants!$H65*Constants!$H117))</f>
        <v>3972793.0946303722</v>
      </c>
      <c r="BC52" s="22">
        <f>((BC7*Constants!$H65*Constants!$H83*(1-Constants!$H101))+(BC7*Constants!$H65*Constants!$H117))</f>
        <v>4040034.8636318333</v>
      </c>
      <c r="BD52" s="22">
        <f>((BD7*Constants!$H65*Constants!$H83*(1-Constants!$H101))+(BD7*Constants!$H65*Constants!$H117))</f>
        <v>4107942.6492290017</v>
      </c>
      <c r="BE52" s="22">
        <f>((BE7*Constants!$H65*Constants!$H83*(1-Constants!$H101))+(BE7*Constants!$H65*Constants!$H117))</f>
        <v>4175445.4656493701</v>
      </c>
      <c r="BF52" s="22">
        <f>((BF7*Constants!$H65*Constants!$H83*(1-Constants!$H101))+(BF7*Constants!$H65*Constants!$H117))</f>
        <v>4247983.4969629552</v>
      </c>
      <c r="BG52" s="22">
        <f>((BG7*Constants!$H65*Constants!$H83*(1-Constants!$H101))+(BG7*Constants!$H65*Constants!$H117))</f>
        <v>4322345.3419290055</v>
      </c>
      <c r="BH52" s="22">
        <f>((BH7*Constants!$H65*Constants!$H83*(1-Constants!$H101))+(BH7*Constants!$H65*Constants!$H117))</f>
        <v>4400215.144225358</v>
      </c>
      <c r="BI52" s="22">
        <f>((BI7*Constants!$H65*Constants!$H83*(1-Constants!$H101))+(BI7*Constants!$H65*Constants!$H117))</f>
        <v>4478668.4810804864</v>
      </c>
      <c r="BJ52" s="22">
        <f>((BJ7*Constants!$H65*Constants!$H83*(1-Constants!$H101))+(BJ7*Constants!$H65*Constants!$H117))</f>
        <v>4560451.8995244484</v>
      </c>
      <c r="BK52" s="22">
        <f>((BK7*Constants!$H65*Constants!$H83*(1-Constants!$H101))+(BK7*Constants!$H65*Constants!$H117))</f>
        <v>4649112.4904785026</v>
      </c>
      <c r="BL52" s="22">
        <f>((BL7*Constants!$H65*Constants!$H83*(1-Constants!$H101))+(BL7*Constants!$H65*Constants!$H117))</f>
        <v>4741409.2421249747</v>
      </c>
      <c r="BM52" s="22">
        <f>((BM7*Constants!$H65*Constants!$H83*(1-Constants!$H101))+(BM7*Constants!$H65*Constants!$H117))</f>
        <v>4838518.8602669006</v>
      </c>
      <c r="BN52" s="22">
        <f>((BN7*Constants!$H65*Constants!$H83*(1-Constants!$H101))+(BN7*Constants!$H65*Constants!$H117))</f>
        <v>4935034.5202891165</v>
      </c>
      <c r="BO52" s="22">
        <f>((BO7*Constants!$H65*Constants!$H83*(1-Constants!$H101))+(BO7*Constants!$H65*Constants!$H117))</f>
        <v>5036145.1995569924</v>
      </c>
      <c r="BP52" s="22">
        <f>((BP7*Constants!$H65*Constants!$H83*(1-Constants!$H101))+(BP7*Constants!$H65*Constants!$H117))</f>
        <v>5143256.8360942407</v>
      </c>
    </row>
    <row r="53" spans="1:72" x14ac:dyDescent="0.25">
      <c r="A53" t="str">
        <f t="shared" si="20"/>
        <v>3C Aggregated and non-CO2 emissions on land</v>
      </c>
      <c r="B53" t="str">
        <f t="shared" si="21"/>
        <v>3C4 Direct N2O from managed soils (N2O)</v>
      </c>
      <c r="C53" t="s">
        <v>409</v>
      </c>
      <c r="D53" t="str">
        <f>Constants!D118</f>
        <v xml:space="preserve"> - Commercial cattle</v>
      </c>
      <c r="E53" t="str">
        <f t="shared" si="23"/>
        <v>MM N available - Commercial cattle</v>
      </c>
      <c r="F53" t="str">
        <f t="shared" si="24"/>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25544485.665746365</v>
      </c>
      <c r="AE53" s="22">
        <f>((AE8*Constants!$H66*Constants!$H84*(1-Constants!$H102))+(AE8*Constants!$H66*Constants!$H118))</f>
        <v>25464649.495350108</v>
      </c>
      <c r="AF53" s="22">
        <f>((AF8*Constants!$H66*Constants!$H84*(1-Constants!$H102))+(AF8*Constants!$H66*Constants!$H118))</f>
        <v>25175295.770524137</v>
      </c>
      <c r="AG53" s="22">
        <f>((AG8*Constants!$H66*Constants!$H84*(1-Constants!$H102))+(AG8*Constants!$H66*Constants!$H118))</f>
        <v>24697699.134613954</v>
      </c>
      <c r="AH53" s="22">
        <f>((AH8*Constants!$H66*Constants!$H84*(1-Constants!$H102))+(AH8*Constants!$H66*Constants!$H118))</f>
        <v>24044108.002209947</v>
      </c>
      <c r="AI53" s="22">
        <f>((AI8*Constants!$H66*Constants!$H84*(1-Constants!$H102))+(AI8*Constants!$H66*Constants!$H118))</f>
        <v>23608394.526727442</v>
      </c>
      <c r="AJ53" s="22">
        <f>((AJ8*Constants!$H66*Constants!$H84*(1-Constants!$H102))+(AJ8*Constants!$H66*Constants!$H118))</f>
        <v>23148985.391159412</v>
      </c>
      <c r="AK53" s="22">
        <f>((AK8*Constants!$H66*Constants!$H84*(1-Constants!$H102))+(AK8*Constants!$H66*Constants!$H118))</f>
        <v>22551608.392869644</v>
      </c>
      <c r="AL53" s="22">
        <f>((AL8*Constants!$H66*Constants!$H84*(1-Constants!$H102))+(AL8*Constants!$H66*Constants!$H118))</f>
        <v>19754640.915324874</v>
      </c>
      <c r="AM53" s="22">
        <f>((AM8*Constants!$H66*Constants!$H84*(1-Constants!$H102))+(AM8*Constants!$H66*Constants!$H118))</f>
        <v>20151183.21413007</v>
      </c>
      <c r="AN53" s="22">
        <f>((AN8*Constants!$H66*Constants!$H84*(1-Constants!$H102))+(AN8*Constants!$H66*Constants!$H118))</f>
        <v>20293136.37619089</v>
      </c>
      <c r="AO53" s="22">
        <f>((AO8*Constants!$H66*Constants!$H84*(1-Constants!$H102))+(AO8*Constants!$H66*Constants!$H118))</f>
        <v>20438096.821642365</v>
      </c>
      <c r="AP53" s="22">
        <f>((AP8*Constants!$H66*Constants!$H84*(1-Constants!$H102))+(AP8*Constants!$H66*Constants!$H118))</f>
        <v>20608832.146273363</v>
      </c>
      <c r="AQ53" s="22">
        <f>((AQ8*Constants!$H66*Constants!$H84*(1-Constants!$H102))+(AQ8*Constants!$H66*Constants!$H118))</f>
        <v>20995287.889313985</v>
      </c>
      <c r="AR53" s="22">
        <f>((AR8*Constants!$H66*Constants!$H84*(1-Constants!$H102))+(AR8*Constants!$H66*Constants!$H118))</f>
        <v>21403048.928834885</v>
      </c>
      <c r="AS53" s="22">
        <f>((AS8*Constants!$H66*Constants!$H84*(1-Constants!$H102))+(AS8*Constants!$H66*Constants!$H118))</f>
        <v>21871548.286597274</v>
      </c>
      <c r="AT53" s="22">
        <f>((AT8*Constants!$H66*Constants!$H84*(1-Constants!$H102))+(AT8*Constants!$H66*Constants!$H118))</f>
        <v>22406907.062104169</v>
      </c>
      <c r="AU53" s="22">
        <f>((AU8*Constants!$H66*Constants!$H84*(1-Constants!$H102))+(AU8*Constants!$H66*Constants!$H118))</f>
        <v>23091486.544613954</v>
      </c>
      <c r="AV53" s="22">
        <f>((AV8*Constants!$H66*Constants!$H84*(1-Constants!$H102))+(AV8*Constants!$H66*Constants!$H118))</f>
        <v>23807964.389679536</v>
      </c>
      <c r="AW53" s="22">
        <f>((AW8*Constants!$H66*Constants!$H84*(1-Constants!$H102))+(AW8*Constants!$H66*Constants!$H118))</f>
        <v>24334085.009344395</v>
      </c>
      <c r="AX53" s="22">
        <f>((AX8*Constants!$H66*Constants!$H84*(1-Constants!$H102))+(AX8*Constants!$H66*Constants!$H118))</f>
        <v>24812721.756203599</v>
      </c>
      <c r="AY53" s="22">
        <f>((AY8*Constants!$H66*Constants!$H84*(1-Constants!$H102))+(AY8*Constants!$H66*Constants!$H118))</f>
        <v>25309552.706553098</v>
      </c>
      <c r="AZ53" s="22">
        <f>((AZ8*Constants!$H66*Constants!$H84*(1-Constants!$H102))+(AZ8*Constants!$H66*Constants!$H118))</f>
        <v>25782920.335924897</v>
      </c>
      <c r="BA53" s="22">
        <f>((BA8*Constants!$H66*Constants!$H84*(1-Constants!$H102))+(BA8*Constants!$H66*Constants!$H118))</f>
        <v>26147833.493199732</v>
      </c>
      <c r="BB53" s="22">
        <f>((BB8*Constants!$H66*Constants!$H84*(1-Constants!$H102))+(BB8*Constants!$H66*Constants!$H118))</f>
        <v>26489427.757788084</v>
      </c>
      <c r="BC53" s="22">
        <f>((BC8*Constants!$H66*Constants!$H84*(1-Constants!$H102))+(BC8*Constants!$H66*Constants!$H118))</f>
        <v>26821604.460476957</v>
      </c>
      <c r="BD53" s="22">
        <f>((BD8*Constants!$H66*Constants!$H84*(1-Constants!$H102))+(BD8*Constants!$H66*Constants!$H118))</f>
        <v>27121267.665233586</v>
      </c>
      <c r="BE53" s="22">
        <f>((BE8*Constants!$H66*Constants!$H84*(1-Constants!$H102))+(BE8*Constants!$H66*Constants!$H118))</f>
        <v>27373567.936524831</v>
      </c>
      <c r="BF53" s="22">
        <f>((BF8*Constants!$H66*Constants!$H84*(1-Constants!$H102))+(BF8*Constants!$H66*Constants!$H118))</f>
        <v>27654601.459609315</v>
      </c>
      <c r="BG53" s="22">
        <f>((BG8*Constants!$H66*Constants!$H84*(1-Constants!$H102))+(BG8*Constants!$H66*Constants!$H118))</f>
        <v>28080562.763090666</v>
      </c>
      <c r="BH53" s="22">
        <f>((BH8*Constants!$H66*Constants!$H84*(1-Constants!$H102))+(BH8*Constants!$H66*Constants!$H118))</f>
        <v>28516832.756814219</v>
      </c>
      <c r="BI53" s="22">
        <f>((BI8*Constants!$H66*Constants!$H84*(1-Constants!$H102))+(BI8*Constants!$H66*Constants!$H118))</f>
        <v>28923519.506840352</v>
      </c>
      <c r="BJ53" s="22">
        <f>((BJ8*Constants!$H66*Constants!$H84*(1-Constants!$H102))+(BJ8*Constants!$H66*Constants!$H118))</f>
        <v>29335620.507329989</v>
      </c>
      <c r="BK53" s="22">
        <f>((BK8*Constants!$H66*Constants!$H84*(1-Constants!$H102))+(BK8*Constants!$H66*Constants!$H118))</f>
        <v>29795098.891388338</v>
      </c>
      <c r="BL53" s="22">
        <f>((BL8*Constants!$H66*Constants!$H84*(1-Constants!$H102))+(BL8*Constants!$H66*Constants!$H118))</f>
        <v>30277216.022941709</v>
      </c>
      <c r="BM53" s="22">
        <f>((BM8*Constants!$H66*Constants!$H84*(1-Constants!$H102))+(BM8*Constants!$H66*Constants!$H118))</f>
        <v>30773867.88276156</v>
      </c>
      <c r="BN53" s="22">
        <f>((BN8*Constants!$H66*Constants!$H84*(1-Constants!$H102))+(BN8*Constants!$H66*Constants!$H118))</f>
        <v>31219403.603312418</v>
      </c>
      <c r="BO53" s="22">
        <f>((BO8*Constants!$H66*Constants!$H84*(1-Constants!$H102))+(BO8*Constants!$H66*Constants!$H118))</f>
        <v>31673912.749104071</v>
      </c>
      <c r="BP53" s="22">
        <f>((BP8*Constants!$H66*Constants!$H84*(1-Constants!$H102))+(BP8*Constants!$H66*Constants!$H118))</f>
        <v>32150264.709641419</v>
      </c>
    </row>
    <row r="54" spans="1:72" x14ac:dyDescent="0.25">
      <c r="A54" t="str">
        <f t="shared" si="20"/>
        <v>3C Aggregated and non-CO2 emissions on land</v>
      </c>
      <c r="B54" t="str">
        <f t="shared" si="21"/>
        <v>3C4 Direct N2O from managed soils (N2O)</v>
      </c>
      <c r="C54" t="s">
        <v>409</v>
      </c>
      <c r="D54" t="str">
        <f>Constants!D119</f>
        <v xml:space="preserve"> - Subsistence cattle</v>
      </c>
      <c r="E54" t="str">
        <f t="shared" si="23"/>
        <v>MM N available - Subsistence cattle</v>
      </c>
      <c r="F54" t="str">
        <f t="shared" si="24"/>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169890004.18253404</v>
      </c>
      <c r="AE54" s="22">
        <f>((AE9*Constants!$H67*Constants!$H85*(1-Constants!$H103))+(AE9*Constants!$H67*Constants!$H119))</f>
        <v>169359033.72182417</v>
      </c>
      <c r="AF54" s="22">
        <f>((AF9*Constants!$H67*Constants!$H85*(1-Constants!$H103))+(AF9*Constants!$H67*Constants!$H119))</f>
        <v>167434614.25360078</v>
      </c>
      <c r="AG54" s="22">
        <f>((AG9*Constants!$H67*Constants!$H85*(1-Constants!$H103))+(AG9*Constants!$H67*Constants!$H119))</f>
        <v>164258238.12553698</v>
      </c>
      <c r="AH54" s="22">
        <f>((AH9*Constants!$H67*Constants!$H85*(1-Constants!$H103))+(AH9*Constants!$H67*Constants!$H119))</f>
        <v>159911366.48870933</v>
      </c>
      <c r="AI54" s="22">
        <f>((AI9*Constants!$H67*Constants!$H85*(1-Constants!$H103))+(AI9*Constants!$H67*Constants!$H119))</f>
        <v>157013544.81632501</v>
      </c>
      <c r="AJ54" s="22">
        <f>((AJ9*Constants!$H67*Constants!$H85*(1-Constants!$H103))+(AJ9*Constants!$H67*Constants!$H119))</f>
        <v>153958129.21765411</v>
      </c>
      <c r="AK54" s="22">
        <f>((AK9*Constants!$H67*Constants!$H85*(1-Constants!$H103))+(AK9*Constants!$H67*Constants!$H119))</f>
        <v>149985123.76880735</v>
      </c>
      <c r="AL54" s="22">
        <f>((AL9*Constants!$H67*Constants!$H85*(1-Constants!$H103))+(AL9*Constants!$H67*Constants!$H119))</f>
        <v>131383190.55017629</v>
      </c>
      <c r="AM54" s="22">
        <f>((AM9*Constants!$H67*Constants!$H85*(1-Constants!$H103))+(AM9*Constants!$H67*Constants!$H119))</f>
        <v>134020494.49452244</v>
      </c>
      <c r="AN54" s="22">
        <f>((AN9*Constants!$H67*Constants!$H85*(1-Constants!$H103))+(AN9*Constants!$H67*Constants!$H119))</f>
        <v>134964589.57679591</v>
      </c>
      <c r="AO54" s="22">
        <f>((AO9*Constants!$H67*Constants!$H85*(1-Constants!$H103))+(AO9*Constants!$H67*Constants!$H119))</f>
        <v>135928685.35097998</v>
      </c>
      <c r="AP54" s="22">
        <f>((AP9*Constants!$H67*Constants!$H85*(1-Constants!$H103))+(AP9*Constants!$H67*Constants!$H119))</f>
        <v>137064203.41915399</v>
      </c>
      <c r="AQ54" s="22">
        <f>((AQ9*Constants!$H67*Constants!$H85*(1-Constants!$H103))+(AQ9*Constants!$H67*Constants!$H119))</f>
        <v>139634424.1963754</v>
      </c>
      <c r="AR54" s="22">
        <f>((AR9*Constants!$H67*Constants!$H85*(1-Constants!$H103))+(AR9*Constants!$H67*Constants!$H119))</f>
        <v>142346341.18762541</v>
      </c>
      <c r="AS54" s="22">
        <f>((AS9*Constants!$H67*Constants!$H85*(1-Constants!$H103))+(AS9*Constants!$H67*Constants!$H119))</f>
        <v>145462213.58729941</v>
      </c>
      <c r="AT54" s="22">
        <f>((AT9*Constants!$H67*Constants!$H85*(1-Constants!$H103))+(AT9*Constants!$H67*Constants!$H119))</f>
        <v>149022751.30178487</v>
      </c>
      <c r="AU54" s="22">
        <f>((AU9*Constants!$H67*Constants!$H85*(1-Constants!$H103))+(AU9*Constants!$H67*Constants!$H119))</f>
        <v>153575718.72765946</v>
      </c>
      <c r="AV54" s="22">
        <f>((AV9*Constants!$H67*Constants!$H85*(1-Constants!$H103))+(AV9*Constants!$H67*Constants!$H119))</f>
        <v>158340834.20845804</v>
      </c>
      <c r="AW54" s="22">
        <f>((AW9*Constants!$H67*Constants!$H85*(1-Constants!$H103))+(AW9*Constants!$H67*Constants!$H119))</f>
        <v>161839931.25213963</v>
      </c>
      <c r="AX54" s="22">
        <f>((AX9*Constants!$H67*Constants!$H85*(1-Constants!$H103))+(AX9*Constants!$H67*Constants!$H119))</f>
        <v>165023224.89875489</v>
      </c>
      <c r="AY54" s="22">
        <f>((AY9*Constants!$H67*Constants!$H85*(1-Constants!$H103))+(AY9*Constants!$H67*Constants!$H119))</f>
        <v>168327523.65572974</v>
      </c>
      <c r="AZ54" s="22">
        <f>((AZ9*Constants!$H67*Constants!$H85*(1-Constants!$H103))+(AZ9*Constants!$H67*Constants!$H119))</f>
        <v>171475773.71588618</v>
      </c>
      <c r="BA54" s="22">
        <f>((BA9*Constants!$H67*Constants!$H85*(1-Constants!$H103))+(BA9*Constants!$H67*Constants!$H119))</f>
        <v>173902720.12721345</v>
      </c>
      <c r="BB54" s="22">
        <f>((BB9*Constants!$H67*Constants!$H85*(1-Constants!$H103))+(BB9*Constants!$H67*Constants!$H119))</f>
        <v>176174578.39827132</v>
      </c>
      <c r="BC54" s="22">
        <f>((BC9*Constants!$H67*Constants!$H85*(1-Constants!$H103))+(BC9*Constants!$H67*Constants!$H119))</f>
        <v>178383802.81357545</v>
      </c>
      <c r="BD54" s="22">
        <f>((BD9*Constants!$H67*Constants!$H85*(1-Constants!$H103))+(BD9*Constants!$H67*Constants!$H119))</f>
        <v>180376788.06196204</v>
      </c>
      <c r="BE54" s="22">
        <f>((BE9*Constants!$H67*Constants!$H85*(1-Constants!$H103))+(BE9*Constants!$H67*Constants!$H119))</f>
        <v>182054774.25067598</v>
      </c>
      <c r="BF54" s="22">
        <f>((BF9*Constants!$H67*Constants!$H85*(1-Constants!$H103))+(BF9*Constants!$H67*Constants!$H119))</f>
        <v>183923858.13190985</v>
      </c>
      <c r="BG54" s="22">
        <f>((BG9*Constants!$H67*Constants!$H85*(1-Constants!$H103))+(BG9*Constants!$H67*Constants!$H119))</f>
        <v>186756820.5401952</v>
      </c>
      <c r="BH54" s="22">
        <f>((BH9*Constants!$H67*Constants!$H85*(1-Constants!$H103))+(BH9*Constants!$H67*Constants!$H119))</f>
        <v>189658343.47662276</v>
      </c>
      <c r="BI54" s="22">
        <f>((BI9*Constants!$H67*Constants!$H85*(1-Constants!$H103))+(BI9*Constants!$H67*Constants!$H119))</f>
        <v>192363115.63633668</v>
      </c>
      <c r="BJ54" s="22">
        <f>((BJ9*Constants!$H67*Constants!$H85*(1-Constants!$H103))+(BJ9*Constants!$H67*Constants!$H119))</f>
        <v>195103896.62574184</v>
      </c>
      <c r="BK54" s="22">
        <f>((BK9*Constants!$H67*Constants!$H85*(1-Constants!$H103))+(BK9*Constants!$H67*Constants!$H119))</f>
        <v>198159772.77885351</v>
      </c>
      <c r="BL54" s="22">
        <f>((BL9*Constants!$H67*Constants!$H85*(1-Constants!$H103))+(BL9*Constants!$H67*Constants!$H119))</f>
        <v>201366213.59617266</v>
      </c>
      <c r="BM54" s="22">
        <f>((BM9*Constants!$H67*Constants!$H85*(1-Constants!$H103))+(BM9*Constants!$H67*Constants!$H119))</f>
        <v>204669321.26669434</v>
      </c>
      <c r="BN54" s="22">
        <f>((BN9*Constants!$H67*Constants!$H85*(1-Constants!$H103))+(BN9*Constants!$H67*Constants!$H119))</f>
        <v>207632468.2416735</v>
      </c>
      <c r="BO54" s="22">
        <f>((BO9*Constants!$H67*Constants!$H85*(1-Constants!$H103))+(BO9*Constants!$H67*Constants!$H119))</f>
        <v>210655295.23024294</v>
      </c>
      <c r="BP54" s="22">
        <f>((BP9*Constants!$H67*Constants!$H85*(1-Constants!$H103))+(BP9*Constants!$H67*Constants!$H119))</f>
        <v>213823393.33278435</v>
      </c>
    </row>
    <row r="55" spans="1:72" x14ac:dyDescent="0.25">
      <c r="A55" t="str">
        <f t="shared" si="20"/>
        <v>3C Aggregated and non-CO2 emissions on land</v>
      </c>
      <c r="B55" t="str">
        <f t="shared" si="21"/>
        <v>3C4 Direct N2O from managed soils (N2O)</v>
      </c>
      <c r="C55" t="s">
        <v>409</v>
      </c>
      <c r="D55" t="str">
        <f>Constants!D120</f>
        <v xml:space="preserve"> - Feedlot</v>
      </c>
      <c r="E55" t="str">
        <f t="shared" si="23"/>
        <v>MM N available - Feedlot</v>
      </c>
      <c r="F55" t="str">
        <f t="shared" si="24"/>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21908604.653228063</v>
      </c>
      <c r="AE55" s="22">
        <f>((AE10*Constants!$H68*Constants!$H86*(1-Constants!$H104))+(AE10*Constants!$H68*Constants!$H120))</f>
        <v>22771663.107103582</v>
      </c>
      <c r="AF55" s="22">
        <f>((AF10*Constants!$H68*Constants!$H86*(1-Constants!$H104))+(AF10*Constants!$H68*Constants!$H120))</f>
        <v>23460229.343343984</v>
      </c>
      <c r="AG55" s="22">
        <f>((AG10*Constants!$H68*Constants!$H86*(1-Constants!$H104))+(AG10*Constants!$H68*Constants!$H120))</f>
        <v>23972675.247955061</v>
      </c>
      <c r="AH55" s="22">
        <f>((AH10*Constants!$H68*Constants!$H86*(1-Constants!$H104))+(AH10*Constants!$H68*Constants!$H120))</f>
        <v>24300096.139522165</v>
      </c>
      <c r="AI55" s="22">
        <f>((AI10*Constants!$H68*Constants!$H86*(1-Constants!$H104))+(AI10*Constants!$H68*Constants!$H120))</f>
        <v>24835513.759174783</v>
      </c>
      <c r="AJ55" s="22">
        <f>((AJ10*Constants!$H68*Constants!$H86*(1-Constants!$H104))+(AJ10*Constants!$H68*Constants!$H120))</f>
        <v>25342054.429174487</v>
      </c>
      <c r="AK55" s="22">
        <f>((AK10*Constants!$H68*Constants!$H86*(1-Constants!$H104))+(AK10*Constants!$H68*Constants!$H120))</f>
        <v>25686882.215325657</v>
      </c>
      <c r="AL55" s="22">
        <f>((AL10*Constants!$H68*Constants!$H86*(1-Constants!$H104))+(AL10*Constants!$H68*Constants!$H120))</f>
        <v>23408349.201209426</v>
      </c>
      <c r="AM55" s="22">
        <f>((AM10*Constants!$H68*Constants!$H86*(1-Constants!$H104))+(AM10*Constants!$H68*Constants!$H120))</f>
        <v>24451360.530861434</v>
      </c>
      <c r="AN55" s="22">
        <f>((AN10*Constants!$H68*Constants!$H86*(1-Constants!$H104))+(AN10*Constants!$H68*Constants!$H120))</f>
        <v>25206511.452385783</v>
      </c>
      <c r="AO55" s="22">
        <f>((AO10*Constants!$H68*Constants!$H86*(1-Constants!$H104))+(AO10*Constants!$H68*Constants!$H120))</f>
        <v>25979902.864209034</v>
      </c>
      <c r="AP55" s="22">
        <f>((AP10*Constants!$H68*Constants!$H86*(1-Constants!$H104))+(AP10*Constants!$H68*Constants!$H120))</f>
        <v>26802003.78301011</v>
      </c>
      <c r="AQ55" s="22">
        <f>((AQ10*Constants!$H68*Constants!$H86*(1-Constants!$H104))+(AQ10*Constants!$H68*Constants!$H120))</f>
        <v>27928375.366182029</v>
      </c>
      <c r="AR55" s="22">
        <f>((AR10*Constants!$H68*Constants!$H86*(1-Constants!$H104))+(AR10*Constants!$H68*Constants!$H120))</f>
        <v>29114644.901834734</v>
      </c>
      <c r="AS55" s="22">
        <f>((AS10*Constants!$H68*Constants!$H86*(1-Constants!$H104))+(AS10*Constants!$H68*Constants!$H120))</f>
        <v>30418483.972061381</v>
      </c>
      <c r="AT55" s="22">
        <f>((AT10*Constants!$H68*Constants!$H86*(1-Constants!$H104))+(AT10*Constants!$H68*Constants!$H120))</f>
        <v>31855154.723434649</v>
      </c>
      <c r="AU55" s="22">
        <f>((AU10*Constants!$H68*Constants!$H86*(1-Constants!$H104))+(AU10*Constants!$H68*Constants!$H120))</f>
        <v>33551647.749114573</v>
      </c>
      <c r="AV55" s="22">
        <f>((AV10*Constants!$H68*Constants!$H86*(1-Constants!$H104))+(AV10*Constants!$H68*Constants!$H120))</f>
        <v>35349154.791991599</v>
      </c>
      <c r="AW55" s="22">
        <f>((AW10*Constants!$H68*Constants!$H86*(1-Constants!$H104))+(AW10*Constants!$H68*Constants!$H120))</f>
        <v>37325564.553158522</v>
      </c>
      <c r="AX55" s="22">
        <f>((AX10*Constants!$H68*Constants!$H86*(1-Constants!$H104))+(AX10*Constants!$H68*Constants!$H120))</f>
        <v>39321255.686462171</v>
      </c>
      <c r="AY55" s="22">
        <f>((AY10*Constants!$H68*Constants!$H86*(1-Constants!$H104))+(AY10*Constants!$H68*Constants!$H120))</f>
        <v>41441454.649946108</v>
      </c>
      <c r="AZ55" s="22">
        <f>((AZ10*Constants!$H68*Constants!$H86*(1-Constants!$H104))+(AZ10*Constants!$H68*Constants!$H120))</f>
        <v>43623944.006355479</v>
      </c>
      <c r="BA55" s="22">
        <f>((BA10*Constants!$H68*Constants!$H86*(1-Constants!$H104))+(BA10*Constants!$H68*Constants!$H120))</f>
        <v>45721906.034340039</v>
      </c>
      <c r="BB55" s="22">
        <f>((BB10*Constants!$H68*Constants!$H86*(1-Constants!$H104))+(BB10*Constants!$H68*Constants!$H120))</f>
        <v>47876149.545507073</v>
      </c>
      <c r="BC55" s="22">
        <f>((BC10*Constants!$H68*Constants!$H86*(1-Constants!$H104))+(BC10*Constants!$H68*Constants!$H120))</f>
        <v>50114154.019320674</v>
      </c>
      <c r="BD55" s="22">
        <f>((BD10*Constants!$H68*Constants!$H86*(1-Constants!$H104))+(BD10*Constants!$H68*Constants!$H120))</f>
        <v>52395558.527360998</v>
      </c>
      <c r="BE55" s="22">
        <f>((BE10*Constants!$H68*Constants!$H86*(1-Constants!$H104))+(BE10*Constants!$H68*Constants!$H120))</f>
        <v>54690705.617106013</v>
      </c>
      <c r="BF55" s="22">
        <f>((BF10*Constants!$H68*Constants!$H86*(1-Constants!$H104))+(BF10*Constants!$H68*Constants!$H120))</f>
        <v>57153794.607624762</v>
      </c>
      <c r="BG55" s="22">
        <f>((BG10*Constants!$H68*Constants!$H86*(1-Constants!$H104))+(BG10*Constants!$H68*Constants!$H120))</f>
        <v>59667194.798030078</v>
      </c>
      <c r="BH55" s="22">
        <f>((BH10*Constants!$H68*Constants!$H86*(1-Constants!$H104))+(BH10*Constants!$H68*Constants!$H120))</f>
        <v>62305244.362820931</v>
      </c>
      <c r="BI55" s="22">
        <f>((BI10*Constants!$H68*Constants!$H86*(1-Constants!$H104))+(BI10*Constants!$H68*Constants!$H120))</f>
        <v>64985232.482273862</v>
      </c>
      <c r="BJ55" s="22">
        <f>((BJ10*Constants!$H68*Constants!$H86*(1-Constants!$H104))+(BJ10*Constants!$H68*Constants!$H120))</f>
        <v>67787738.750562623</v>
      </c>
      <c r="BK55" s="22">
        <f>((BK10*Constants!$H68*Constants!$H86*(1-Constants!$H104))+(BK10*Constants!$H68*Constants!$H120))</f>
        <v>70819124.835209459</v>
      </c>
      <c r="BL55" s="22">
        <f>((BL10*Constants!$H68*Constants!$H86*(1-Constants!$H104))+(BL10*Constants!$H68*Constants!$H120))</f>
        <v>74034564.263600424</v>
      </c>
      <c r="BM55" s="22">
        <f>((BM10*Constants!$H68*Constants!$H86*(1-Constants!$H104))+(BM10*Constants!$H68*Constants!$H120))</f>
        <v>77425156.250692785</v>
      </c>
      <c r="BN55" s="22">
        <f>((BN10*Constants!$H68*Constants!$H86*(1-Constants!$H104))+(BN10*Constants!$H68*Constants!$H120))</f>
        <v>80831425.7747446</v>
      </c>
      <c r="BO55" s="22">
        <f>((BO10*Constants!$H68*Constants!$H86*(1-Constants!$H104))+(BO10*Constants!$H68*Constants!$H120))</f>
        <v>84409818.142380178</v>
      </c>
      <c r="BP55" s="22">
        <f>((BP10*Constants!$H68*Constants!$H86*(1-Constants!$H104))+(BP10*Constants!$H68*Constants!$H120))</f>
        <v>88205831.836466491</v>
      </c>
    </row>
    <row r="56" spans="1:72" x14ac:dyDescent="0.25">
      <c r="A56" t="str">
        <f t="shared" si="20"/>
        <v>3C Aggregated and non-CO2 emissions on land</v>
      </c>
      <c r="B56" t="str">
        <f t="shared" si="21"/>
        <v>3C4 Direct N2O from managed soils (N2O)</v>
      </c>
      <c r="C56" t="s">
        <v>409</v>
      </c>
      <c r="D56" t="str">
        <f>Constants!D121</f>
        <v xml:space="preserve"> - Commercial sheep</v>
      </c>
      <c r="E56" t="str">
        <f t="shared" si="23"/>
        <v>MM N available - Commercial sheep</v>
      </c>
      <c r="F56" t="str">
        <f t="shared" si="24"/>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3713503.5577569376</v>
      </c>
      <c r="AE56" s="22">
        <f>((AE11*Constants!$H69*Constants!$H87*(1-Constants!$H105))+(AE11*Constants!$H69*Constants!$H121))</f>
        <v>3715580.7388922051</v>
      </c>
      <c r="AF56" s="22">
        <f>((AF11*Constants!$H69*Constants!$H87*(1-Constants!$H105))+(AF11*Constants!$H69*Constants!$H121))</f>
        <v>3720171.5696690721</v>
      </c>
      <c r="AG56" s="22">
        <f>((AG11*Constants!$H69*Constants!$H87*(1-Constants!$H105))+(AG11*Constants!$H69*Constants!$H121))</f>
        <v>3727122.7797462936</v>
      </c>
      <c r="AH56" s="22">
        <f>((AH11*Constants!$H69*Constants!$H87*(1-Constants!$H105))+(AH11*Constants!$H69*Constants!$H121))</f>
        <v>3736308.5903641349</v>
      </c>
      <c r="AI56" s="22">
        <f>((AI11*Constants!$H69*Constants!$H87*(1-Constants!$H105))+(AI11*Constants!$H69*Constants!$H121))</f>
        <v>3747948.1864055139</v>
      </c>
      <c r="AJ56" s="22">
        <f>((AJ11*Constants!$H69*Constants!$H87*(1-Constants!$H105))+(AJ11*Constants!$H69*Constants!$H121))</f>
        <v>3760853.0866214181</v>
      </c>
      <c r="AK56" s="22">
        <f>((AK11*Constants!$H69*Constants!$H87*(1-Constants!$H105))+(AK11*Constants!$H69*Constants!$H121))</f>
        <v>3774941.5179738197</v>
      </c>
      <c r="AL56" s="22">
        <f>((AL11*Constants!$H69*Constants!$H87*(1-Constants!$H105))+(AL11*Constants!$H69*Constants!$H121))</f>
        <v>3788274.7964042886</v>
      </c>
      <c r="AM56" s="22">
        <f>((AM11*Constants!$H69*Constants!$H87*(1-Constants!$H105))+(AM11*Constants!$H69*Constants!$H121))</f>
        <v>3793947.7540041078</v>
      </c>
      <c r="AN56" s="22">
        <f>((AN11*Constants!$H69*Constants!$H87*(1-Constants!$H105))+(AN11*Constants!$H69*Constants!$H121))</f>
        <v>3800334.1591858016</v>
      </c>
      <c r="AO56" s="22">
        <f>((AO11*Constants!$H69*Constants!$H87*(1-Constants!$H105))+(AO11*Constants!$H69*Constants!$H121))</f>
        <v>3807609.5637636674</v>
      </c>
      <c r="AP56" s="22">
        <f>((AP11*Constants!$H69*Constants!$H87*(1-Constants!$H105))+(AP11*Constants!$H69*Constants!$H121))</f>
        <v>3815746.3356648637</v>
      </c>
      <c r="AQ56" s="22">
        <f>((AQ11*Constants!$H69*Constants!$H87*(1-Constants!$H105))+(AQ11*Constants!$H69*Constants!$H121))</f>
        <v>3824885.7636092138</v>
      </c>
      <c r="AR56" s="22">
        <f>((AR11*Constants!$H69*Constants!$H87*(1-Constants!$H105))+(AR11*Constants!$H69*Constants!$H121))</f>
        <v>3830586.8044238961</v>
      </c>
      <c r="AS56" s="22">
        <f>((AS11*Constants!$H69*Constants!$H87*(1-Constants!$H105))+(AS11*Constants!$H69*Constants!$H121))</f>
        <v>3837029.2352663581</v>
      </c>
      <c r="AT56" s="22">
        <f>((AT11*Constants!$H69*Constants!$H87*(1-Constants!$H105))+(AT11*Constants!$H69*Constants!$H121))</f>
        <v>3844189.2018718282</v>
      </c>
      <c r="AU56" s="22">
        <f>((AU11*Constants!$H69*Constants!$H87*(1-Constants!$H105))+(AU11*Constants!$H69*Constants!$H121))</f>
        <v>3852124.8247468346</v>
      </c>
      <c r="AV56" s="22">
        <f>((AV11*Constants!$H69*Constants!$H87*(1-Constants!$H105))+(AV11*Constants!$H69*Constants!$H121))</f>
        <v>3860694.4398368923</v>
      </c>
      <c r="AW56" s="22">
        <f>((AW11*Constants!$H69*Constants!$H87*(1-Constants!$H105))+(AW11*Constants!$H69*Constants!$H121))</f>
        <v>3866454.6674216003</v>
      </c>
      <c r="AX56" s="22">
        <f>((AX11*Constants!$H69*Constants!$H87*(1-Constants!$H105))+(AX11*Constants!$H69*Constants!$H121))</f>
        <v>3872706.0307663898</v>
      </c>
      <c r="AY56" s="22">
        <f>((AY11*Constants!$H69*Constants!$H87*(1-Constants!$H105))+(AY11*Constants!$H69*Constants!$H121))</f>
        <v>3879499.278213826</v>
      </c>
      <c r="AZ56" s="22">
        <f>((AZ11*Constants!$H69*Constants!$H87*(1-Constants!$H105))+(AZ11*Constants!$H69*Constants!$H121))</f>
        <v>3886771.4478385602</v>
      </c>
      <c r="BA56" s="22">
        <f>((BA11*Constants!$H69*Constants!$H87*(1-Constants!$H105))+(BA11*Constants!$H69*Constants!$H121))</f>
        <v>3894406.3679422801</v>
      </c>
      <c r="BB56" s="22">
        <f>((BB11*Constants!$H69*Constants!$H87*(1-Constants!$H105))+(BB11*Constants!$H69*Constants!$H121))</f>
        <v>3899268.5473055965</v>
      </c>
      <c r="BC56" s="22">
        <f>((BC11*Constants!$H69*Constants!$H87*(1-Constants!$H105))+(BC11*Constants!$H69*Constants!$H121))</f>
        <v>3904550.3096951195</v>
      </c>
      <c r="BD56" s="22">
        <f>((BD11*Constants!$H69*Constants!$H87*(1-Constants!$H105))+(BD11*Constants!$H69*Constants!$H121))</f>
        <v>3910209.9929431295</v>
      </c>
      <c r="BE56" s="22">
        <f>((BE11*Constants!$H69*Constants!$H87*(1-Constants!$H105))+(BE11*Constants!$H69*Constants!$H121))</f>
        <v>3916214.9107717364</v>
      </c>
      <c r="BF56" s="22">
        <f>((BF11*Constants!$H69*Constants!$H87*(1-Constants!$H105))+(BF11*Constants!$H69*Constants!$H121))</f>
        <v>3922651.4656478874</v>
      </c>
      <c r="BG56" s="22">
        <f>((BG11*Constants!$H69*Constants!$H87*(1-Constants!$H105))+(BG11*Constants!$H69*Constants!$H121))</f>
        <v>3926484.9109797725</v>
      </c>
      <c r="BH56" s="22">
        <f>((BH11*Constants!$H69*Constants!$H87*(1-Constants!$H105))+(BH11*Constants!$H69*Constants!$H121))</f>
        <v>3930681.7215773477</v>
      </c>
      <c r="BI56" s="22">
        <f>((BI11*Constants!$H69*Constants!$H87*(1-Constants!$H105))+(BI11*Constants!$H69*Constants!$H121))</f>
        <v>3935178.4263085611</v>
      </c>
      <c r="BJ56" s="22">
        <f>((BJ11*Constants!$H69*Constants!$H87*(1-Constants!$H105))+(BJ11*Constants!$H69*Constants!$H121))</f>
        <v>3940015.0672442783</v>
      </c>
      <c r="BK56" s="22">
        <f>((BK11*Constants!$H69*Constants!$H87*(1-Constants!$H105))+(BK11*Constants!$H69*Constants!$H121))</f>
        <v>3945246.810638513</v>
      </c>
      <c r="BL56" s="22">
        <f>((BL11*Constants!$H69*Constants!$H87*(1-Constants!$H105))+(BL11*Constants!$H69*Constants!$H121))</f>
        <v>3947811.8991502915</v>
      </c>
      <c r="BM56" s="22">
        <f>((BM11*Constants!$H69*Constants!$H87*(1-Constants!$H105))+(BM11*Constants!$H69*Constants!$H121))</f>
        <v>3950704.1311140801</v>
      </c>
      <c r="BN56" s="22">
        <f>((BN11*Constants!$H69*Constants!$H87*(1-Constants!$H105))+(BN11*Constants!$H69*Constants!$H121))</f>
        <v>3953817.6004897496</v>
      </c>
      <c r="BO56" s="22">
        <f>((BO11*Constants!$H69*Constants!$H87*(1-Constants!$H105))+(BO11*Constants!$H69*Constants!$H121))</f>
        <v>3957238.7954305513</v>
      </c>
      <c r="BP56" s="22">
        <f>((BP11*Constants!$H69*Constants!$H87*(1-Constants!$H105))+(BP11*Constants!$H69*Constants!$H121))</f>
        <v>3960986.1092618834</v>
      </c>
    </row>
    <row r="57" spans="1:72" x14ac:dyDescent="0.25">
      <c r="A57" t="str">
        <f t="shared" si="20"/>
        <v>3C Aggregated and non-CO2 emissions on land</v>
      </c>
      <c r="B57" t="str">
        <f t="shared" si="21"/>
        <v>3C4 Direct N2O from managed soils (N2O)</v>
      </c>
      <c r="C57" t="s">
        <v>409</v>
      </c>
      <c r="D57" t="str">
        <f>Constants!D122</f>
        <v xml:space="preserve"> - Subsistence sheep</v>
      </c>
      <c r="E57" t="str">
        <f t="shared" si="23"/>
        <v>MM N available - Subsistence sheep</v>
      </c>
      <c r="F57" t="str">
        <f t="shared" si="24"/>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3022287.1151005868</v>
      </c>
      <c r="AE57" s="22">
        <f>((AE12*Constants!$H70*Constants!$H88*(1-Constants!$H106))+(AE12*Constants!$H70*Constants!$H122))</f>
        <v>3023977.658191015</v>
      </c>
      <c r="AF57" s="22">
        <f>((AF12*Constants!$H70*Constants!$H88*(1-Constants!$H106))+(AF12*Constants!$H70*Constants!$H122))</f>
        <v>3027713.9704063493</v>
      </c>
      <c r="AG57" s="22">
        <f>((AG12*Constants!$H70*Constants!$H88*(1-Constants!$H106))+(AG12*Constants!$H70*Constants!$H122))</f>
        <v>3033371.3105230322</v>
      </c>
      <c r="AH57" s="22">
        <f>((AH12*Constants!$H70*Constants!$H88*(1-Constants!$H106))+(AH12*Constants!$H70*Constants!$H122))</f>
        <v>3040847.3117278954</v>
      </c>
      <c r="AI57" s="22">
        <f>((AI12*Constants!$H70*Constants!$H88*(1-Constants!$H106))+(AI12*Constants!$H70*Constants!$H122))</f>
        <v>3050320.3607215756</v>
      </c>
      <c r="AJ57" s="22">
        <f>((AJ12*Constants!$H70*Constants!$H88*(1-Constants!$H106))+(AJ12*Constants!$H70*Constants!$H122))</f>
        <v>3060823.1953190314</v>
      </c>
      <c r="AK57" s="22">
        <f>((AK12*Constants!$H70*Constants!$H88*(1-Constants!$H106))+(AK12*Constants!$H70*Constants!$H122))</f>
        <v>3072289.2633828153</v>
      </c>
      <c r="AL57" s="22">
        <f>((AL12*Constants!$H70*Constants!$H88*(1-Constants!$H106))+(AL12*Constants!$H70*Constants!$H122))</f>
        <v>3083140.7396169719</v>
      </c>
      <c r="AM57" s="22">
        <f>((AM12*Constants!$H70*Constants!$H88*(1-Constants!$H106))+(AM12*Constants!$H70*Constants!$H122))</f>
        <v>3087757.7559714145</v>
      </c>
      <c r="AN57" s="22">
        <f>((AN12*Constants!$H70*Constants!$H88*(1-Constants!$H106))+(AN12*Constants!$H70*Constants!$H122))</f>
        <v>3092955.4216777328</v>
      </c>
      <c r="AO57" s="22">
        <f>((AO12*Constants!$H70*Constants!$H88*(1-Constants!$H106))+(AO12*Constants!$H70*Constants!$H122))</f>
        <v>3098876.6120498003</v>
      </c>
      <c r="AP57" s="22">
        <f>((AP12*Constants!$H70*Constants!$H88*(1-Constants!$H106))+(AP12*Constants!$H70*Constants!$H122))</f>
        <v>3105498.838336383</v>
      </c>
      <c r="AQ57" s="22">
        <f>((AQ12*Constants!$H70*Constants!$H88*(1-Constants!$H106))+(AQ12*Constants!$H70*Constants!$H122))</f>
        <v>3112937.0903498768</v>
      </c>
      <c r="AR57" s="22">
        <f>((AR12*Constants!$H70*Constants!$H88*(1-Constants!$H106))+(AR12*Constants!$H70*Constants!$H122))</f>
        <v>3117576.9626238332</v>
      </c>
      <c r="AS57" s="22">
        <f>((AS12*Constants!$H70*Constants!$H88*(1-Constants!$H106))+(AS12*Constants!$H70*Constants!$H122))</f>
        <v>3122820.2256023833</v>
      </c>
      <c r="AT57" s="22">
        <f>((AT12*Constants!$H70*Constants!$H88*(1-Constants!$H106))+(AT12*Constants!$H70*Constants!$H122))</f>
        <v>3128647.4651565398</v>
      </c>
      <c r="AU57" s="22">
        <f>((AU12*Constants!$H70*Constants!$H88*(1-Constants!$H106))+(AU12*Constants!$H70*Constants!$H122))</f>
        <v>3135105.9834782281</v>
      </c>
      <c r="AV57" s="22">
        <f>((AV12*Constants!$H70*Constants!$H88*(1-Constants!$H106))+(AV12*Constants!$H70*Constants!$H122))</f>
        <v>3142080.4852836602</v>
      </c>
      <c r="AW57" s="22">
        <f>((AW12*Constants!$H70*Constants!$H88*(1-Constants!$H106))+(AW12*Constants!$H70*Constants!$H122))</f>
        <v>3146768.5275430907</v>
      </c>
      <c r="AX57" s="22">
        <f>((AX12*Constants!$H70*Constants!$H88*(1-Constants!$H106))+(AX12*Constants!$H70*Constants!$H122))</f>
        <v>3151856.2875505653</v>
      </c>
      <c r="AY57" s="22">
        <f>((AY12*Constants!$H70*Constants!$H88*(1-Constants!$H106))+(AY12*Constants!$H70*Constants!$H122))</f>
        <v>3157385.0675586495</v>
      </c>
      <c r="AZ57" s="22">
        <f>((AZ12*Constants!$H70*Constants!$H88*(1-Constants!$H106))+(AZ12*Constants!$H70*Constants!$H122))</f>
        <v>3163303.6251185979</v>
      </c>
      <c r="BA57" s="22">
        <f>((BA12*Constants!$H70*Constants!$H88*(1-Constants!$H106))+(BA12*Constants!$H70*Constants!$H122))</f>
        <v>3169517.4122593417</v>
      </c>
      <c r="BB57" s="22">
        <f>((BB12*Constants!$H70*Constants!$H88*(1-Constants!$H106))+(BB12*Constants!$H70*Constants!$H122))</f>
        <v>3173474.5653393124</v>
      </c>
      <c r="BC57" s="22">
        <f>((BC12*Constants!$H70*Constants!$H88*(1-Constants!$H106))+(BC12*Constants!$H70*Constants!$H122))</f>
        <v>3177773.2019682</v>
      </c>
      <c r="BD57" s="22">
        <f>((BD12*Constants!$H70*Constants!$H88*(1-Constants!$H106))+(BD12*Constants!$H70*Constants!$H122))</f>
        <v>3182379.4148046682</v>
      </c>
      <c r="BE57" s="22">
        <f>((BE12*Constants!$H70*Constants!$H88*(1-Constants!$H106))+(BE12*Constants!$H70*Constants!$H122))</f>
        <v>3187266.6016615997</v>
      </c>
      <c r="BF57" s="22">
        <f>((BF12*Constants!$H70*Constants!$H88*(1-Constants!$H106))+(BF12*Constants!$H70*Constants!$H122))</f>
        <v>3192505.0824022987</v>
      </c>
      <c r="BG57" s="22">
        <f>((BG12*Constants!$H70*Constants!$H88*(1-Constants!$H106))+(BG12*Constants!$H70*Constants!$H122))</f>
        <v>3195624.9858177123</v>
      </c>
      <c r="BH57" s="22">
        <f>((BH12*Constants!$H70*Constants!$H88*(1-Constants!$H106))+(BH12*Constants!$H70*Constants!$H122))</f>
        <v>3199040.6191667304</v>
      </c>
      <c r="BI57" s="22">
        <f>((BI12*Constants!$H70*Constants!$H88*(1-Constants!$H106))+(BI12*Constants!$H70*Constants!$H122))</f>
        <v>3202700.3255755664</v>
      </c>
      <c r="BJ57" s="22">
        <f>((BJ12*Constants!$H70*Constants!$H88*(1-Constants!$H106))+(BJ12*Constants!$H70*Constants!$H122))</f>
        <v>3206636.6938469396</v>
      </c>
      <c r="BK57" s="22">
        <f>((BK12*Constants!$H70*Constants!$H88*(1-Constants!$H106))+(BK12*Constants!$H70*Constants!$H122))</f>
        <v>3210894.6218128032</v>
      </c>
      <c r="BL57" s="22">
        <f>((BL12*Constants!$H70*Constants!$H88*(1-Constants!$H106))+(BL12*Constants!$H70*Constants!$H122))</f>
        <v>3212982.2551858872</v>
      </c>
      <c r="BM57" s="22">
        <f>((BM12*Constants!$H70*Constants!$H88*(1-Constants!$H106))+(BM12*Constants!$H70*Constants!$H122))</f>
        <v>3215336.1388599137</v>
      </c>
      <c r="BN57" s="22">
        <f>((BN12*Constants!$H70*Constants!$H88*(1-Constants!$H106))+(BN12*Constants!$H70*Constants!$H122))</f>
        <v>3217870.0797141478</v>
      </c>
      <c r="BO57" s="22">
        <f>((BO12*Constants!$H70*Constants!$H88*(1-Constants!$H106))+(BO12*Constants!$H70*Constants!$H122))</f>
        <v>3220654.4673489025</v>
      </c>
      <c r="BP57" s="22">
        <f>((BP12*Constants!$H70*Constants!$H88*(1-Constants!$H106))+(BP12*Constants!$H70*Constants!$H122))</f>
        <v>3223704.2714308216</v>
      </c>
    </row>
    <row r="58" spans="1:72" x14ac:dyDescent="0.25">
      <c r="A58" t="str">
        <f t="shared" si="20"/>
        <v>3C Aggregated and non-CO2 emissions on land</v>
      </c>
      <c r="B58" t="str">
        <f t="shared" si="21"/>
        <v>3C4 Direct N2O from managed soils (N2O)</v>
      </c>
      <c r="C58" t="s">
        <v>409</v>
      </c>
      <c r="D58" t="str">
        <f>Constants!D123</f>
        <v xml:space="preserve"> - Commercial goats</v>
      </c>
      <c r="E58" t="str">
        <f t="shared" si="23"/>
        <v>MM N available - Commercial goats</v>
      </c>
      <c r="F58" t="str">
        <f t="shared" si="24"/>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459019.58110757556</v>
      </c>
      <c r="AE58" s="22">
        <f>((AE13*Constants!$H71*Constants!$H89*(1-Constants!$H107))+(AE13*Constants!$H71*Constants!$H123))</f>
        <v>460226.69153277634</v>
      </c>
      <c r="AF58" s="22">
        <f>((AF13*Constants!$H71*Constants!$H89*(1-Constants!$H107))+(AF13*Constants!$H71*Constants!$H123))</f>
        <v>461832.05839343317</v>
      </c>
      <c r="AG58" s="22">
        <f>((AG13*Constants!$H71*Constants!$H89*(1-Constants!$H107))+(AG13*Constants!$H71*Constants!$H123))</f>
        <v>463812.9668031013</v>
      </c>
      <c r="AH58" s="22">
        <f>((AH13*Constants!$H71*Constants!$H89*(1-Constants!$H107))+(AH13*Constants!$H71*Constants!$H123))</f>
        <v>466150.73980967229</v>
      </c>
      <c r="AI58" s="22">
        <f>((AI13*Constants!$H71*Constants!$H89*(1-Constants!$H107))+(AI13*Constants!$H71*Constants!$H123))</f>
        <v>468892.34217948659</v>
      </c>
      <c r="AJ58" s="22">
        <f>((AJ13*Constants!$H71*Constants!$H89*(1-Constants!$H107))+(AJ13*Constants!$H71*Constants!$H123))</f>
        <v>471812.01107595349</v>
      </c>
      <c r="AK58" s="22">
        <f>((AK13*Constants!$H71*Constants!$H89*(1-Constants!$H107))+(AK13*Constants!$H71*Constants!$H123))</f>
        <v>474898.35200286948</v>
      </c>
      <c r="AL58" s="22">
        <f>((AL13*Constants!$H71*Constants!$H89*(1-Constants!$H107))+(AL13*Constants!$H71*Constants!$H123))</f>
        <v>477783.55016957317</v>
      </c>
      <c r="AM58" s="22">
        <f>((AM13*Constants!$H71*Constants!$H89*(1-Constants!$H107))+(AM13*Constants!$H71*Constants!$H123))</f>
        <v>479153.78583234246</v>
      </c>
      <c r="AN58" s="22">
        <f>((AN13*Constants!$H71*Constants!$H89*(1-Constants!$H107))+(AN13*Constants!$H71*Constants!$H123))</f>
        <v>480620.77088779875</v>
      </c>
      <c r="AO58" s="22">
        <f>((AO13*Constants!$H71*Constants!$H89*(1-Constants!$H107))+(AO13*Constants!$H71*Constants!$H123))</f>
        <v>482220.24782763998</v>
      </c>
      <c r="AP58" s="22">
        <f>((AP13*Constants!$H71*Constants!$H89*(1-Constants!$H107))+(AP13*Constants!$H71*Constants!$H123))</f>
        <v>483948.73869553965</v>
      </c>
      <c r="AQ58" s="22">
        <f>((AQ13*Constants!$H71*Constants!$H89*(1-Constants!$H107))+(AQ13*Constants!$H71*Constants!$H123))</f>
        <v>485834.50365980621</v>
      </c>
      <c r="AR58" s="22">
        <f>((AR13*Constants!$H71*Constants!$H89*(1-Constants!$H107))+(AR13*Constants!$H71*Constants!$H123))</f>
        <v>487039.98849182122</v>
      </c>
      <c r="AS58" s="22">
        <f>((AS13*Constants!$H71*Constants!$H89*(1-Constants!$H107))+(AS13*Constants!$H71*Constants!$H123))</f>
        <v>488359.2750106483</v>
      </c>
      <c r="AT58" s="22">
        <f>((AT13*Constants!$H71*Constants!$H89*(1-Constants!$H107))+(AT13*Constants!$H71*Constants!$H123))</f>
        <v>489788.80319010292</v>
      </c>
      <c r="AU58" s="22">
        <f>((AU13*Constants!$H71*Constants!$H89*(1-Constants!$H107))+(AU13*Constants!$H71*Constants!$H123))</f>
        <v>491340.28275038395</v>
      </c>
      <c r="AV58" s="22">
        <f>((AV13*Constants!$H71*Constants!$H89*(1-Constants!$H107))+(AV13*Constants!$H71*Constants!$H123))</f>
        <v>492987.80359034153</v>
      </c>
      <c r="AW58" s="22">
        <f>((AW13*Constants!$H71*Constants!$H89*(1-Constants!$H107))+(AW13*Constants!$H71*Constants!$H123))</f>
        <v>494088.76437198091</v>
      </c>
      <c r="AX58" s="22">
        <f>((AX13*Constants!$H71*Constants!$H89*(1-Constants!$H107))+(AX13*Constants!$H71*Constants!$H123))</f>
        <v>495262.98485657567</v>
      </c>
      <c r="AY58" s="22">
        <f>((AY13*Constants!$H71*Constants!$H89*(1-Constants!$H107))+(AY13*Constants!$H71*Constants!$H123))</f>
        <v>496520.47004438279</v>
      </c>
      <c r="AZ58" s="22">
        <f>((AZ13*Constants!$H71*Constants!$H89*(1-Constants!$H107))+(AZ13*Constants!$H71*Constants!$H123))</f>
        <v>497849.95804443344</v>
      </c>
      <c r="BA58" s="22">
        <f>((BA13*Constants!$H71*Constants!$H89*(1-Constants!$H107))+(BA13*Constants!$H71*Constants!$H123))</f>
        <v>499230.34979181143</v>
      </c>
      <c r="BB58" s="22">
        <f>((BB13*Constants!$H71*Constants!$H89*(1-Constants!$H107))+(BB13*Constants!$H71*Constants!$H123))</f>
        <v>500082.12590668967</v>
      </c>
      <c r="BC58" s="22">
        <f>((BC13*Constants!$H71*Constants!$H89*(1-Constants!$H107))+(BC13*Constants!$H71*Constants!$H123))</f>
        <v>500998.40123161435</v>
      </c>
      <c r="BD58" s="22">
        <f>((BD13*Constants!$H71*Constants!$H89*(1-Constants!$H107))+(BD13*Constants!$H71*Constants!$H123))</f>
        <v>501971.76932408247</v>
      </c>
      <c r="BE58" s="22">
        <f>((BE13*Constants!$H71*Constants!$H89*(1-Constants!$H107))+(BE13*Constants!$H71*Constants!$H123))</f>
        <v>502996.49005041353</v>
      </c>
      <c r="BF58" s="22">
        <f>((BF13*Constants!$H71*Constants!$H89*(1-Constants!$H107))+(BF13*Constants!$H71*Constants!$H123))</f>
        <v>504088.69732423837</v>
      </c>
      <c r="BG58" s="22">
        <f>((BG13*Constants!$H71*Constants!$H89*(1-Constants!$H107))+(BG13*Constants!$H71*Constants!$H123))</f>
        <v>504692.24604114459</v>
      </c>
      <c r="BH58" s="22">
        <f>((BH13*Constants!$H71*Constants!$H89*(1-Constants!$H107))+(BH13*Constants!$H71*Constants!$H123))</f>
        <v>505352.99543721962</v>
      </c>
      <c r="BI58" s="22">
        <f>((BI13*Constants!$H71*Constants!$H89*(1-Constants!$H107))+(BI13*Constants!$H71*Constants!$H123))</f>
        <v>506059.46698388748</v>
      </c>
      <c r="BJ58" s="22">
        <f>((BJ13*Constants!$H71*Constants!$H89*(1-Constants!$H107))+(BJ13*Constants!$H71*Constants!$H123))</f>
        <v>506819.11550614756</v>
      </c>
      <c r="BK58" s="22">
        <f>((BK13*Constants!$H71*Constants!$H89*(1-Constants!$H107))+(BK13*Constants!$H71*Constants!$H123))</f>
        <v>507642.07854517776</v>
      </c>
      <c r="BL58" s="22">
        <f>((BL13*Constants!$H71*Constants!$H89*(1-Constants!$H107))+(BL13*Constants!$H71*Constants!$H123))</f>
        <v>507971.88213464577</v>
      </c>
      <c r="BM58" s="22">
        <f>((BM13*Constants!$H71*Constants!$H89*(1-Constants!$H107))+(BM13*Constants!$H71*Constants!$H123))</f>
        <v>508354.52260882361</v>
      </c>
      <c r="BN58" s="22">
        <f>((BN13*Constants!$H71*Constants!$H89*(1-Constants!$H107))+(BN13*Constants!$H71*Constants!$H123))</f>
        <v>508770.832427416</v>
      </c>
      <c r="BO58" s="22">
        <f>((BO13*Constants!$H71*Constants!$H89*(1-Constants!$H107))+(BO13*Constants!$H71*Constants!$H123))</f>
        <v>509236.55414913903</v>
      </c>
      <c r="BP58" s="22">
        <f>((BP13*Constants!$H71*Constants!$H89*(1-Constants!$H107))+(BP13*Constants!$H71*Constants!$H123))</f>
        <v>509755.0204802407</v>
      </c>
    </row>
    <row r="59" spans="1:72" x14ac:dyDescent="0.25">
      <c r="A59" t="str">
        <f t="shared" si="20"/>
        <v>3C Aggregated and non-CO2 emissions on land</v>
      </c>
      <c r="B59" t="str">
        <f t="shared" si="21"/>
        <v>3C4 Direct N2O from managed soils (N2O)</v>
      </c>
      <c r="C59" t="s">
        <v>409</v>
      </c>
      <c r="D59" t="str">
        <f>Constants!D124</f>
        <v xml:space="preserve"> - Subsistence goats</v>
      </c>
      <c r="E59" t="str">
        <f t="shared" si="23"/>
        <v>MM N available - Subsistence goats</v>
      </c>
      <c r="F59" t="str">
        <f t="shared" si="24"/>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5538557.5299361115</v>
      </c>
      <c r="AE59" s="22">
        <f>((AE14*Constants!$H72*Constants!$H90*(1-Constants!$H108))+(AE14*Constants!$H72*Constants!$H124))</f>
        <v>5553122.5960250748</v>
      </c>
      <c r="AF59" s="22">
        <f>((AF14*Constants!$H72*Constants!$H90*(1-Constants!$H108))+(AF14*Constants!$H72*Constants!$H124))</f>
        <v>5572493.0479194084</v>
      </c>
      <c r="AG59" s="22">
        <f>((AG14*Constants!$H72*Constants!$H90*(1-Constants!$H108))+(AG14*Constants!$H72*Constants!$H124))</f>
        <v>5596394.8064500755</v>
      </c>
      <c r="AH59" s="22">
        <f>((AH14*Constants!$H72*Constants!$H90*(1-Constants!$H108))+(AH14*Constants!$H72*Constants!$H124))</f>
        <v>5624602.5144035853</v>
      </c>
      <c r="AI59" s="22">
        <f>((AI14*Constants!$H72*Constants!$H90*(1-Constants!$H108))+(AI14*Constants!$H72*Constants!$H124))</f>
        <v>5657682.8514401605</v>
      </c>
      <c r="AJ59" s="22">
        <f>((AJ14*Constants!$H72*Constants!$H90*(1-Constants!$H108))+(AJ14*Constants!$H72*Constants!$H124))</f>
        <v>5692911.7497639041</v>
      </c>
      <c r="AK59" s="22">
        <f>((AK14*Constants!$H72*Constants!$H90*(1-Constants!$H108))+(AK14*Constants!$H72*Constants!$H124))</f>
        <v>5730151.7227068329</v>
      </c>
      <c r="AL59" s="22">
        <f>((AL14*Constants!$H72*Constants!$H90*(1-Constants!$H108))+(AL14*Constants!$H72*Constants!$H124))</f>
        <v>5764964.6951578064</v>
      </c>
      <c r="AM59" s="22">
        <f>((AM14*Constants!$H72*Constants!$H90*(1-Constants!$H108))+(AM14*Constants!$H72*Constants!$H124))</f>
        <v>5781498.0400523869</v>
      </c>
      <c r="AN59" s="22">
        <f>((AN14*Constants!$H72*Constants!$H90*(1-Constants!$H108))+(AN14*Constants!$H72*Constants!$H124))</f>
        <v>5799198.7688657334</v>
      </c>
      <c r="AO59" s="22">
        <f>((AO14*Constants!$H72*Constants!$H90*(1-Constants!$H108))+(AO14*Constants!$H72*Constants!$H124))</f>
        <v>5818498.1526256623</v>
      </c>
      <c r="AP59" s="22">
        <f>((AP14*Constants!$H72*Constants!$H90*(1-Constants!$H108))+(AP14*Constants!$H72*Constants!$H124))</f>
        <v>5839354.2261045566</v>
      </c>
      <c r="AQ59" s="22">
        <f>((AQ14*Constants!$H72*Constants!$H90*(1-Constants!$H108))+(AQ14*Constants!$H72*Constants!$H124))</f>
        <v>5862107.9781717947</v>
      </c>
      <c r="AR59" s="22">
        <f>((AR14*Constants!$H72*Constants!$H90*(1-Constants!$H108))+(AR14*Constants!$H72*Constants!$H124))</f>
        <v>5876653.4297568221</v>
      </c>
      <c r="AS59" s="22">
        <f>((AS14*Constants!$H72*Constants!$H90*(1-Constants!$H108))+(AS14*Constants!$H72*Constants!$H124))</f>
        <v>5892572.0192543818</v>
      </c>
      <c r="AT59" s="22">
        <f>((AT14*Constants!$H72*Constants!$H90*(1-Constants!$H108))+(AT14*Constants!$H72*Constants!$H124))</f>
        <v>5909820.7911770744</v>
      </c>
      <c r="AU59" s="22">
        <f>((AU14*Constants!$H72*Constants!$H90*(1-Constants!$H108))+(AU14*Constants!$H72*Constants!$H124))</f>
        <v>5928541.0357043389</v>
      </c>
      <c r="AV59" s="22">
        <f>((AV14*Constants!$H72*Constants!$H90*(1-Constants!$H108))+(AV14*Constants!$H72*Constants!$H124))</f>
        <v>5948420.1200167239</v>
      </c>
      <c r="AW59" s="22">
        <f>((AW14*Constants!$H72*Constants!$H90*(1-Constants!$H108))+(AW14*Constants!$H72*Constants!$H124))</f>
        <v>5961704.3782015275</v>
      </c>
      <c r="AX59" s="22">
        <f>((AX14*Constants!$H72*Constants!$H90*(1-Constants!$H108))+(AX14*Constants!$H72*Constants!$H124))</f>
        <v>5975872.5923135811</v>
      </c>
      <c r="AY59" s="22">
        <f>((AY14*Constants!$H72*Constants!$H90*(1-Constants!$H108))+(AY14*Constants!$H72*Constants!$H124))</f>
        <v>5991045.4832802536</v>
      </c>
      <c r="AZ59" s="22">
        <f>((AZ14*Constants!$H72*Constants!$H90*(1-Constants!$H108))+(AZ14*Constants!$H72*Constants!$H124))</f>
        <v>6007087.1644561896</v>
      </c>
      <c r="BA59" s="22">
        <f>((BA14*Constants!$H72*Constants!$H90*(1-Constants!$H108))+(BA14*Constants!$H72*Constants!$H124))</f>
        <v>6023743.0532709006</v>
      </c>
      <c r="BB59" s="22">
        <f>((BB14*Constants!$H72*Constants!$H90*(1-Constants!$H108))+(BB14*Constants!$H72*Constants!$H124))</f>
        <v>6034020.6344657913</v>
      </c>
      <c r="BC59" s="22">
        <f>((BC14*Constants!$H72*Constants!$H90*(1-Constants!$H108))+(BC14*Constants!$H72*Constants!$H124))</f>
        <v>6045076.4669601517</v>
      </c>
      <c r="BD59" s="22">
        <f>((BD14*Constants!$H72*Constants!$H90*(1-Constants!$H108))+(BD14*Constants!$H72*Constants!$H124))</f>
        <v>6056821.1841788162</v>
      </c>
      <c r="BE59" s="22">
        <f>((BE14*Constants!$H72*Constants!$H90*(1-Constants!$H108))+(BE14*Constants!$H72*Constants!$H124))</f>
        <v>6069185.5253278548</v>
      </c>
      <c r="BF59" s="22">
        <f>((BF14*Constants!$H72*Constants!$H90*(1-Constants!$H108))+(BF14*Constants!$H72*Constants!$H124))</f>
        <v>6082364.1631674366</v>
      </c>
      <c r="BG59" s="22">
        <f>((BG14*Constants!$H72*Constants!$H90*(1-Constants!$H108))+(BG14*Constants!$H72*Constants!$H124))</f>
        <v>6089646.617834487</v>
      </c>
      <c r="BH59" s="22">
        <f>((BH14*Constants!$H72*Constants!$H90*(1-Constants!$H108))+(BH14*Constants!$H72*Constants!$H124))</f>
        <v>6097619.2592939241</v>
      </c>
      <c r="BI59" s="22">
        <f>((BI14*Constants!$H72*Constants!$H90*(1-Constants!$H108))+(BI14*Constants!$H72*Constants!$H124))</f>
        <v>6106143.5869381661</v>
      </c>
      <c r="BJ59" s="22">
        <f>((BJ14*Constants!$H72*Constants!$H90*(1-Constants!$H108))+(BJ14*Constants!$H72*Constants!$H124))</f>
        <v>6115309.5511284433</v>
      </c>
      <c r="BK59" s="22">
        <f>((BK14*Constants!$H72*Constants!$H90*(1-Constants!$H108))+(BK14*Constants!$H72*Constants!$H124))</f>
        <v>6125239.4720387487</v>
      </c>
      <c r="BL59" s="22">
        <f>((BL14*Constants!$H72*Constants!$H90*(1-Constants!$H108))+(BL14*Constants!$H72*Constants!$H124))</f>
        <v>6129218.9017385468</v>
      </c>
      <c r="BM59" s="22">
        <f>((BM14*Constants!$H72*Constants!$H90*(1-Constants!$H108))+(BM14*Constants!$H72*Constants!$H124))</f>
        <v>6133835.8644275945</v>
      </c>
      <c r="BN59" s="22">
        <f>((BN14*Constants!$H72*Constants!$H90*(1-Constants!$H108))+(BN14*Constants!$H72*Constants!$H124))</f>
        <v>6138859.083426198</v>
      </c>
      <c r="BO59" s="22">
        <f>((BO14*Constants!$H72*Constants!$H90*(1-Constants!$H108))+(BO14*Constants!$H72*Constants!$H124))</f>
        <v>6144478.5093828877</v>
      </c>
      <c r="BP59" s="22">
        <f>((BP14*Constants!$H72*Constants!$H90*(1-Constants!$H108))+(BP14*Constants!$H72*Constants!$H124))</f>
        <v>6150734.3549291966</v>
      </c>
    </row>
    <row r="60" spans="1:72" x14ac:dyDescent="0.25">
      <c r="A60" t="str">
        <f t="shared" si="20"/>
        <v>3C Aggregated and non-CO2 emissions on land</v>
      </c>
      <c r="B60" t="str">
        <f t="shared" si="21"/>
        <v>3C4 Direct N2O from managed soils (N2O)</v>
      </c>
      <c r="C60" t="s">
        <v>409</v>
      </c>
      <c r="D60" t="str">
        <f>Constants!D125</f>
        <v xml:space="preserve"> - Horses</v>
      </c>
      <c r="E60" t="str">
        <f t="shared" si="23"/>
        <v>MM N available - Horses</v>
      </c>
      <c r="F60" t="str">
        <f t="shared" si="24"/>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0"/>
        <v>3C Aggregated and non-CO2 emissions on land</v>
      </c>
      <c r="B61" t="str">
        <f t="shared" si="21"/>
        <v>3C4 Direct N2O from managed soils (N2O)</v>
      </c>
      <c r="C61" t="s">
        <v>409</v>
      </c>
      <c r="D61" t="str">
        <f>Constants!D126</f>
        <v xml:space="preserve"> - Mules &amp; Asses</v>
      </c>
      <c r="E61" t="str">
        <f t="shared" si="23"/>
        <v>MM N available - Mules &amp; Asses</v>
      </c>
      <c r="F61" t="str">
        <f t="shared" si="24"/>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0"/>
        <v>3C Aggregated and non-CO2 emissions on land</v>
      </c>
      <c r="B62" t="str">
        <f t="shared" si="21"/>
        <v>3C4 Direct N2O from managed soils (N2O)</v>
      </c>
      <c r="C62" t="s">
        <v>409</v>
      </c>
      <c r="D62" t="str">
        <f>Constants!D127</f>
        <v xml:space="preserve"> - Commercial swine</v>
      </c>
      <c r="E62" t="str">
        <f t="shared" si="23"/>
        <v>MM N available - Commercial swine</v>
      </c>
      <c r="F62" t="str">
        <f t="shared" si="24"/>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7955082.9329352174</v>
      </c>
      <c r="AE62" s="22">
        <f>((AE17*Constants!$H75*Constants!$H93*(1-Constants!$H111))+(AE17*Constants!$H75*Constants!$H127))</f>
        <v>7957415.5431560967</v>
      </c>
      <c r="AF62" s="22">
        <f>((AF17*Constants!$H75*Constants!$H93*(1-Constants!$H111))+(AF17*Constants!$H75*Constants!$H127))</f>
        <v>7896651.6227449207</v>
      </c>
      <c r="AG62" s="22">
        <f>((AG17*Constants!$H75*Constants!$H93*(1-Constants!$H111))+(AG17*Constants!$H75*Constants!$H127))</f>
        <v>7778099.1543937027</v>
      </c>
      <c r="AH62" s="22">
        <f>((AH17*Constants!$H75*Constants!$H93*(1-Constants!$H111))+(AH17*Constants!$H75*Constants!$H127))</f>
        <v>7604178.9909206349</v>
      </c>
      <c r="AI62" s="22">
        <f>((AI17*Constants!$H75*Constants!$H93*(1-Constants!$H111))+(AI17*Constants!$H75*Constants!$H127))</f>
        <v>7502368.7186785778</v>
      </c>
      <c r="AJ62" s="22">
        <f>((AJ17*Constants!$H75*Constants!$H93*(1-Constants!$H111))+(AJ17*Constants!$H75*Constants!$H127))</f>
        <v>7394952.6936135218</v>
      </c>
      <c r="AK62" s="22">
        <f>((AK17*Constants!$H75*Constants!$H93*(1-Constants!$H111))+(AK17*Constants!$H75*Constants!$H127))</f>
        <v>7243364.4888542658</v>
      </c>
      <c r="AL62" s="22">
        <f>((AL17*Constants!$H75*Constants!$H93*(1-Constants!$H111))+(AL17*Constants!$H75*Constants!$H127))</f>
        <v>6352376.1261756727</v>
      </c>
      <c r="AM62" s="22">
        <f>((AM17*Constants!$H75*Constants!$H93*(1-Constants!$H111))+(AM17*Constants!$H75*Constants!$H127))</f>
        <v>6460495.852133397</v>
      </c>
      <c r="AN62" s="22">
        <f>((AN17*Constants!$H75*Constants!$H93*(1-Constants!$H111))+(AN17*Constants!$H75*Constants!$H127))</f>
        <v>6483903.391946869</v>
      </c>
      <c r="AO62" s="22">
        <f>((AO17*Constants!$H75*Constants!$H93*(1-Constants!$H111))+(AO17*Constants!$H75*Constants!$H127))</f>
        <v>6509221.4456616761</v>
      </c>
      <c r="AP62" s="22">
        <f>((AP17*Constants!$H75*Constants!$H93*(1-Constants!$H111))+(AP17*Constants!$H75*Constants!$H127))</f>
        <v>6543998.3771588011</v>
      </c>
      <c r="AQ62" s="22">
        <f>((AQ17*Constants!$H75*Constants!$H93*(1-Constants!$H111))+(AQ17*Constants!$H75*Constants!$H127))</f>
        <v>6651491.6369810747</v>
      </c>
      <c r="AR62" s="22">
        <f>((AR17*Constants!$H75*Constants!$H93*(1-Constants!$H111))+(AR17*Constants!$H75*Constants!$H127))</f>
        <v>6769118.21193395</v>
      </c>
      <c r="AS62" s="22">
        <f>((AS17*Constants!$H75*Constants!$H93*(1-Constants!$H111))+(AS17*Constants!$H75*Constants!$H127))</f>
        <v>6907370.375659788</v>
      </c>
      <c r="AT62" s="22">
        <f>((AT17*Constants!$H75*Constants!$H93*(1-Constants!$H111))+(AT17*Constants!$H75*Constants!$H127))</f>
        <v>7068187.8897148948</v>
      </c>
      <c r="AU62" s="22">
        <f>((AU17*Constants!$H75*Constants!$H93*(1-Constants!$H111))+(AU17*Constants!$H75*Constants!$H127))</f>
        <v>7278793.7724013822</v>
      </c>
      <c r="AV62" s="22">
        <f>((AV17*Constants!$H75*Constants!$H93*(1-Constants!$H111))+(AV17*Constants!$H75*Constants!$H127))</f>
        <v>7500148.0875327112</v>
      </c>
      <c r="AW62" s="22">
        <f>((AW17*Constants!$H75*Constants!$H93*(1-Constants!$H111))+(AW17*Constants!$H75*Constants!$H127))</f>
        <v>7728800.2193782786</v>
      </c>
      <c r="AX62" s="22">
        <f>((AX17*Constants!$H75*Constants!$H93*(1-Constants!$H111))+(AX17*Constants!$H75*Constants!$H127))</f>
        <v>7946966.7742061885</v>
      </c>
      <c r="AY62" s="22">
        <f>((AY17*Constants!$H75*Constants!$H93*(1-Constants!$H111))+(AY17*Constants!$H75*Constants!$H127))</f>
        <v>8176802.6920291129</v>
      </c>
      <c r="AZ62" s="22">
        <f>((AZ17*Constants!$H75*Constants!$H93*(1-Constants!$H111))+(AZ17*Constants!$H75*Constants!$H127))</f>
        <v>8404509.9534234237</v>
      </c>
      <c r="BA62" s="22">
        <f>((BA17*Constants!$H75*Constants!$H93*(1-Constants!$H111))+(BA17*Constants!$H75*Constants!$H127))</f>
        <v>8600913.7803339865</v>
      </c>
      <c r="BB62" s="22">
        <f>((BB17*Constants!$H75*Constants!$H93*(1-Constants!$H111))+(BB17*Constants!$H75*Constants!$H127))</f>
        <v>8796584.2485053819</v>
      </c>
      <c r="BC62" s="22">
        <f>((BC17*Constants!$H75*Constants!$H93*(1-Constants!$H111))+(BC17*Constants!$H75*Constants!$H127))</f>
        <v>8994795.9281121362</v>
      </c>
      <c r="BD62" s="22">
        <f>((BD17*Constants!$H75*Constants!$H93*(1-Constants!$H111))+(BD17*Constants!$H75*Constants!$H127))</f>
        <v>9187597.1639811713</v>
      </c>
      <c r="BE62" s="22">
        <f>((BE17*Constants!$H75*Constants!$H93*(1-Constants!$H111))+(BE17*Constants!$H75*Constants!$H127))</f>
        <v>9369681.6865238212</v>
      </c>
      <c r="BF62" s="22">
        <f>((BF17*Constants!$H75*Constants!$H93*(1-Constants!$H111))+(BF17*Constants!$H75*Constants!$H127))</f>
        <v>9568363.2724297456</v>
      </c>
      <c r="BG62" s="22">
        <f>((BG17*Constants!$H75*Constants!$H93*(1-Constants!$H111))+(BG17*Constants!$H75*Constants!$H127))</f>
        <v>9776133.30350486</v>
      </c>
      <c r="BH62" s="22">
        <f>((BH17*Constants!$H75*Constants!$H93*(1-Constants!$H111))+(BH17*Constants!$H75*Constants!$H127))</f>
        <v>9991605.2121414002</v>
      </c>
      <c r="BI62" s="22">
        <f>((BI17*Constants!$H75*Constants!$H93*(1-Constants!$H111))+(BI17*Constants!$H75*Constants!$H127))</f>
        <v>10200374.995131945</v>
      </c>
      <c r="BJ62" s="22">
        <f>((BJ17*Constants!$H75*Constants!$H93*(1-Constants!$H111))+(BJ17*Constants!$H75*Constants!$H127))</f>
        <v>10415362.846606221</v>
      </c>
      <c r="BK62" s="22">
        <f>((BK17*Constants!$H75*Constants!$H93*(1-Constants!$H111))+(BK17*Constants!$H75*Constants!$H127))</f>
        <v>10652389.867008073</v>
      </c>
      <c r="BL62" s="22">
        <f>((BL17*Constants!$H75*Constants!$H93*(1-Constants!$H111))+(BL17*Constants!$H75*Constants!$H127))</f>
        <v>10904079.96725991</v>
      </c>
      <c r="BM62" s="22">
        <f>((BM17*Constants!$H75*Constants!$H93*(1-Constants!$H111))+(BM17*Constants!$H75*Constants!$H127))</f>
        <v>11166419.393109735</v>
      </c>
      <c r="BN62" s="22">
        <f>((BN17*Constants!$H75*Constants!$H93*(1-Constants!$H111))+(BN17*Constants!$H75*Constants!$H127))</f>
        <v>11414904.487811342</v>
      </c>
      <c r="BO62" s="22">
        <f>((BO17*Constants!$H75*Constants!$H93*(1-Constants!$H111))+(BO17*Constants!$H75*Constants!$H127))</f>
        <v>11672334.642473506</v>
      </c>
      <c r="BP62" s="22">
        <f>((BP17*Constants!$H75*Constants!$H93*(1-Constants!$H111))+(BP17*Constants!$H75*Constants!$H127))</f>
        <v>11944011.949667053</v>
      </c>
    </row>
    <row r="63" spans="1:72" x14ac:dyDescent="0.25">
      <c r="A63" t="str">
        <f t="shared" si="20"/>
        <v>3C Aggregated and non-CO2 emissions on land</v>
      </c>
      <c r="B63" t="str">
        <f t="shared" si="21"/>
        <v>3C4 Direct N2O from managed soils (N2O)</v>
      </c>
      <c r="C63" t="s">
        <v>409</v>
      </c>
      <c r="D63" t="str">
        <f>Constants!D128</f>
        <v xml:space="preserve"> - Subsistence swine</v>
      </c>
      <c r="E63" t="str">
        <f t="shared" si="23"/>
        <v>MM N available - Subsistence swine</v>
      </c>
      <c r="F63" t="str">
        <f t="shared" si="24"/>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2018234.9184443576</v>
      </c>
      <c r="AE63" s="22">
        <f>((AE18*Constants!$H76*Constants!$H94*(1-Constants!$H112))+(AE18*Constants!$H76*Constants!$H128))</f>
        <v>2018826.7105650168</v>
      </c>
      <c r="AF63" s="22">
        <f>((AF18*Constants!$H76*Constants!$H94*(1-Constants!$H112))+(AF18*Constants!$H76*Constants!$H128))</f>
        <v>2003410.6719153526</v>
      </c>
      <c r="AG63" s="22">
        <f>((AG18*Constants!$H76*Constants!$H94*(1-Constants!$H112))+(AG18*Constants!$H76*Constants!$H128))</f>
        <v>1973333.4579741131</v>
      </c>
      <c r="AH63" s="22">
        <f>((AH18*Constants!$H76*Constants!$H94*(1-Constants!$H112))+(AH18*Constants!$H76*Constants!$H128))</f>
        <v>1929209.2483458694</v>
      </c>
      <c r="AI63" s="22">
        <f>((AI18*Constants!$H76*Constants!$H94*(1-Constants!$H112))+(AI18*Constants!$H76*Constants!$H128))</f>
        <v>1903379.5934915447</v>
      </c>
      <c r="AJ63" s="22">
        <f>((AJ18*Constants!$H76*Constants!$H94*(1-Constants!$H112))+(AJ18*Constants!$H76*Constants!$H128))</f>
        <v>1876127.7377391374</v>
      </c>
      <c r="AK63" s="22">
        <f>((AK18*Constants!$H76*Constants!$H94*(1-Constants!$H112))+(AK18*Constants!$H76*Constants!$H128))</f>
        <v>1837669.2313164345</v>
      </c>
      <c r="AL63" s="22">
        <f>((AL18*Constants!$H76*Constants!$H94*(1-Constants!$H112))+(AL18*Constants!$H76*Constants!$H128))</f>
        <v>1611622.0812558625</v>
      </c>
      <c r="AM63" s="22">
        <f>((AM18*Constants!$H76*Constants!$H94*(1-Constants!$H112))+(AM18*Constants!$H76*Constants!$H128))</f>
        <v>1639052.4686119875</v>
      </c>
      <c r="AN63" s="22">
        <f>((AN18*Constants!$H76*Constants!$H94*(1-Constants!$H112))+(AN18*Constants!$H76*Constants!$H128))</f>
        <v>1644991.0508498715</v>
      </c>
      <c r="AO63" s="22">
        <f>((AO18*Constants!$H76*Constants!$H94*(1-Constants!$H112))+(AO18*Constants!$H76*Constants!$H128))</f>
        <v>1651414.3377602727</v>
      </c>
      <c r="AP63" s="22">
        <f>((AP18*Constants!$H76*Constants!$H94*(1-Constants!$H112))+(AP18*Constants!$H76*Constants!$H128))</f>
        <v>1660237.3780850004</v>
      </c>
      <c r="AQ63" s="22">
        <f>((AQ18*Constants!$H76*Constants!$H94*(1-Constants!$H112))+(AQ18*Constants!$H76*Constants!$H128))</f>
        <v>1687508.8285902534</v>
      </c>
      <c r="AR63" s="22">
        <f>((AR18*Constants!$H76*Constants!$H94*(1-Constants!$H112))+(AR18*Constants!$H76*Constants!$H128))</f>
        <v>1717351.1398405915</v>
      </c>
      <c r="AS63" s="22">
        <f>((AS18*Constants!$H76*Constants!$H94*(1-Constants!$H112))+(AS18*Constants!$H76*Constants!$H128))</f>
        <v>1752426.2417263014</v>
      </c>
      <c r="AT63" s="22">
        <f>((AT18*Constants!$H76*Constants!$H94*(1-Constants!$H112))+(AT18*Constants!$H76*Constants!$H128))</f>
        <v>1793226.2591616539</v>
      </c>
      <c r="AU63" s="22">
        <f>((AU18*Constants!$H76*Constants!$H94*(1-Constants!$H112))+(AU18*Constants!$H76*Constants!$H128))</f>
        <v>1846657.7758474052</v>
      </c>
      <c r="AV63" s="22">
        <f>((AV18*Constants!$H76*Constants!$H94*(1-Constants!$H112))+(AV18*Constants!$H76*Constants!$H128))</f>
        <v>1902816.2108898354</v>
      </c>
      <c r="AW63" s="22">
        <f>((AW18*Constants!$H76*Constants!$H94*(1-Constants!$H112))+(AW18*Constants!$H76*Constants!$H128))</f>
        <v>1960826.1299011002</v>
      </c>
      <c r="AX63" s="22">
        <f>((AX18*Constants!$H76*Constants!$H94*(1-Constants!$H112))+(AX18*Constants!$H76*Constants!$H128))</f>
        <v>2016175.8179813386</v>
      </c>
      <c r="AY63" s="22">
        <f>((AY18*Constants!$H76*Constants!$H94*(1-Constants!$H112))+(AY18*Constants!$H76*Constants!$H128))</f>
        <v>2074486.0680156241</v>
      </c>
      <c r="AZ63" s="22">
        <f>((AZ18*Constants!$H76*Constants!$H94*(1-Constants!$H112))+(AZ18*Constants!$H76*Constants!$H128))</f>
        <v>2132256.2697851951</v>
      </c>
      <c r="BA63" s="22">
        <f>((BA18*Constants!$H76*Constants!$H94*(1-Constants!$H112))+(BA18*Constants!$H76*Constants!$H128))</f>
        <v>2182084.6706866981</v>
      </c>
      <c r="BB63" s="22">
        <f>((BB18*Constants!$H76*Constants!$H94*(1-Constants!$H112))+(BB18*Constants!$H76*Constants!$H128))</f>
        <v>2231727.0156755708</v>
      </c>
      <c r="BC63" s="22">
        <f>((BC18*Constants!$H76*Constants!$H94*(1-Constants!$H112))+(BC18*Constants!$H76*Constants!$H128))</f>
        <v>2282014.0757098091</v>
      </c>
      <c r="BD63" s="22">
        <f>((BD18*Constants!$H76*Constants!$H94*(1-Constants!$H112))+(BD18*Constants!$H76*Constants!$H128))</f>
        <v>2330928.4855067339</v>
      </c>
      <c r="BE63" s="22">
        <f>((BE18*Constants!$H76*Constants!$H94*(1-Constants!$H112))+(BE18*Constants!$H76*Constants!$H128))</f>
        <v>2377124.0242084591</v>
      </c>
      <c r="BF63" s="22">
        <f>((BF18*Constants!$H76*Constants!$H94*(1-Constants!$H112))+(BF18*Constants!$H76*Constants!$H128))</f>
        <v>2427530.3012652448</v>
      </c>
      <c r="BG63" s="22">
        <f>((BG18*Constants!$H76*Constants!$H94*(1-Constants!$H112))+(BG18*Constants!$H76*Constants!$H128))</f>
        <v>2480242.3515678234</v>
      </c>
      <c r="BH63" s="22">
        <f>((BH18*Constants!$H76*Constants!$H94*(1-Constants!$H112))+(BH18*Constants!$H76*Constants!$H128))</f>
        <v>2534908.3976191701</v>
      </c>
      <c r="BI63" s="22">
        <f>((BI18*Constants!$H76*Constants!$H94*(1-Constants!$H112))+(BI18*Constants!$H76*Constants!$H128))</f>
        <v>2587874.0888004815</v>
      </c>
      <c r="BJ63" s="22">
        <f>((BJ18*Constants!$H76*Constants!$H94*(1-Constants!$H112))+(BJ18*Constants!$H76*Constants!$H128))</f>
        <v>2642417.3277012748</v>
      </c>
      <c r="BK63" s="22">
        <f>((BK18*Constants!$H76*Constants!$H94*(1-Constants!$H112))+(BK18*Constants!$H76*Constants!$H128))</f>
        <v>2702551.9879207551</v>
      </c>
      <c r="BL63" s="22">
        <f>((BL18*Constants!$H76*Constants!$H94*(1-Constants!$H112))+(BL18*Constants!$H76*Constants!$H128))</f>
        <v>2766406.7274926016</v>
      </c>
      <c r="BM63" s="22">
        <f>((BM18*Constants!$H76*Constants!$H94*(1-Constants!$H112))+(BM18*Constants!$H76*Constants!$H128))</f>
        <v>2832963.2416356164</v>
      </c>
      <c r="BN63" s="22">
        <f>((BN18*Constants!$H76*Constants!$H94*(1-Constants!$H112))+(BN18*Constants!$H76*Constants!$H128))</f>
        <v>2896004.8590603005</v>
      </c>
      <c r="BO63" s="22">
        <f>((BO18*Constants!$H76*Constants!$H94*(1-Constants!$H112))+(BO18*Constants!$H76*Constants!$H128))</f>
        <v>2961315.8723557973</v>
      </c>
      <c r="BP63" s="22">
        <f>((BP18*Constants!$H76*Constants!$H94*(1-Constants!$H112))+(BP18*Constants!$H76*Constants!$H128))</f>
        <v>3030241.4426546153</v>
      </c>
    </row>
    <row r="64" spans="1:72" x14ac:dyDescent="0.25">
      <c r="A64" t="str">
        <f t="shared" si="20"/>
        <v>3C Aggregated and non-CO2 emissions on land</v>
      </c>
      <c r="B64" t="str">
        <f t="shared" si="21"/>
        <v>3C4 Direct N2O from managed soils (N2O)</v>
      </c>
      <c r="C64" t="s">
        <v>409</v>
      </c>
      <c r="D64" t="str">
        <f>Constants!D129</f>
        <v xml:space="preserve"> - Commercial layers</v>
      </c>
      <c r="E64" t="str">
        <f t="shared" si="23"/>
        <v>MM N available - Commercial layers</v>
      </c>
      <c r="F64" t="str">
        <f t="shared" si="24"/>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10014452.709980885</v>
      </c>
      <c r="AE64" s="22">
        <f>((AE19*Constants!$H77*Constants!$H95*(1-Constants!$H113))+(AE19*Constants!$H77*Constants!$H129))</f>
        <v>10251062.14084526</v>
      </c>
      <c r="AF64" s="22">
        <f>((AF19*Constants!$H77*Constants!$H95*(1-Constants!$H113))+(AF19*Constants!$H77*Constants!$H129))</f>
        <v>10442842.519133562</v>
      </c>
      <c r="AG64" s="22">
        <f>((AG19*Constants!$H77*Constants!$H95*(1-Constants!$H113))+(AG19*Constants!$H77*Constants!$H129))</f>
        <v>10590442.499322321</v>
      </c>
      <c r="AH64" s="22">
        <f>((AH19*Constants!$H77*Constants!$H95*(1-Constants!$H113))+(AH19*Constants!$H77*Constants!$H129))</f>
        <v>10692675.76847991</v>
      </c>
      <c r="AI64" s="22">
        <f>((AI19*Constants!$H77*Constants!$H95*(1-Constants!$H113))+(AI19*Constants!$H77*Constants!$H129))</f>
        <v>10848422.582331188</v>
      </c>
      <c r="AJ64" s="22">
        <f>((AJ19*Constants!$H77*Constants!$H95*(1-Constants!$H113))+(AJ19*Constants!$H77*Constants!$H129))</f>
        <v>10996630.133624749</v>
      </c>
      <c r="AK64" s="22">
        <f>((AK19*Constants!$H77*Constants!$H95*(1-Constants!$H113))+(AK19*Constants!$H77*Constants!$H129))</f>
        <v>11105053.242115954</v>
      </c>
      <c r="AL64" s="22">
        <f>((AL19*Constants!$H77*Constants!$H95*(1-Constants!$H113))+(AL19*Constants!$H77*Constants!$H129))</f>
        <v>10574265.156659292</v>
      </c>
      <c r="AM64" s="22">
        <f>((AM19*Constants!$H77*Constants!$H95*(1-Constants!$H113))+(AM19*Constants!$H77*Constants!$H129))</f>
        <v>10861394.266087059</v>
      </c>
      <c r="AN64" s="22">
        <f>((AN19*Constants!$H77*Constants!$H95*(1-Constants!$H113))+(AN19*Constants!$H77*Constants!$H129))</f>
        <v>11077983.949430494</v>
      </c>
      <c r="AO64" s="22">
        <f>((AO19*Constants!$H77*Constants!$H95*(1-Constants!$H113))+(AO19*Constants!$H77*Constants!$H129))</f>
        <v>11298654.93581434</v>
      </c>
      <c r="AP64" s="22">
        <f>((AP19*Constants!$H77*Constants!$H95*(1-Constants!$H113))+(AP19*Constants!$H77*Constants!$H129))</f>
        <v>11530737.23748691</v>
      </c>
      <c r="AQ64" s="22">
        <f>((AQ19*Constants!$H77*Constants!$H95*(1-Constants!$H113))+(AQ19*Constants!$H77*Constants!$H129))</f>
        <v>11835647.204704022</v>
      </c>
      <c r="AR64" s="22">
        <f>((AR19*Constants!$H77*Constants!$H95*(1-Constants!$H113))+(AR19*Constants!$H77*Constants!$H129))</f>
        <v>12146724.652231818</v>
      </c>
      <c r="AS64" s="22">
        <f>((AS19*Constants!$H77*Constants!$H95*(1-Constants!$H113))+(AS19*Constants!$H77*Constants!$H129))</f>
        <v>12484966.139328737</v>
      </c>
      <c r="AT64" s="22">
        <f>((AT19*Constants!$H77*Constants!$H95*(1-Constants!$H113))+(AT19*Constants!$H77*Constants!$H129))</f>
        <v>12853809.165476287</v>
      </c>
      <c r="AU64" s="22">
        <f>((AU19*Constants!$H77*Constants!$H95*(1-Constants!$H113))+(AU19*Constants!$H77*Constants!$H129))</f>
        <v>13283259.006491052</v>
      </c>
      <c r="AV64" s="22">
        <f>((AV19*Constants!$H77*Constants!$H95*(1-Constants!$H113))+(AV19*Constants!$H77*Constants!$H129))</f>
        <v>13735133.401433852</v>
      </c>
      <c r="AW64" s="22">
        <f>((AW19*Constants!$H77*Constants!$H95*(1-Constants!$H113))+(AW19*Constants!$H77*Constants!$H129))</f>
        <v>14198414.853305675</v>
      </c>
      <c r="AX64" s="22">
        <f>((AX19*Constants!$H77*Constants!$H95*(1-Constants!$H113))+(AX19*Constants!$H77*Constants!$H129))</f>
        <v>14662173.60284082</v>
      </c>
      <c r="AY64" s="22">
        <f>((AY19*Constants!$H77*Constants!$H95*(1-Constants!$H113))+(AY19*Constants!$H77*Constants!$H129))</f>
        <v>15151013.490333652</v>
      </c>
      <c r="AZ64" s="22">
        <f>((AZ19*Constants!$H77*Constants!$H95*(1-Constants!$H113))+(AZ19*Constants!$H77*Constants!$H129))</f>
        <v>15650083.736195117</v>
      </c>
      <c r="BA64" s="22">
        <f>((BA19*Constants!$H77*Constants!$H95*(1-Constants!$H113))+(BA19*Constants!$H77*Constants!$H129))</f>
        <v>16125258.808875069</v>
      </c>
      <c r="BB64" s="22">
        <f>((BB19*Constants!$H77*Constants!$H95*(1-Constants!$H113))+(BB19*Constants!$H77*Constants!$H129))</f>
        <v>16603394.409146378</v>
      </c>
      <c r="BC64" s="22">
        <f>((BC19*Constants!$H77*Constants!$H95*(1-Constants!$H113))+(BC19*Constants!$H77*Constants!$H129))</f>
        <v>17096501.991399497</v>
      </c>
      <c r="BD64" s="22">
        <f>((BD19*Constants!$H77*Constants!$H95*(1-Constants!$H113))+(BD19*Constants!$H77*Constants!$H129))</f>
        <v>17595161.878893662</v>
      </c>
      <c r="BE64" s="22">
        <f>((BE19*Constants!$H77*Constants!$H95*(1-Constants!$H113))+(BE19*Constants!$H77*Constants!$H129))</f>
        <v>18092570.557744134</v>
      </c>
      <c r="BF64" s="22">
        <f>((BF19*Constants!$H77*Constants!$H95*(1-Constants!$H113))+(BF19*Constants!$H77*Constants!$H129))</f>
        <v>18623548.468718108</v>
      </c>
      <c r="BG64" s="22">
        <f>((BG19*Constants!$H77*Constants!$H95*(1-Constants!$H113))+(BG19*Constants!$H77*Constants!$H129))</f>
        <v>19172237.611207247</v>
      </c>
      <c r="BH64" s="22">
        <f>((BH19*Constants!$H77*Constants!$H95*(1-Constants!$H113))+(BH19*Constants!$H77*Constants!$H129))</f>
        <v>19745204.332398597</v>
      </c>
      <c r="BI64" s="22">
        <f>((BI19*Constants!$H77*Constants!$H95*(1-Constants!$H113))+(BI19*Constants!$H77*Constants!$H129))</f>
        <v>20323725.526592407</v>
      </c>
      <c r="BJ64" s="22">
        <f>((BJ19*Constants!$H77*Constants!$H95*(1-Constants!$H113))+(BJ19*Constants!$H77*Constants!$H129))</f>
        <v>20925658.700654365</v>
      </c>
      <c r="BK64" s="22">
        <f>((BK19*Constants!$H77*Constants!$H95*(1-Constants!$H113))+(BK19*Constants!$H77*Constants!$H129))</f>
        <v>21574310.683396347</v>
      </c>
      <c r="BL64" s="22">
        <f>((BL19*Constants!$H77*Constants!$H95*(1-Constants!$H113))+(BL19*Constants!$H77*Constants!$H129))</f>
        <v>22253486.800400134</v>
      </c>
      <c r="BM64" s="22">
        <f>((BM19*Constants!$H77*Constants!$H95*(1-Constants!$H113))+(BM19*Constants!$H77*Constants!$H129))</f>
        <v>22966562.931238089</v>
      </c>
      <c r="BN64" s="22">
        <f>((BN19*Constants!$H77*Constants!$H95*(1-Constants!$H113))+(BN19*Constants!$H77*Constants!$H129))</f>
        <v>23678229.898265414</v>
      </c>
      <c r="BO64" s="22">
        <f>((BO19*Constants!$H77*Constants!$H95*(1-Constants!$H113))+(BO19*Constants!$H77*Constants!$H129))</f>
        <v>24422659.542568401</v>
      </c>
      <c r="BP64" s="22">
        <f>((BP19*Constants!$H77*Constants!$H95*(1-Constants!$H113))+(BP19*Constants!$H77*Constants!$H129))</f>
        <v>25209397.181730341</v>
      </c>
    </row>
    <row r="65" spans="1:68" x14ac:dyDescent="0.25">
      <c r="A65" t="str">
        <f t="shared" si="20"/>
        <v>3C Aggregated and non-CO2 emissions on land</v>
      </c>
      <c r="B65" t="str">
        <f t="shared" si="21"/>
        <v>3C4 Direct N2O from managed soils (N2O)</v>
      </c>
      <c r="C65" t="s">
        <v>409</v>
      </c>
      <c r="D65" t="str">
        <f>Constants!D130</f>
        <v xml:space="preserve"> - Commercial broilers</v>
      </c>
      <c r="E65" t="str">
        <f t="shared" si="23"/>
        <v>MM N available - Commercial broilers</v>
      </c>
      <c r="F65" t="str">
        <f t="shared" si="24"/>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50272179.533927761</v>
      </c>
      <c r="AE65" s="22">
        <f>((AE20*Constants!$H78*Constants!$H96*(1-Constants!$H114))+(AE20*Constants!$H78*Constants!$H130))</f>
        <v>51352600.308380701</v>
      </c>
      <c r="AF65" s="22">
        <f>((AF20*Constants!$H78*Constants!$H96*(1-Constants!$H114))+(AF20*Constants!$H78*Constants!$H130))</f>
        <v>51810576.399752401</v>
      </c>
      <c r="AG65" s="22">
        <f>((AG20*Constants!$H78*Constants!$H96*(1-Constants!$H114))+(AG20*Constants!$H78*Constants!$H130))</f>
        <v>51673844.51741147</v>
      </c>
      <c r="AH65" s="22">
        <f>((AH20*Constants!$H78*Constants!$H96*(1-Constants!$H114))+(AH20*Constants!$H78*Constants!$H130))</f>
        <v>50944730.062969923</v>
      </c>
      <c r="AI65" s="22">
        <f>((AI20*Constants!$H78*Constants!$H96*(1-Constants!$H114))+(AI20*Constants!$H78*Constants!$H130))</f>
        <v>50855512.216374576</v>
      </c>
      <c r="AJ65" s="22">
        <f>((AJ20*Constants!$H78*Constants!$H96*(1-Constants!$H114))+(AJ20*Constants!$H78*Constants!$H130))</f>
        <v>50672947.419369742</v>
      </c>
      <c r="AK65" s="22">
        <f>((AK20*Constants!$H78*Constants!$H96*(1-Constants!$H114))+(AK20*Constants!$H78*Constants!$H130))</f>
        <v>50005781.948176399</v>
      </c>
      <c r="AL65" s="22">
        <f>((AL20*Constants!$H78*Constants!$H96*(1-Constants!$H114))+(AL20*Constants!$H78*Constants!$H130))</f>
        <v>41715835.646389872</v>
      </c>
      <c r="AM65" s="22">
        <f>((AM20*Constants!$H78*Constants!$H96*(1-Constants!$H114))+(AM20*Constants!$H78*Constants!$H130))</f>
        <v>43660454.841754593</v>
      </c>
      <c r="AN65" s="22">
        <f>((AN20*Constants!$H78*Constants!$H96*(1-Constants!$H114))+(AN20*Constants!$H78*Constants!$H130))</f>
        <v>44740380.9123495</v>
      </c>
      <c r="AO65" s="22">
        <f>((AO20*Constants!$H78*Constants!$H96*(1-Constants!$H114))+(AO20*Constants!$H78*Constants!$H130))</f>
        <v>45844988.940588973</v>
      </c>
      <c r="AP65" s="22">
        <f>((AP20*Constants!$H78*Constants!$H96*(1-Constants!$H114))+(AP20*Constants!$H78*Constants!$H130))</f>
        <v>47057827.258996822</v>
      </c>
      <c r="AQ65" s="22">
        <f>((AQ20*Constants!$H78*Constants!$H96*(1-Constants!$H114))+(AQ20*Constants!$H78*Constants!$H130))</f>
        <v>49076450.542312637</v>
      </c>
      <c r="AR65" s="22">
        <f>((AR20*Constants!$H78*Constants!$H96*(1-Constants!$H114))+(AR20*Constants!$H78*Constants!$H130))</f>
        <v>51280874.861501321</v>
      </c>
      <c r="AS65" s="22">
        <f>((AS20*Constants!$H78*Constants!$H96*(1-Constants!$H114))+(AS20*Constants!$H78*Constants!$H130))</f>
        <v>53753156.052726291</v>
      </c>
      <c r="AT65" s="22">
        <f>((AT20*Constants!$H78*Constants!$H96*(1-Constants!$H114))+(AT20*Constants!$H78*Constants!$H130))</f>
        <v>56525698.196850106</v>
      </c>
      <c r="AU65" s="22">
        <f>((AU20*Constants!$H78*Constants!$H96*(1-Constants!$H114))+(AU20*Constants!$H78*Constants!$H130))</f>
        <v>59923594.958404154</v>
      </c>
      <c r="AV65" s="22">
        <f>((AV20*Constants!$H78*Constants!$H96*(1-Constants!$H114))+(AV20*Constants!$H78*Constants!$H130))</f>
        <v>63514765.6832164</v>
      </c>
      <c r="AW65" s="22">
        <f>((AW20*Constants!$H78*Constants!$H96*(1-Constants!$H114))+(AW20*Constants!$H78*Constants!$H130))</f>
        <v>67298165.072179988</v>
      </c>
      <c r="AX65" s="22">
        <f>((AX20*Constants!$H78*Constants!$H96*(1-Constants!$H114))+(AX20*Constants!$H78*Constants!$H130))</f>
        <v>71033016.054626092</v>
      </c>
      <c r="AY65" s="22">
        <f>((AY20*Constants!$H78*Constants!$H96*(1-Constants!$H114))+(AY20*Constants!$H78*Constants!$H130))</f>
        <v>74985156.859561935</v>
      </c>
      <c r="AZ65" s="22">
        <f>((AZ20*Constants!$H78*Constants!$H96*(1-Constants!$H114))+(AZ20*Constants!$H78*Constants!$H130))</f>
        <v>78992532.317808136</v>
      </c>
      <c r="BA65" s="22">
        <f>((BA20*Constants!$H78*Constants!$H96*(1-Constants!$H114))+(BA20*Constants!$H78*Constants!$H130))</f>
        <v>82693406.67279236</v>
      </c>
      <c r="BB65" s="22">
        <f>((BB20*Constants!$H78*Constants!$H96*(1-Constants!$H114))+(BB20*Constants!$H78*Constants!$H130))</f>
        <v>86491055.760275602</v>
      </c>
      <c r="BC65" s="22">
        <f>((BC20*Constants!$H78*Constants!$H96*(1-Constants!$H114))+(BC20*Constants!$H78*Constants!$H130))</f>
        <v>90398142.277602673</v>
      </c>
      <c r="BD65" s="22">
        <f>((BD20*Constants!$H78*Constants!$H96*(1-Constants!$H114))+(BD20*Constants!$H78*Constants!$H130))</f>
        <v>94315324.640781105</v>
      </c>
      <c r="BE65" s="22">
        <f>((BE20*Constants!$H78*Constants!$H96*(1-Constants!$H114))+(BE20*Constants!$H78*Constants!$H130))</f>
        <v>98172742.395167634</v>
      </c>
      <c r="BF65" s="22">
        <f>((BF20*Constants!$H78*Constants!$H96*(1-Constants!$H114))+(BF20*Constants!$H78*Constants!$H130))</f>
        <v>102329197.56172696</v>
      </c>
      <c r="BG65" s="22">
        <f>((BG20*Constants!$H78*Constants!$H96*(1-Constants!$H114))+(BG20*Constants!$H78*Constants!$H130))</f>
        <v>106723078.38800924</v>
      </c>
      <c r="BH65" s="22">
        <f>((BH20*Constants!$H78*Constants!$H96*(1-Constants!$H114))+(BH20*Constants!$H78*Constants!$H130))</f>
        <v>111314306.53596577</v>
      </c>
      <c r="BI65" s="22">
        <f>((BI20*Constants!$H78*Constants!$H96*(1-Constants!$H114))+(BI20*Constants!$H78*Constants!$H130))</f>
        <v>115911292.41515546</v>
      </c>
      <c r="BJ65" s="22">
        <f>((BJ20*Constants!$H78*Constants!$H96*(1-Constants!$H114))+(BJ20*Constants!$H78*Constants!$H130))</f>
        <v>120693419.96002221</v>
      </c>
      <c r="BK65" s="22">
        <f>((BK20*Constants!$H78*Constants!$H96*(1-Constants!$H114))+(BK20*Constants!$H78*Constants!$H130))</f>
        <v>125890324.21389146</v>
      </c>
      <c r="BL65" s="22">
        <f>((BL20*Constants!$H78*Constants!$H96*(1-Constants!$H114))+(BL20*Constants!$H78*Constants!$H130))</f>
        <v>131440012.54951622</v>
      </c>
      <c r="BM65" s="22">
        <f>((BM20*Constants!$H78*Constants!$H96*(1-Constants!$H114))+(BM20*Constants!$H78*Constants!$H130))</f>
        <v>137267449.31320149</v>
      </c>
      <c r="BN65" s="22">
        <f>((BN20*Constants!$H78*Constants!$H96*(1-Constants!$H114))+(BN20*Constants!$H78*Constants!$H130))</f>
        <v>143022624.59752882</v>
      </c>
      <c r="BO65" s="22">
        <f>((BO20*Constants!$H78*Constants!$H96*(1-Constants!$H114))+(BO20*Constants!$H78*Constants!$H130))</f>
        <v>149040483.15839186</v>
      </c>
      <c r="BP65" s="22">
        <f>((BP20*Constants!$H78*Constants!$H96*(1-Constants!$H114))+(BP20*Constants!$H78*Constants!$H130))</f>
        <v>155410060.50703597</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34309777.514325224</v>
      </c>
      <c r="AE67" s="22">
        <f>AE6*Constants!$H64*(1-Constants!$H82)</f>
        <v>34563669.331483103</v>
      </c>
      <c r="AF67" s="22">
        <f>AF6*Constants!$H64*(1-Constants!$H82)</f>
        <v>34743308.442620486</v>
      </c>
      <c r="AG67" s="22">
        <f>AG6*Constants!$H64*(1-Constants!$H82)</f>
        <v>34850692.740480334</v>
      </c>
      <c r="AH67" s="22">
        <f>AH6*Constants!$H64*(1-Constants!$H82)</f>
        <v>34884320.125914864</v>
      </c>
      <c r="AI67" s="22">
        <f>AI6*Constants!$H64*(1-Constants!$H82)</f>
        <v>35031172.539389938</v>
      </c>
      <c r="AJ67" s="22">
        <f>AJ6*Constants!$H64*(1-Constants!$H82)</f>
        <v>35171840.273836032</v>
      </c>
      <c r="AK67" s="22">
        <f>AK6*Constants!$H64*(1-Constants!$H82)</f>
        <v>35246192.540410481</v>
      </c>
      <c r="AL67" s="22">
        <f>AL6*Constants!$H64*(1-Constants!$H82)</f>
        <v>34147820.419153221</v>
      </c>
      <c r="AM67" s="22">
        <f>AM6*Constants!$H64*(1-Constants!$H82)</f>
        <v>34543846.700132012</v>
      </c>
      <c r="AN67" s="22">
        <f>AN6*Constants!$H64*(1-Constants!$H82)</f>
        <v>34813326.519681521</v>
      </c>
      <c r="AO67" s="22">
        <f>AO6*Constants!$H64*(1-Constants!$H82)</f>
        <v>35093614.770425908</v>
      </c>
      <c r="AP67" s="22">
        <f>AP6*Constants!$H64*(1-Constants!$H82)</f>
        <v>35397533.138574526</v>
      </c>
      <c r="AQ67" s="22">
        <f>AQ6*Constants!$H64*(1-Constants!$H82)</f>
        <v>35834836.531652607</v>
      </c>
      <c r="AR67" s="22">
        <f>AR6*Constants!$H64*(1-Constants!$H82)</f>
        <v>36273646.849994048</v>
      </c>
      <c r="AS67" s="22">
        <f>AS6*Constants!$H64*(1-Constants!$H82)</f>
        <v>36761452.10702493</v>
      </c>
      <c r="AT67" s="22">
        <f>AT6*Constants!$H64*(1-Constants!$H82)</f>
        <v>37303545.584035948</v>
      </c>
      <c r="AU67" s="22">
        <f>AU6*Constants!$H64*(1-Constants!$H82)</f>
        <v>37951981.334864728</v>
      </c>
      <c r="AV67" s="22">
        <f>AV6*Constants!$H64*(1-Constants!$H82)</f>
        <v>38638304.580167502</v>
      </c>
      <c r="AW67" s="22">
        <f>AW6*Constants!$H64*(1-Constants!$H82)</f>
        <v>39334253.072725624</v>
      </c>
      <c r="AX67" s="22">
        <f>AX6*Constants!$H64*(1-Constants!$H82)</f>
        <v>40029025.637510993</v>
      </c>
      <c r="AY67" s="22">
        <f>AY6*Constants!$H64*(1-Constants!$H82)</f>
        <v>40765256.917756245</v>
      </c>
      <c r="AZ67" s="22">
        <f>AZ6*Constants!$H64*(1-Constants!$H82)</f>
        <v>41516836.879156277</v>
      </c>
      <c r="BA67" s="22">
        <f>BA6*Constants!$H64*(1-Constants!$H82)</f>
        <v>42224976.673816502</v>
      </c>
      <c r="BB67" s="22">
        <f>BB6*Constants!$H64*(1-Constants!$H82)</f>
        <v>42928116.611133054</v>
      </c>
      <c r="BC67" s="22">
        <f>BC6*Constants!$H64*(1-Constants!$H82)</f>
        <v>43654699.252634078</v>
      </c>
      <c r="BD67" s="22">
        <f>BD6*Constants!$H64*(1-Constants!$H82)</f>
        <v>44388478.553363122</v>
      </c>
      <c r="BE67" s="22">
        <f>BE6*Constants!$H64*(1-Constants!$H82)</f>
        <v>45117881.949374385</v>
      </c>
      <c r="BF67" s="22">
        <f>BF6*Constants!$H64*(1-Constants!$H82)</f>
        <v>45901693.487705022</v>
      </c>
      <c r="BG67" s="22">
        <f>BG6*Constants!$H64*(1-Constants!$H82)</f>
        <v>46705212.290744685</v>
      </c>
      <c r="BH67" s="22">
        <f>BH6*Constants!$H64*(1-Constants!$H82)</f>
        <v>47546636.415746771</v>
      </c>
      <c r="BI67" s="22">
        <f>BI6*Constants!$H64*(1-Constants!$H82)</f>
        <v>48394365.938233465</v>
      </c>
      <c r="BJ67" s="22">
        <f>BJ6*Constants!$H64*(1-Constants!$H82)</f>
        <v>49278078.741843782</v>
      </c>
      <c r="BK67" s="22">
        <f>BK6*Constants!$H64*(1-Constants!$H82)</f>
        <v>50236103.007550403</v>
      </c>
      <c r="BL67" s="22">
        <f>BL6*Constants!$H64*(1-Constants!$H82)</f>
        <v>51233417.899902523</v>
      </c>
      <c r="BM67" s="22">
        <f>BM6*Constants!$H64*(1-Constants!$H82)</f>
        <v>52282738.343318939</v>
      </c>
      <c r="BN67" s="22">
        <f>BN6*Constants!$H64*(1-Constants!$H82)</f>
        <v>53325640.75719852</v>
      </c>
      <c r="BO67" s="22">
        <f>BO6*Constants!$H64*(1-Constants!$H82)</f>
        <v>54418194.768155918</v>
      </c>
      <c r="BP67" s="22">
        <f>BP6*Constants!$H64*(1-Constants!$H82)</f>
        <v>55575592.2751882</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23365193.237764232</v>
      </c>
      <c r="AE68" s="22">
        <f>AE7*Constants!$H65*(1-Constants!$H83)</f>
        <v>23538095.302398846</v>
      </c>
      <c r="AF68" s="22">
        <f>AF7*Constants!$H65*(1-Constants!$H83)</f>
        <v>23660430.766189966</v>
      </c>
      <c r="AG68" s="22">
        <f>AG7*Constants!$H65*(1-Constants!$H83)</f>
        <v>23733560.207765315</v>
      </c>
      <c r="AH68" s="22">
        <f>AH7*Constants!$H65*(1-Constants!$H83)</f>
        <v>23756460.68732775</v>
      </c>
      <c r="AI68" s="22">
        <f>AI7*Constants!$H65*(1-Constants!$H83)</f>
        <v>23856468.18568138</v>
      </c>
      <c r="AJ68" s="22">
        <f>AJ7*Constants!$H65*(1-Constants!$H83)</f>
        <v>23952263.87530015</v>
      </c>
      <c r="AK68" s="22">
        <f>AK7*Constants!$H65*(1-Constants!$H83)</f>
        <v>24002898.277562082</v>
      </c>
      <c r="AL68" s="22">
        <f>AL7*Constants!$H65*(1-Constants!$H83)</f>
        <v>23254899.347827438</v>
      </c>
      <c r="AM68" s="22">
        <f>AM7*Constants!$H65*(1-Constants!$H83)</f>
        <v>23524595.95482057</v>
      </c>
      <c r="AN68" s="22">
        <f>AN7*Constants!$H65*(1-Constants!$H83)</f>
        <v>23708113.55573836</v>
      </c>
      <c r="AO68" s="22">
        <f>AO7*Constants!$H65*(1-Constants!$H83)</f>
        <v>23898991.772252098</v>
      </c>
      <c r="AP68" s="22">
        <f>AP7*Constants!$H65*(1-Constants!$H83)</f>
        <v>24105962.260397453</v>
      </c>
      <c r="AQ68" s="22">
        <f>AQ7*Constants!$H65*(1-Constants!$H83)</f>
        <v>24403768.863151819</v>
      </c>
      <c r="AR68" s="22">
        <f>AR7*Constants!$H65*(1-Constants!$H83)</f>
        <v>24702601.692321047</v>
      </c>
      <c r="AS68" s="22">
        <f>AS7*Constants!$H65*(1-Constants!$H83)</f>
        <v>25034800.409965456</v>
      </c>
      <c r="AT68" s="22">
        <f>AT7*Constants!$H65*(1-Constants!$H83)</f>
        <v>25403969.776861105</v>
      </c>
      <c r="AU68" s="22">
        <f>AU7*Constants!$H65*(1-Constants!$H83)</f>
        <v>25845558.959829815</v>
      </c>
      <c r="AV68" s="22">
        <f>AV7*Constants!$H65*(1-Constants!$H83)</f>
        <v>26312949.78576488</v>
      </c>
      <c r="AW68" s="22">
        <f>AW7*Constants!$H65*(1-Constants!$H83)</f>
        <v>26786895.470937617</v>
      </c>
      <c r="AX68" s="22">
        <f>AX7*Constants!$H65*(1-Constants!$H83)</f>
        <v>27260040.341251317</v>
      </c>
      <c r="AY68" s="22">
        <f>AY7*Constants!$H65*(1-Constants!$H83)</f>
        <v>27761418.880457368</v>
      </c>
      <c r="AZ68" s="22">
        <f>AZ7*Constants!$H65*(1-Constants!$H83)</f>
        <v>28273249.97654685</v>
      </c>
      <c r="BA68" s="22">
        <f>BA7*Constants!$H65*(1-Constants!$H83)</f>
        <v>28755498.021865077</v>
      </c>
      <c r="BB68" s="22">
        <f>BB7*Constants!$H65*(1-Constants!$H83)</f>
        <v>29234341.130122799</v>
      </c>
      <c r="BC68" s="22">
        <f>BC7*Constants!$H65*(1-Constants!$H83)</f>
        <v>29729148.880327202</v>
      </c>
      <c r="BD68" s="22">
        <f>BD7*Constants!$H65*(1-Constants!$H83)</f>
        <v>30228857.604706049</v>
      </c>
      <c r="BE68" s="22">
        <f>BE7*Constants!$H65*(1-Constants!$H83)</f>
        <v>30725586.308031768</v>
      </c>
      <c r="BF68" s="22">
        <f>BF7*Constants!$H65*(1-Constants!$H83)</f>
        <v>31259367.328542266</v>
      </c>
      <c r="BG68" s="22">
        <f>BG7*Constants!$H65*(1-Constants!$H83)</f>
        <v>31806569.131158445</v>
      </c>
      <c r="BH68" s="22">
        <f>BH7*Constants!$H65*(1-Constants!$H83)</f>
        <v>32379584.717382569</v>
      </c>
      <c r="BI68" s="22">
        <f>BI7*Constants!$H65*(1-Constants!$H83)</f>
        <v>32956894.3224358</v>
      </c>
      <c r="BJ68" s="22">
        <f>BJ7*Constants!$H65*(1-Constants!$H83)</f>
        <v>33558708.788134977</v>
      </c>
      <c r="BK68" s="22">
        <f>BK7*Constants!$H65*(1-Constants!$H83)</f>
        <v>34211129.867967293</v>
      </c>
      <c r="BL68" s="22">
        <f>BL7*Constants!$H65*(1-Constants!$H83)</f>
        <v>34890308.133375101</v>
      </c>
      <c r="BM68" s="22">
        <f>BM7*Constants!$H65*(1-Constants!$H83)</f>
        <v>35604902.534884237</v>
      </c>
      <c r="BN68" s="22">
        <f>BN7*Constants!$H65*(1-Constants!$H83)</f>
        <v>36315126.214366078</v>
      </c>
      <c r="BO68" s="22">
        <f>BO7*Constants!$H65*(1-Constants!$H83)</f>
        <v>37059162.971178487</v>
      </c>
      <c r="BP68" s="22">
        <f>BP7*Constants!$H65*(1-Constants!$H83)</f>
        <v>37847358.59248279</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490247704.69614232</v>
      </c>
      <c r="AE69" s="22">
        <f>AE8*Constants!$H66*(1-Constants!$H84)</f>
        <v>488715495.36530507</v>
      </c>
      <c r="AF69" s="22">
        <f>AF8*Constants!$H66*(1-Constants!$H84)</f>
        <v>483162242.06056416</v>
      </c>
      <c r="AG69" s="22">
        <f>AG8*Constants!$H66*(1-Constants!$H84)</f>
        <v>473996246.01784348</v>
      </c>
      <c r="AH69" s="22">
        <f>AH8*Constants!$H66*(1-Constants!$H84)</f>
        <v>461452577.82019091</v>
      </c>
      <c r="AI69" s="22">
        <f>AI8*Constants!$H66*(1-Constants!$H84)</f>
        <v>453090400.0079003</v>
      </c>
      <c r="AJ69" s="22">
        <f>AJ8*Constants!$H66*(1-Constants!$H84)</f>
        <v>444273457.00204921</v>
      </c>
      <c r="AK69" s="22">
        <f>AK8*Constants!$H66*(1-Constants!$H84)</f>
        <v>432808645.92376083</v>
      </c>
      <c r="AL69" s="22">
        <f>AL8*Constants!$H66*(1-Constants!$H84)</f>
        <v>379129472.11229557</v>
      </c>
      <c r="AM69" s="22">
        <f>AM8*Constants!$H66*(1-Constants!$H84)</f>
        <v>386739879.86714274</v>
      </c>
      <c r="AN69" s="22">
        <f>AN8*Constants!$H66*(1-Constants!$H84)</f>
        <v>389464233.48245138</v>
      </c>
      <c r="AO69" s="22">
        <f>AO8*Constants!$H66*(1-Constants!$H84)</f>
        <v>392246302.63758063</v>
      </c>
      <c r="AP69" s="22">
        <f>AP8*Constants!$H66*(1-Constants!$H84)</f>
        <v>395523041.19110489</v>
      </c>
      <c r="AQ69" s="22">
        <f>AQ8*Constants!$H66*(1-Constants!$H84)</f>
        <v>402939868.58279359</v>
      </c>
      <c r="AR69" s="22">
        <f>AR8*Constants!$H66*(1-Constants!$H84)</f>
        <v>410765585.50289166</v>
      </c>
      <c r="AS69" s="22">
        <f>AS8*Constants!$H66*(1-Constants!$H84)</f>
        <v>419756987.31853348</v>
      </c>
      <c r="AT69" s="22">
        <f>AT8*Constants!$H66*(1-Constants!$H84)</f>
        <v>430031549.67674661</v>
      </c>
      <c r="AU69" s="22">
        <f>AU8*Constants!$H66*(1-Constants!$H84)</f>
        <v>443169943.7855202</v>
      </c>
      <c r="AV69" s="22">
        <f>AV8*Constants!$H66*(1-Constants!$H84)</f>
        <v>456920528.69081932</v>
      </c>
      <c r="AW69" s="22">
        <f>AW8*Constants!$H66*(1-Constants!$H84)</f>
        <v>467017793.10862976</v>
      </c>
      <c r="AX69" s="22">
        <f>AX8*Constants!$H66*(1-Constants!$H84)</f>
        <v>476203750.87663472</v>
      </c>
      <c r="AY69" s="22">
        <f>AY8*Constants!$H66*(1-Constants!$H84)</f>
        <v>485738890.32778668</v>
      </c>
      <c r="AZ69" s="22">
        <f>AZ8*Constants!$H66*(1-Constants!$H84)</f>
        <v>494823723.61876059</v>
      </c>
      <c r="BA69" s="22">
        <f>BA8*Constants!$H66*(1-Constants!$H84)</f>
        <v>501827107.44524735</v>
      </c>
      <c r="BB69" s="22">
        <f>BB8*Constants!$H66*(1-Constants!$H84)</f>
        <v>508382956.96765006</v>
      </c>
      <c r="BC69" s="22">
        <f>BC8*Constants!$H66*(1-Constants!$H84)</f>
        <v>514758065.40309304</v>
      </c>
      <c r="BD69" s="22">
        <f>BD8*Constants!$H66*(1-Constants!$H84)</f>
        <v>520509177.4135738</v>
      </c>
      <c r="BE69" s="22">
        <f>BE8*Constants!$H66*(1-Constants!$H84)</f>
        <v>525351303.83229464</v>
      </c>
      <c r="BF69" s="22">
        <f>BF8*Constants!$H66*(1-Constants!$H84)</f>
        <v>530744876.49755245</v>
      </c>
      <c r="BG69" s="22">
        <f>BG8*Constants!$H66*(1-Constants!$H84)</f>
        <v>538919891.4128511</v>
      </c>
      <c r="BH69" s="22">
        <f>BH8*Constants!$H66*(1-Constants!$H84)</f>
        <v>547292749.87825263</v>
      </c>
      <c r="BI69" s="22">
        <f>BI8*Constants!$H66*(1-Constants!$H84)</f>
        <v>555097849.12117839</v>
      </c>
      <c r="BJ69" s="22">
        <f>BJ8*Constants!$H66*(1-Constants!$H84)</f>
        <v>563006858.22148454</v>
      </c>
      <c r="BK69" s="22">
        <f>BK8*Constants!$H66*(1-Constants!$H84)</f>
        <v>571825130.23876607</v>
      </c>
      <c r="BL69" s="22">
        <f>BL8*Constants!$H66*(1-Constants!$H84)</f>
        <v>581077883.26857817</v>
      </c>
      <c r="BM69" s="22">
        <f>BM8*Constants!$H66*(1-Constants!$H84)</f>
        <v>590609585.62875712</v>
      </c>
      <c r="BN69" s="22">
        <f>BN8*Constants!$H66*(1-Constants!$H84)</f>
        <v>599160271.17468274</v>
      </c>
      <c r="BO69" s="22">
        <f>BO8*Constants!$H66*(1-Constants!$H84)</f>
        <v>607883173.97270441</v>
      </c>
      <c r="BP69" s="22">
        <f>BP8*Constants!$H66*(1-Constants!$H84)</f>
        <v>617025282.30624938</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308268152.75056583</v>
      </c>
      <c r="AE70" s="22">
        <f>AE9*Constants!$H67*(1-Constants!$H85)</f>
        <v>307304698.28556806</v>
      </c>
      <c r="AF70" s="22">
        <f>AF9*Constants!$H67*(1-Constants!$H85)</f>
        <v>303812808.12145305</v>
      </c>
      <c r="AG70" s="22">
        <f>AG9*Constants!$H67*(1-Constants!$H85)</f>
        <v>298049222.40520823</v>
      </c>
      <c r="AH70" s="22">
        <f>AH9*Constants!$H67*(1-Constants!$H85)</f>
        <v>290161753.7093516</v>
      </c>
      <c r="AI70" s="22">
        <f>AI9*Constants!$H67*(1-Constants!$H85)</f>
        <v>284903609.54575104</v>
      </c>
      <c r="AJ70" s="22">
        <f>AJ9*Constants!$H67*(1-Constants!$H85)</f>
        <v>279359508.66106594</v>
      </c>
      <c r="AK70" s="22">
        <f>AK9*Constants!$H67*(1-Constants!$H85)</f>
        <v>272150426.19340044</v>
      </c>
      <c r="AL70" s="22">
        <f>AL9*Constants!$H67*(1-Constants!$H85)</f>
        <v>238396918.33701339</v>
      </c>
      <c r="AM70" s="22">
        <f>AM9*Constants!$H67*(1-Constants!$H85)</f>
        <v>243182348.88118988</v>
      </c>
      <c r="AN70" s="22">
        <f>AN9*Constants!$H67*(1-Constants!$H85)</f>
        <v>244895424.63531512</v>
      </c>
      <c r="AO70" s="22">
        <f>AO9*Constants!$H67*(1-Constants!$H85)</f>
        <v>246644791.96750402</v>
      </c>
      <c r="AP70" s="22">
        <f>AP9*Constants!$H67*(1-Constants!$H85)</f>
        <v>248705207.81701326</v>
      </c>
      <c r="AQ70" s="22">
        <f>AQ9*Constants!$H67*(1-Constants!$H85)</f>
        <v>253368914.87245536</v>
      </c>
      <c r="AR70" s="22">
        <f>AR9*Constants!$H67*(1-Constants!$H85)</f>
        <v>258289731.99367514</v>
      </c>
      <c r="AS70" s="22">
        <f>AS9*Constants!$H67*(1-Constants!$H85)</f>
        <v>263943532.71889007</v>
      </c>
      <c r="AT70" s="22">
        <f>AT9*Constants!$H67*(1-Constants!$H85)</f>
        <v>270404185.82985157</v>
      </c>
      <c r="AU70" s="22">
        <f>AU9*Constants!$H67*(1-Constants!$H85)</f>
        <v>278665618.65905952</v>
      </c>
      <c r="AV70" s="22">
        <f>AV9*Constants!$H67*(1-Constants!$H85)</f>
        <v>287311997.55566978</v>
      </c>
      <c r="AW70" s="22">
        <f>AW9*Constants!$H67*(1-Constants!$H85)</f>
        <v>293661165.57847917</v>
      </c>
      <c r="AX70" s="22">
        <f>AX9*Constants!$H67*(1-Constants!$H85)</f>
        <v>299437303.24370843</v>
      </c>
      <c r="AY70" s="22">
        <f>AY9*Constants!$H67*(1-Constants!$H85)</f>
        <v>305433006.63338059</v>
      </c>
      <c r="AZ70" s="22">
        <f>AZ9*Constants!$H67*(1-Constants!$H85)</f>
        <v>311145557.14576119</v>
      </c>
      <c r="BA70" s="22">
        <f>BA9*Constants!$H67*(1-Constants!$H85)</f>
        <v>315549290.55341148</v>
      </c>
      <c r="BB70" s="22">
        <f>BB9*Constants!$H67*(1-Constants!$H85)</f>
        <v>319671614.0291214</v>
      </c>
      <c r="BC70" s="22">
        <f>BC9*Constants!$H67*(1-Constants!$H85)</f>
        <v>323680287.36334252</v>
      </c>
      <c r="BD70" s="22">
        <f>BD9*Constants!$H67*(1-Constants!$H85)</f>
        <v>327296591.24146336</v>
      </c>
      <c r="BE70" s="22">
        <f>BE9*Constants!$H67*(1-Constants!$H85)</f>
        <v>330341324.24517816</v>
      </c>
      <c r="BF70" s="22">
        <f>BF9*Constants!$H67*(1-Constants!$H85)</f>
        <v>333732807.09419125</v>
      </c>
      <c r="BG70" s="22">
        <f>BG9*Constants!$H67*(1-Constants!$H85)</f>
        <v>338873263.07696712</v>
      </c>
      <c r="BH70" s="22">
        <f>BH9*Constants!$H67*(1-Constants!$H85)</f>
        <v>344138123.24387199</v>
      </c>
      <c r="BI70" s="22">
        <f>BI9*Constants!$H67*(1-Constants!$H85)</f>
        <v>349045975.95303023</v>
      </c>
      <c r="BJ70" s="22">
        <f>BJ9*Constants!$H67*(1-Constants!$H85)</f>
        <v>354019167.26445091</v>
      </c>
      <c r="BK70" s="22">
        <f>BK9*Constants!$H67*(1-Constants!$H85)</f>
        <v>359564103.83259714</v>
      </c>
      <c r="BL70" s="22">
        <f>BL9*Constants!$H67*(1-Constants!$H85)</f>
        <v>365382242.41241002</v>
      </c>
      <c r="BM70" s="22">
        <f>BM9*Constants!$H67*(1-Constants!$H85)</f>
        <v>371375784.55650187</v>
      </c>
      <c r="BN70" s="22">
        <f>BN9*Constants!$H67*(1-Constants!$H85)</f>
        <v>376752462.53529465</v>
      </c>
      <c r="BO70" s="22">
        <f>BO9*Constants!$H67*(1-Constants!$H85)</f>
        <v>382237430.86132789</v>
      </c>
      <c r="BP70" s="22">
        <f>BP9*Constants!$H67*(1-Constants!$H85)</f>
        <v>387985995.96674573</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369113305.4396956</v>
      </c>
      <c r="AE72" s="22">
        <f>AE11*Constants!$H69*(1-Constants!$H87)</f>
        <v>369319772.23928541</v>
      </c>
      <c r="AF72" s="22">
        <f>AF11*Constants!$H69*(1-Constants!$H87)</f>
        <v>369776089.7562632</v>
      </c>
      <c r="AG72" s="22">
        <f>AG11*Constants!$H69*(1-Constants!$H87)</f>
        <v>370467023.28803521</v>
      </c>
      <c r="AH72" s="22">
        <f>AH11*Constants!$H69*(1-Constants!$H87)</f>
        <v>371380070.72896522</v>
      </c>
      <c r="AI72" s="22">
        <f>AI11*Constants!$H69*(1-Constants!$H87)</f>
        <v>372537018.52825892</v>
      </c>
      <c r="AJ72" s="22">
        <f>AJ11*Constants!$H69*(1-Constants!$H87)</f>
        <v>373819734.51357472</v>
      </c>
      <c r="AK72" s="22">
        <f>AK11*Constants!$H69*(1-Constants!$H87)</f>
        <v>375220090.64197606</v>
      </c>
      <c r="AL72" s="22">
        <f>AL11*Constants!$H69*(1-Constants!$H87)</f>
        <v>376545386.38958287</v>
      </c>
      <c r="AM72" s="22">
        <f>AM11*Constants!$H69*(1-Constants!$H87)</f>
        <v>377109264.70522761</v>
      </c>
      <c r="AN72" s="22">
        <f>AN11*Constants!$H69*(1-Constants!$H87)</f>
        <v>377744057.99135977</v>
      </c>
      <c r="AO72" s="22">
        <f>AO11*Constants!$H69*(1-Constants!$H87)</f>
        <v>378467215.67530429</v>
      </c>
      <c r="AP72" s="22">
        <f>AP11*Constants!$H69*(1-Constants!$H87)</f>
        <v>379275991.19560391</v>
      </c>
      <c r="AQ72" s="22">
        <f>AQ11*Constants!$H69*(1-Constants!$H87)</f>
        <v>380184428.31055439</v>
      </c>
      <c r="AR72" s="22">
        <f>AR11*Constants!$H69*(1-Constants!$H87)</f>
        <v>380751098.03008604</v>
      </c>
      <c r="AS72" s="22">
        <f>AS11*Constants!$H69*(1-Constants!$H87)</f>
        <v>381391460.13189703</v>
      </c>
      <c r="AT72" s="22">
        <f>AT11*Constants!$H69*(1-Constants!$H87)</f>
        <v>382103143.55954921</v>
      </c>
      <c r="AU72" s="22">
        <f>AU11*Constants!$H69*(1-Constants!$H87)</f>
        <v>382891925.35134196</v>
      </c>
      <c r="AV72" s="22">
        <f>AV11*Constants!$H69*(1-Constants!$H87)</f>
        <v>383743724.4416188</v>
      </c>
      <c r="AW72" s="22">
        <f>AW11*Constants!$H69*(1-Constants!$H87)</f>
        <v>384316277.18347234</v>
      </c>
      <c r="AX72" s="22">
        <f>AX11*Constants!$H69*(1-Constants!$H87)</f>
        <v>384937647.63641828</v>
      </c>
      <c r="AY72" s="22">
        <f>AY11*Constants!$H69*(1-Constants!$H87)</f>
        <v>385612880.06342244</v>
      </c>
      <c r="AZ72" s="22">
        <f>AZ11*Constants!$H69*(1-Constants!$H87)</f>
        <v>386335716.20082074</v>
      </c>
      <c r="BA72" s="22">
        <f>BA11*Constants!$H69*(1-Constants!$H87)</f>
        <v>387094608.86173266</v>
      </c>
      <c r="BB72" s="22">
        <f>BB11*Constants!$H69*(1-Constants!$H87)</f>
        <v>387577897.77435142</v>
      </c>
      <c r="BC72" s="22">
        <f>BC11*Constants!$H69*(1-Constants!$H87)</f>
        <v>388102892.22873175</v>
      </c>
      <c r="BD72" s="22">
        <f>BD11*Constants!$H69*(1-Constants!$H87)</f>
        <v>388665451.105793</v>
      </c>
      <c r="BE72" s="22">
        <f>BE11*Constants!$H69*(1-Constants!$H87)</f>
        <v>389262325.46827501</v>
      </c>
      <c r="BF72" s="22">
        <f>BF11*Constants!$H69*(1-Constants!$H87)</f>
        <v>389902103.51319361</v>
      </c>
      <c r="BG72" s="22">
        <f>BG11*Constants!$H69*(1-Constants!$H87)</f>
        <v>390283138.74196529</v>
      </c>
      <c r="BH72" s="22">
        <f>BH11*Constants!$H69*(1-Constants!$H87)</f>
        <v>390700291.60256767</v>
      </c>
      <c r="BI72" s="22">
        <f>BI11*Constants!$H69*(1-Constants!$H87)</f>
        <v>391147253.21741724</v>
      </c>
      <c r="BJ72" s="22">
        <f>BJ11*Constants!$H69*(1-Constants!$H87)</f>
        <v>391628003.67187101</v>
      </c>
      <c r="BK72" s="22">
        <f>BK11*Constants!$H69*(1-Constants!$H87)</f>
        <v>392148026.35864735</v>
      </c>
      <c r="BL72" s="22">
        <f>BL11*Constants!$H69*(1-Constants!$H87)</f>
        <v>392402989.97578198</v>
      </c>
      <c r="BM72" s="22">
        <f>BM11*Constants!$H69*(1-Constants!$H87)</f>
        <v>392690470.86374891</v>
      </c>
      <c r="BN72" s="22">
        <f>BN11*Constants!$H69*(1-Constants!$H87)</f>
        <v>392999942.2173546</v>
      </c>
      <c r="BO72" s="22">
        <f>BO11*Constants!$H69*(1-Constants!$H87)</f>
        <v>393340000.7506271</v>
      </c>
      <c r="BP72" s="22">
        <f>BP11*Constants!$H69*(1-Constants!$H87)</f>
        <v>393712474.71578962</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41203943.664055489</v>
      </c>
      <c r="AE73" s="22">
        <f>AE12*Constants!$H70*(1-Constants!$H88)</f>
        <v>41226991.455217235</v>
      </c>
      <c r="AF73" s="22">
        <f>AF12*Constants!$H70*(1-Constants!$H88)</f>
        <v>41277929.963760234</v>
      </c>
      <c r="AG73" s="22">
        <f>AG12*Constants!$H70*(1-Constants!$H88)</f>
        <v>41355058.54704126</v>
      </c>
      <c r="AH73" s="22">
        <f>AH12*Constants!$H70*(1-Constants!$H88)</f>
        <v>41456981.600922704</v>
      </c>
      <c r="AI73" s="22">
        <f>AI12*Constants!$H70*(1-Constants!$H88)</f>
        <v>41586131.13642256</v>
      </c>
      <c r="AJ73" s="22">
        <f>AJ12*Constants!$H70*(1-Constants!$H88)</f>
        <v>41729320.11502894</v>
      </c>
      <c r="AK73" s="22">
        <f>AK12*Constants!$H70*(1-Constants!$H88)</f>
        <v>41885641.20715411</v>
      </c>
      <c r="AL73" s="22">
        <f>AL12*Constants!$H70*(1-Constants!$H88)</f>
        <v>42033583.34448117</v>
      </c>
      <c r="AM73" s="22">
        <f>AM12*Constants!$H70*(1-Constants!$H88)</f>
        <v>42096528.814093895</v>
      </c>
      <c r="AN73" s="22">
        <f>AN12*Constants!$H70*(1-Constants!$H88)</f>
        <v>42167390.488313287</v>
      </c>
      <c r="AO73" s="22">
        <f>AO12*Constants!$H70*(1-Constants!$H88)</f>
        <v>42248116.238456555</v>
      </c>
      <c r="AP73" s="22">
        <f>AP12*Constants!$H70*(1-Constants!$H88)</f>
        <v>42338399.467167571</v>
      </c>
      <c r="AQ73" s="22">
        <f>AQ12*Constants!$H70*(1-Constants!$H88)</f>
        <v>42439807.872541003</v>
      </c>
      <c r="AR73" s="22">
        <f>AR12*Constants!$H70*(1-Constants!$H88)</f>
        <v>42503064.945249051</v>
      </c>
      <c r="AS73" s="22">
        <f>AS12*Constants!$H70*(1-Constants!$H88)</f>
        <v>42574548.263728149</v>
      </c>
      <c r="AT73" s="22">
        <f>AT12*Constants!$H70*(1-Constants!$H88)</f>
        <v>42653993.148069806</v>
      </c>
      <c r="AU73" s="22">
        <f>AU12*Constants!$H70*(1-Constants!$H88)</f>
        <v>42742044.486326337</v>
      </c>
      <c r="AV73" s="22">
        <f>AV12*Constants!$H70*(1-Constants!$H88)</f>
        <v>42837130.415800095</v>
      </c>
      <c r="AW73" s="22">
        <f>AW12*Constants!$H70*(1-Constants!$H88)</f>
        <v>42901044.207506761</v>
      </c>
      <c r="AX73" s="22">
        <f>AX12*Constants!$H70*(1-Constants!$H88)</f>
        <v>42970407.497207731</v>
      </c>
      <c r="AY73" s="22">
        <f>AY12*Constants!$H70*(1-Constants!$H88)</f>
        <v>43045783.37359149</v>
      </c>
      <c r="AZ73" s="22">
        <f>AZ12*Constants!$H70*(1-Constants!$H88)</f>
        <v>43126473.229645908</v>
      </c>
      <c r="BA73" s="22">
        <f>BA12*Constants!$H70*(1-Constants!$H88)</f>
        <v>43211188.058362342</v>
      </c>
      <c r="BB73" s="22">
        <f>BB12*Constants!$H70*(1-Constants!$H88)</f>
        <v>43265137.371040978</v>
      </c>
      <c r="BC73" s="22">
        <f>BC12*Constants!$H70*(1-Constants!$H88)</f>
        <v>43323742.253616147</v>
      </c>
      <c r="BD73" s="22">
        <f>BD12*Constants!$H70*(1-Constants!$H88)</f>
        <v>43386540.434923999</v>
      </c>
      <c r="BE73" s="22">
        <f>BE12*Constants!$H70*(1-Constants!$H88)</f>
        <v>43453169.237635225</v>
      </c>
      <c r="BF73" s="22">
        <f>BF12*Constants!$H70*(1-Constants!$H88)</f>
        <v>43524587.358119726</v>
      </c>
      <c r="BG73" s="22">
        <f>BG12*Constants!$H70*(1-Constants!$H88)</f>
        <v>43567122.14044524</v>
      </c>
      <c r="BH73" s="22">
        <f>BH12*Constants!$H70*(1-Constants!$H88)</f>
        <v>43613688.716925293</v>
      </c>
      <c r="BI73" s="22">
        <f>BI12*Constants!$H70*(1-Constants!$H88)</f>
        <v>43663582.83053986</v>
      </c>
      <c r="BJ73" s="22">
        <f>BJ12*Constants!$H70*(1-Constants!$H88)</f>
        <v>43717248.776334427</v>
      </c>
      <c r="BK73" s="22">
        <f>BK12*Constants!$H70*(1-Constants!$H88)</f>
        <v>43775298.662844047</v>
      </c>
      <c r="BL73" s="22">
        <f>BL12*Constants!$H70*(1-Constants!$H88)</f>
        <v>43803760.130805172</v>
      </c>
      <c r="BM73" s="22">
        <f>BM12*Constants!$H70*(1-Constants!$H88)</f>
        <v>43835851.486325867</v>
      </c>
      <c r="BN73" s="22">
        <f>BN12*Constants!$H70*(1-Constants!$H88)</f>
        <v>43870397.627122439</v>
      </c>
      <c r="BO73" s="22">
        <f>BO12*Constants!$H70*(1-Constants!$H88)</f>
        <v>43908358.200314872</v>
      </c>
      <c r="BP73" s="22">
        <f>BP12*Constants!$H70*(1-Constants!$H88)</f>
        <v>43949937.292833894</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45625440.29081323</v>
      </c>
      <c r="AE74" s="22">
        <f>AE13*Constants!$H71*(1-Constants!$H89)</f>
        <v>45745424.15837837</v>
      </c>
      <c r="AF74" s="22">
        <f>AF13*Constants!$H71*(1-Constants!$H89)</f>
        <v>45904993.755973779</v>
      </c>
      <c r="AG74" s="22">
        <f>AG13*Constants!$H71*(1-Constants!$H89)</f>
        <v>46101891.278621517</v>
      </c>
      <c r="AH74" s="22">
        <f>AH13*Constants!$H71*(1-Constants!$H89)</f>
        <v>46334260.282286704</v>
      </c>
      <c r="AI74" s="22">
        <f>AI13*Constants!$H71*(1-Constants!$H89)</f>
        <v>46606768.951575473</v>
      </c>
      <c r="AJ74" s="22">
        <f>AJ13*Constants!$H71*(1-Constants!$H89)</f>
        <v>46896977.004537545</v>
      </c>
      <c r="AK74" s="22">
        <f>AK13*Constants!$H71*(1-Constants!$H89)</f>
        <v>47203751.8557069</v>
      </c>
      <c r="AL74" s="22">
        <f>AL13*Constants!$H71*(1-Constants!$H89)</f>
        <v>47490533.601192519</v>
      </c>
      <c r="AM74" s="22">
        <f>AM13*Constants!$H71*(1-Constants!$H89)</f>
        <v>47626731.724299103</v>
      </c>
      <c r="AN74" s="22">
        <f>AN13*Constants!$H71*(1-Constants!$H89)</f>
        <v>47772546.50390771</v>
      </c>
      <c r="AO74" s="22">
        <f>AO13*Constants!$H71*(1-Constants!$H89)</f>
        <v>47931530.657566622</v>
      </c>
      <c r="AP74" s="22">
        <f>AP13*Constants!$H71*(1-Constants!$H89)</f>
        <v>48103338.484797612</v>
      </c>
      <c r="AQ74" s="22">
        <f>AQ13*Constants!$H71*(1-Constants!$H89)</f>
        <v>48290778.978233747</v>
      </c>
      <c r="AR74" s="22">
        <f>AR13*Constants!$H71*(1-Constants!$H89)</f>
        <v>48410601.265753314</v>
      </c>
      <c r="AS74" s="22">
        <f>AS13*Constants!$H71*(1-Constants!$H89)</f>
        <v>48541735.166721068</v>
      </c>
      <c r="AT74" s="22">
        <f>AT13*Constants!$H71*(1-Constants!$H89)</f>
        <v>48683826.823112637</v>
      </c>
      <c r="AU74" s="22">
        <f>AU13*Constants!$H71*(1-Constants!$H89)</f>
        <v>48838040.152899601</v>
      </c>
      <c r="AV74" s="22">
        <f>AV13*Constants!$H71*(1-Constants!$H89)</f>
        <v>49001799.754461654</v>
      </c>
      <c r="AW74" s="22">
        <f>AW13*Constants!$H71*(1-Constants!$H89)</f>
        <v>49111232.603239067</v>
      </c>
      <c r="AX74" s="22">
        <f>AX13*Constants!$H71*(1-Constants!$H89)</f>
        <v>49227947.289960839</v>
      </c>
      <c r="AY74" s="22">
        <f>AY13*Constants!$H71*(1-Constants!$H89)</f>
        <v>49352938.287544072</v>
      </c>
      <c r="AZ74" s="22">
        <f>AZ13*Constants!$H71*(1-Constants!$H89)</f>
        <v>49485086.191163562</v>
      </c>
      <c r="BA74" s="22">
        <f>BA13*Constants!$H71*(1-Constants!$H89)</f>
        <v>49622293.804607764</v>
      </c>
      <c r="BB74" s="22">
        <f>BB13*Constants!$H71*(1-Constants!$H89)</f>
        <v>49706958.29795409</v>
      </c>
      <c r="BC74" s="22">
        <f>BC13*Constants!$H71*(1-Constants!$H89)</f>
        <v>49798033.857359253</v>
      </c>
      <c r="BD74" s="22">
        <f>BD13*Constants!$H71*(1-Constants!$H89)</f>
        <v>49894784.300285302</v>
      </c>
      <c r="BE74" s="22">
        <f>BE13*Constants!$H71*(1-Constants!$H89)</f>
        <v>49996639.071276039</v>
      </c>
      <c r="BF74" s="22">
        <f>BF13*Constants!$H71*(1-Constants!$H89)</f>
        <v>50105201.842469469</v>
      </c>
      <c r="BG74" s="22">
        <f>BG13*Constants!$H71*(1-Constants!$H89)</f>
        <v>50165193.130595692</v>
      </c>
      <c r="BH74" s="22">
        <f>BH13*Constants!$H71*(1-Constants!$H89)</f>
        <v>50230870.028398335</v>
      </c>
      <c r="BI74" s="22">
        <f>BI13*Constants!$H71*(1-Constants!$H89)</f>
        <v>50301091.597796045</v>
      </c>
      <c r="BJ74" s="22">
        <f>BJ13*Constants!$H71*(1-Constants!$H89)</f>
        <v>50376598.830430329</v>
      </c>
      <c r="BK74" s="22">
        <f>BK13*Constants!$H71*(1-Constants!$H89)</f>
        <v>50458399.373466462</v>
      </c>
      <c r="BL74" s="22">
        <f>BL13*Constants!$H71*(1-Constants!$H89)</f>
        <v>50491181.05555214</v>
      </c>
      <c r="BM74" s="22">
        <f>BM13*Constants!$H71*(1-Constants!$H89)</f>
        <v>50529214.596660174</v>
      </c>
      <c r="BN74" s="22">
        <f>BN13*Constants!$H71*(1-Constants!$H89)</f>
        <v>50570594.789472066</v>
      </c>
      <c r="BO74" s="22">
        <f>BO13*Constants!$H71*(1-Constants!$H89)</f>
        <v>50616886.406390332</v>
      </c>
      <c r="BP74" s="22">
        <f>BP13*Constants!$H71*(1-Constants!$H89)</f>
        <v>50668420.710385367</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75509176.908899546</v>
      </c>
      <c r="AE75" s="22">
        <f>AE14*Constants!$H72*(1-Constants!$H90)</f>
        <v>75707747.772532701</v>
      </c>
      <c r="AF75" s="22">
        <f>AF14*Constants!$H72*(1-Constants!$H90)</f>
        <v>75971832.215275943</v>
      </c>
      <c r="AG75" s="22">
        <f>AG14*Constants!$H72*(1-Constants!$H90)</f>
        <v>76297693.615752682</v>
      </c>
      <c r="AH75" s="22">
        <f>AH14*Constants!$H72*(1-Constants!$H90)</f>
        <v>76682259.596794456</v>
      </c>
      <c r="AI75" s="22">
        <f>AI14*Constants!$H72*(1-Constants!$H90)</f>
        <v>77133255.909101337</v>
      </c>
      <c r="AJ75" s="22">
        <f>AJ14*Constants!$H72*(1-Constants!$H90)</f>
        <v>77613544.341866598</v>
      </c>
      <c r="AK75" s="22">
        <f>AK14*Constants!$H72*(1-Constants!$H90)</f>
        <v>78121250.489149794</v>
      </c>
      <c r="AL75" s="22">
        <f>AL14*Constants!$H72*(1-Constants!$H90)</f>
        <v>78595868.45263885</v>
      </c>
      <c r="AM75" s="22">
        <f>AM14*Constants!$H72*(1-Constants!$H90)</f>
        <v>78821273.579839036</v>
      </c>
      <c r="AN75" s="22">
        <f>AN14*Constants!$H72*(1-Constants!$H90)</f>
        <v>79062594.078210518</v>
      </c>
      <c r="AO75" s="22">
        <f>AO14*Constants!$H72*(1-Constants!$H90)</f>
        <v>79325709.623130769</v>
      </c>
      <c r="AP75" s="22">
        <f>AP14*Constants!$H72*(1-Constants!$H90)</f>
        <v>79610048.087330312</v>
      </c>
      <c r="AQ75" s="22">
        <f>AQ14*Constants!$H72*(1-Constants!$H90)</f>
        <v>79920258.296558931</v>
      </c>
      <c r="AR75" s="22">
        <f>AR14*Constants!$H72*(1-Constants!$H90)</f>
        <v>80118561.748498768</v>
      </c>
      <c r="AS75" s="22">
        <f>AS14*Constants!$H72*(1-Constants!$H90)</f>
        <v>80335585.690926835</v>
      </c>
      <c r="AT75" s="22">
        <f>AT14*Constants!$H72*(1-Constants!$H90)</f>
        <v>80570744.496000558</v>
      </c>
      <c r="AU75" s="22">
        <f>AU14*Constants!$H72*(1-Constants!$H90)</f>
        <v>80825964.424320668</v>
      </c>
      <c r="AV75" s="22">
        <f>AV14*Constants!$H72*(1-Constants!$H90)</f>
        <v>81096983.2385187</v>
      </c>
      <c r="AW75" s="22">
        <f>AW14*Constants!$H72*(1-Constants!$H90)</f>
        <v>81278092.380377039</v>
      </c>
      <c r="AX75" s="22">
        <f>AX14*Constants!$H72*(1-Constants!$H90)</f>
        <v>81471252.816120058</v>
      </c>
      <c r="AY75" s="22">
        <f>AY14*Constants!$H72*(1-Constants!$H90)</f>
        <v>81678110.378225237</v>
      </c>
      <c r="AZ75" s="22">
        <f>AZ14*Constants!$H72*(1-Constants!$H90)</f>
        <v>81896812.474444851</v>
      </c>
      <c r="BA75" s="22">
        <f>BA14*Constants!$H72*(1-Constants!$H90)</f>
        <v>82123888.28764841</v>
      </c>
      <c r="BB75" s="22">
        <f>BB14*Constants!$H72*(1-Constants!$H90)</f>
        <v>82264006.304378584</v>
      </c>
      <c r="BC75" s="22">
        <f>BC14*Constants!$H72*(1-Constants!$H90)</f>
        <v>82414734.505210578</v>
      </c>
      <c r="BD75" s="22">
        <f>BD14*Constants!$H72*(1-Constants!$H90)</f>
        <v>82574854.522997841</v>
      </c>
      <c r="BE75" s="22">
        <f>BE14*Constants!$H72*(1-Constants!$H90)</f>
        <v>82743422.100049898</v>
      </c>
      <c r="BF75" s="22">
        <f>BF14*Constants!$H72*(1-Constants!$H90)</f>
        <v>82923091.281180322</v>
      </c>
      <c r="BG75" s="22">
        <f>BG14*Constants!$H72*(1-Constants!$H90)</f>
        <v>83022375.644448757</v>
      </c>
      <c r="BH75" s="22">
        <f>BH14*Constants!$H72*(1-Constants!$H90)</f>
        <v>83131069.576242015</v>
      </c>
      <c r="BI75" s="22">
        <f>BI14*Constants!$H72*(1-Constants!$H90)</f>
        <v>83247284.847210914</v>
      </c>
      <c r="BJ75" s="22">
        <f>BJ14*Constants!$H72*(1-Constants!$H90)</f>
        <v>83372247.78347066</v>
      </c>
      <c r="BK75" s="22">
        <f>BK14*Constants!$H72*(1-Constants!$H90)</f>
        <v>83507626.020611823</v>
      </c>
      <c r="BL75" s="22">
        <f>BL14*Constants!$H72*(1-Constants!$H90)</f>
        <v>83561879.038581654</v>
      </c>
      <c r="BM75" s="22">
        <f>BM14*Constants!$H72*(1-Constants!$H90)</f>
        <v>83624823.77655445</v>
      </c>
      <c r="BN75" s="22">
        <f>BN14*Constants!$H72*(1-Constants!$H90)</f>
        <v>83693307.15511784</v>
      </c>
      <c r="BO75" s="22">
        <f>BO14*Constants!$H72*(1-Constants!$H90)</f>
        <v>83769918.840813383</v>
      </c>
      <c r="BP75" s="22">
        <f>BP14*Constants!$H72*(1-Constants!$H90)</f>
        <v>83855207.067128226</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12199725.518421307</v>
      </c>
      <c r="AE76" s="22">
        <f>AE15*Constants!$H73*(1-Constants!$H91)</f>
        <v>12294774.464259308</v>
      </c>
      <c r="AF76" s="22">
        <f>AF15*Constants!$H73*(1-Constants!$H91)</f>
        <v>12331219.556085538</v>
      </c>
      <c r="AG76" s="22">
        <f>AG15*Constants!$H73*(1-Constants!$H91)</f>
        <v>12312067.881477507</v>
      </c>
      <c r="AH76" s="22">
        <f>AH15*Constants!$H73*(1-Constants!$H91)</f>
        <v>12238351.489885392</v>
      </c>
      <c r="AI76" s="22">
        <f>AI15*Constants!$H73*(1-Constants!$H91)</f>
        <v>12216653.456485122</v>
      </c>
      <c r="AJ76" s="22">
        <f>AJ15*Constants!$H73*(1-Constants!$H91)</f>
        <v>12185400.193079112</v>
      </c>
      <c r="AK76" s="22">
        <f>AK15*Constants!$H73*(1-Constants!$H91)</f>
        <v>12111617.522104835</v>
      </c>
      <c r="AL76" s="22">
        <f>AL15*Constants!$H73*(1-Constants!$H91)</f>
        <v>11395434.509447441</v>
      </c>
      <c r="AM76" s="22">
        <f>AM15*Constants!$H73*(1-Constants!$H91)</f>
        <v>11557485.148562975</v>
      </c>
      <c r="AN76" s="22">
        <f>AN15*Constants!$H73*(1-Constants!$H91)</f>
        <v>11645225.857914614</v>
      </c>
      <c r="AO76" s="22">
        <f>AO15*Constants!$H73*(1-Constants!$H91)</f>
        <v>11733511.388150819</v>
      </c>
      <c r="AP76" s="22">
        <f>AP15*Constants!$H73*(1-Constants!$H91)</f>
        <v>11829302.185027238</v>
      </c>
      <c r="AQ76" s="22">
        <f>AQ15*Constants!$H73*(1-Constants!$H91)</f>
        <v>11990519.589495838</v>
      </c>
      <c r="AR76" s="22">
        <f>AR15*Constants!$H73*(1-Constants!$H91)</f>
        <v>12171436.499388848</v>
      </c>
      <c r="AS76" s="22">
        <f>AS15*Constants!$H73*(1-Constants!$H91)</f>
        <v>12372993.350047661</v>
      </c>
      <c r="AT76" s="22">
        <f>AT15*Constants!$H73*(1-Constants!$H91)</f>
        <v>12597687.147376902</v>
      </c>
      <c r="AU76" s="22">
        <f>AU15*Constants!$H73*(1-Constants!$H91)</f>
        <v>12872123.529328976</v>
      </c>
      <c r="AV76" s="22">
        <f>AV15*Constants!$H73*(1-Constants!$H91)</f>
        <v>13160303.025865113</v>
      </c>
      <c r="AW76" s="22">
        <f>AW15*Constants!$H73*(1-Constants!$H91)</f>
        <v>13468580.84661095</v>
      </c>
      <c r="AX76" s="22">
        <f>AX15*Constants!$H73*(1-Constants!$H91)</f>
        <v>13771157.92603844</v>
      </c>
      <c r="AY76" s="22">
        <f>AY15*Constants!$H73*(1-Constants!$H91)</f>
        <v>14089754.377548471</v>
      </c>
      <c r="AZ76" s="22">
        <f>AZ15*Constants!$H73*(1-Constants!$H91)</f>
        <v>14410933.37507439</v>
      </c>
      <c r="BA76" s="22">
        <f>BA15*Constants!$H73*(1-Constants!$H91)</f>
        <v>14705032.740590625</v>
      </c>
      <c r="BB76" s="22">
        <f>BB15*Constants!$H73*(1-Constants!$H91)</f>
        <v>15013011.411370218</v>
      </c>
      <c r="BC76" s="22">
        <f>BC15*Constants!$H73*(1-Constants!$H91)</f>
        <v>15328524.822523363</v>
      </c>
      <c r="BD76" s="22">
        <f>BD15*Constants!$H73*(1-Constants!$H91)</f>
        <v>15643382.430423738</v>
      </c>
      <c r="BE76" s="22">
        <f>BE15*Constants!$H73*(1-Constants!$H91)</f>
        <v>15951827.303174658</v>
      </c>
      <c r="BF76" s="22">
        <f>BF15*Constants!$H73*(1-Constants!$H91)</f>
        <v>16282983.876513524</v>
      </c>
      <c r="BG76" s="22">
        <f>BG15*Constants!$H73*(1-Constants!$H91)</f>
        <v>16640829.923352405</v>
      </c>
      <c r="BH76" s="22">
        <f>BH15*Constants!$H73*(1-Constants!$H91)</f>
        <v>17013650.578857489</v>
      </c>
      <c r="BI76" s="22">
        <f>BI15*Constants!$H73*(1-Constants!$H91)</f>
        <v>17385796.479292363</v>
      </c>
      <c r="BJ76" s="22">
        <f>BJ15*Constants!$H73*(1-Constants!$H91)</f>
        <v>17771761.545982208</v>
      </c>
      <c r="BK76" s="22">
        <f>BK15*Constants!$H73*(1-Constants!$H91)</f>
        <v>18190086.603679199</v>
      </c>
      <c r="BL76" s="22">
        <f>BL15*Constants!$H73*(1-Constants!$H91)</f>
        <v>18646927.159797862</v>
      </c>
      <c r="BM76" s="22">
        <f>BM15*Constants!$H73*(1-Constants!$H91)</f>
        <v>19125793.888693485</v>
      </c>
      <c r="BN76" s="22">
        <f>BN15*Constants!$H73*(1-Constants!$H91)</f>
        <v>19598198.928375073</v>
      </c>
      <c r="BO76" s="22">
        <f>BO15*Constants!$H73*(1-Constants!$H91)</f>
        <v>20091271.265426047</v>
      </c>
      <c r="BP76" s="22">
        <f>BP15*Constants!$H73*(1-Constants!$H91)</f>
        <v>20612179.199612811</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((AD41*Constants!$H$45*Constants!$H$48)*(1+Constants!$H$51))*Constants!$H$54*Constants!$H$42*Constants!$H$57*Constants!$H$58*ttokg</f>
        <v>100346378.06238909</v>
      </c>
      <c r="AE82" s="22">
        <f>((AE41*Constants!$H$45*Constants!$H$48)*(1+Constants!$H$51))*Constants!$H$54*Constants!$H$42*Constants!$H$57*Constants!$H$58*ttokg</f>
        <v>100565989.92122111</v>
      </c>
      <c r="AF82" s="22">
        <f>((AF41*Constants!$H$45*Constants!$H$48)*(1+Constants!$H$51))*Constants!$H$54*Constants!$H$42*Constants!$H$57*Constants!$H$58*ttokg</f>
        <v>100981151.63050473</v>
      </c>
      <c r="AG82" s="22">
        <f>((AG41*Constants!$H$45*Constants!$H$48)*(1+Constants!$H$51))*Constants!$H$54*Constants!$H$42*Constants!$H$57*Constants!$H$58*ttokg</f>
        <v>101286351.37981671</v>
      </c>
      <c r="AH82" s="22">
        <f>((AH41*Constants!$H$45*Constants!$H$48)*(1+Constants!$H$51))*Constants!$H$54*Constants!$H$42*Constants!$H$57*Constants!$H$58*ttokg</f>
        <v>101487273.79584953</v>
      </c>
      <c r="AI82" s="22">
        <f>((AI41*Constants!$H$45*Constants!$H$48)*(1+Constants!$H$51))*Constants!$H$54*Constants!$H$42*Constants!$H$57*Constants!$H$58*ttokg</f>
        <v>101583993.80587614</v>
      </c>
      <c r="AJ82" s="22">
        <f>((AJ41*Constants!$H$45*Constants!$H$48)*(1+Constants!$H$51))*Constants!$H$54*Constants!$H$42*Constants!$H$57*Constants!$H$58*ttokg</f>
        <v>101790730.80503745</v>
      </c>
      <c r="AK82" s="22">
        <f>((AK41*Constants!$H$45*Constants!$H$48)*(1+Constants!$H$51))*Constants!$H$54*Constants!$H$42*Constants!$H$57*Constants!$H$58*ttokg</f>
        <v>101977857.68684556</v>
      </c>
      <c r="AL82" s="22">
        <f>((AL41*Constants!$H$45*Constants!$H$48)*(1+Constants!$H$51))*Constants!$H$54*Constants!$H$42*Constants!$H$57*Constants!$H$58*ttokg</f>
        <v>102077342.99046701</v>
      </c>
      <c r="AM82" s="22">
        <f>((AM41*Constants!$H$45*Constants!$H$48)*(1+Constants!$H$51))*Constants!$H$54*Constants!$H$42*Constants!$H$57*Constants!$H$58*ttokg</f>
        <v>100784729.9788363</v>
      </c>
      <c r="AN82" s="22">
        <f>((AN41*Constants!$H$45*Constants!$H$48)*(1+Constants!$H$51))*Constants!$H$54*Constants!$H$42*Constants!$H$57*Constants!$H$58*ttokg</f>
        <v>101320822.63673942</v>
      </c>
      <c r="AO82" s="22">
        <f>((AO41*Constants!$H$45*Constants!$H$48)*(1+Constants!$H$51))*Constants!$H$54*Constants!$H$42*Constants!$H$57*Constants!$H$58*ttokg</f>
        <v>101691699.78253515</v>
      </c>
      <c r="AP82" s="22">
        <f>((AP41*Constants!$H$45*Constants!$H$48)*(1+Constants!$H$51))*Constants!$H$54*Constants!$H$42*Constants!$H$57*Constants!$H$58*ttokg</f>
        <v>102063974.37553139</v>
      </c>
      <c r="AQ82" s="22">
        <f>((AQ41*Constants!$H$45*Constants!$H$48)*(1+Constants!$H$51))*Constants!$H$54*Constants!$H$42*Constants!$H$57*Constants!$H$58*ttokg</f>
        <v>102452712.95225178</v>
      </c>
      <c r="AR82" s="22">
        <f>((AR41*Constants!$H$45*Constants!$H$48)*(1+Constants!$H$51))*Constants!$H$54*Constants!$H$42*Constants!$H$57*Constants!$H$58*ttokg</f>
        <v>102982010.52268788</v>
      </c>
      <c r="AS82" s="22">
        <f>((AS41*Constants!$H$45*Constants!$H$48)*(1+Constants!$H$51))*Constants!$H$54*Constants!$H$42*Constants!$H$57*Constants!$H$58*ttokg</f>
        <v>103523718.0128984</v>
      </c>
      <c r="AT82" s="22">
        <f>((AT41*Constants!$H$45*Constants!$H$48)*(1+Constants!$H$51))*Constants!$H$54*Constants!$H$42*Constants!$H$57*Constants!$H$58*ttokg</f>
        <v>104104133.72408654</v>
      </c>
      <c r="AU82" s="22">
        <f>((AU41*Constants!$H$45*Constants!$H$48)*(1+Constants!$H$51))*Constants!$H$54*Constants!$H$42*Constants!$H$57*Constants!$H$58*ttokg</f>
        <v>104726373.60030963</v>
      </c>
      <c r="AV82" s="22">
        <f>((AV41*Constants!$H$45*Constants!$H$48)*(1+Constants!$H$51))*Constants!$H$54*Constants!$H$42*Constants!$H$57*Constants!$H$58*ttokg</f>
        <v>105441123.96046737</v>
      </c>
      <c r="AW82" s="22">
        <f>((AW41*Constants!$H$45*Constants!$H$48)*(1+Constants!$H$51))*Constants!$H$54*Constants!$H$42*Constants!$H$57*Constants!$H$58*ttokg</f>
        <v>106172117.46101713</v>
      </c>
      <c r="AX82" s="22">
        <f>((AX41*Constants!$H$45*Constants!$H$48)*(1+Constants!$H$51))*Constants!$H$54*Constants!$H$42*Constants!$H$57*Constants!$H$58*ttokg</f>
        <v>106908011.89531128</v>
      </c>
      <c r="AY82" s="22">
        <f>((AY41*Constants!$H$45*Constants!$H$48)*(1+Constants!$H$51))*Constants!$H$54*Constants!$H$42*Constants!$H$57*Constants!$H$58*ttokg</f>
        <v>107620380.83948249</v>
      </c>
      <c r="AZ82" s="22">
        <f>((AZ41*Constants!$H$45*Constants!$H$48)*(1+Constants!$H$51))*Constants!$H$54*Constants!$H$42*Constants!$H$57*Constants!$H$58*ttokg</f>
        <v>108349879.95841861</v>
      </c>
      <c r="BA82" s="22">
        <f>((BA41*Constants!$H$45*Constants!$H$48)*(1+Constants!$H$51))*Constants!$H$54*Constants!$H$42*Constants!$H$57*Constants!$H$58*ttokg</f>
        <v>109071262.03700362</v>
      </c>
      <c r="BB82" s="22">
        <f>((BB41*Constants!$H$45*Constants!$H$48)*(1+Constants!$H$51))*Constants!$H$54*Constants!$H$42*Constants!$H$57*Constants!$H$58*ttokg</f>
        <v>109733596.7820667</v>
      </c>
      <c r="BC82" s="22">
        <f>((BC41*Constants!$H$45*Constants!$H$48)*(1+Constants!$H$51))*Constants!$H$54*Constants!$H$42*Constants!$H$57*Constants!$H$58*ttokg</f>
        <v>110388401.8281945</v>
      </c>
      <c r="BD82" s="22">
        <f>((BD41*Constants!$H$45*Constants!$H$48)*(1+Constants!$H$51))*Constants!$H$54*Constants!$H$42*Constants!$H$57*Constants!$H$58*ttokg</f>
        <v>111045057.36581145</v>
      </c>
      <c r="BE82" s="22">
        <f>((BE41*Constants!$H$45*Constants!$H$48)*(1+Constants!$H$51))*Constants!$H$54*Constants!$H$42*Constants!$H$57*Constants!$H$58*ttokg</f>
        <v>111689965.22460625</v>
      </c>
      <c r="BF82" s="22">
        <f>((BF41*Constants!$H$45*Constants!$H$48)*(1+Constants!$H$51))*Constants!$H$54*Constants!$H$42*Constants!$H$57*Constants!$H$58*ttokg</f>
        <v>112314538.41020995</v>
      </c>
      <c r="BG82" s="22">
        <f>((BG41*Constants!$H$45*Constants!$H$48)*(1+Constants!$H$51))*Constants!$H$54*Constants!$H$42*Constants!$H$57*Constants!$H$58*ttokg</f>
        <v>112964944.44369993</v>
      </c>
      <c r="BH82" s="22">
        <f>((BH41*Constants!$H$45*Constants!$H$48)*(1+Constants!$H$51))*Constants!$H$54*Constants!$H$42*Constants!$H$57*Constants!$H$58*ttokg</f>
        <v>113625130.30077952</v>
      </c>
      <c r="BI82" s="22">
        <f>((BI41*Constants!$H$45*Constants!$H$48)*(1+Constants!$H$51))*Constants!$H$54*Constants!$H$42*Constants!$H$57*Constants!$H$58*ttokg</f>
        <v>114295407.5660678</v>
      </c>
      <c r="BJ82" s="22">
        <f>((BJ41*Constants!$H$45*Constants!$H$48)*(1+Constants!$H$51))*Constants!$H$54*Constants!$H$42*Constants!$H$57*Constants!$H$58*ttokg</f>
        <v>114952229.81630217</v>
      </c>
      <c r="BK82" s="22">
        <f>((BK41*Constants!$H$45*Constants!$H$48)*(1+Constants!$H$51))*Constants!$H$54*Constants!$H$42*Constants!$H$57*Constants!$H$58*ttokg</f>
        <v>115616635.30286744</v>
      </c>
      <c r="BL82" s="22">
        <f>((BL41*Constants!$H$45*Constants!$H$48)*(1+Constants!$H$51))*Constants!$H$54*Constants!$H$42*Constants!$H$57*Constants!$H$58*ttokg</f>
        <v>116313248.63071539</v>
      </c>
      <c r="BM82" s="22">
        <f>((BM41*Constants!$H$45*Constants!$H$48)*(1+Constants!$H$51))*Constants!$H$54*Constants!$H$42*Constants!$H$57*Constants!$H$58*ttokg</f>
        <v>117026871.09761959</v>
      </c>
      <c r="BN82" s="22">
        <f>((BN41*Constants!$H$45*Constants!$H$48)*(1+Constants!$H$51))*Constants!$H$54*Constants!$H$42*Constants!$H$57*Constants!$H$58*ttokg</f>
        <v>117753211.33153531</v>
      </c>
      <c r="BO82" s="22">
        <f>((BO41*Constants!$H$45*Constants!$H$48)*(1+Constants!$H$51))*Constants!$H$54*Constants!$H$42*Constants!$H$57*Constants!$H$58*ttokg</f>
        <v>118454822.98242754</v>
      </c>
      <c r="BP82" s="22">
        <f>((BP41*Constants!$H$45*Constants!$H$48)*(1+Constants!$H$51))*Constants!$H$54*Constants!$H$42*Constants!$H$57*Constants!$H$58*ttokg</f>
        <v>119166594.9160731</v>
      </c>
    </row>
    <row r="83" spans="1:72" x14ac:dyDescent="0.25">
      <c r="A83" t="str">
        <f>A82</f>
        <v>3C Aggregated and non-CO2 emissions on land</v>
      </c>
      <c r="B83" t="str">
        <f t="shared" ref="B83:C83" si="34">B82</f>
        <v>3C4 Direct N2O from managed soils (N2O)</v>
      </c>
      <c r="C83" t="str">
        <f t="shared" si="34"/>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5">B83</f>
        <v>3C4 Direct N2O from managed soils (N2O)</v>
      </c>
      <c r="C84" t="str">
        <f t="shared" ref="C84" si="36">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7">B84</f>
        <v>3C4 Direct N2O from managed soils (N2O)</v>
      </c>
      <c r="C85" t="str">
        <f t="shared" ref="C85" si="38">C84</f>
        <v>Crop residue N</v>
      </c>
      <c r="D85" t="s">
        <v>376</v>
      </c>
      <c r="E85" t="str">
        <f t="shared" si="32"/>
        <v>Crop residue N - total</v>
      </c>
      <c r="F85" t="str">
        <f t="shared" si="33"/>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187683306.05231518</v>
      </c>
      <c r="AE85" s="22">
        <f>SUM(AE82:AE84)/Constants!$H$41</f>
        <v>188049325.81703517</v>
      </c>
      <c r="AF85" s="22">
        <f>SUM(AF82:AF84)/Constants!$H$41</f>
        <v>188741261.99917454</v>
      </c>
      <c r="AG85" s="22">
        <f>SUM(AG82:AG84)/Constants!$H$41</f>
        <v>189249928.24802783</v>
      </c>
      <c r="AH85" s="22">
        <f>SUM(AH82:AH84)/Constants!$H$41</f>
        <v>189584798.94141588</v>
      </c>
      <c r="AI85" s="22">
        <f>SUM(AI82:AI84)/Constants!$H$41</f>
        <v>189745998.95812687</v>
      </c>
      <c r="AJ85" s="22">
        <f>SUM(AJ82:AJ84)/Constants!$H$41</f>
        <v>190090560.62339577</v>
      </c>
      <c r="AK85" s="22">
        <f>SUM(AK82:AK84)/Constants!$H$41</f>
        <v>190402438.75974262</v>
      </c>
      <c r="AL85" s="22">
        <f>SUM(AL82:AL84)/Constants!$H$41</f>
        <v>190568247.59911168</v>
      </c>
      <c r="AM85" s="22">
        <f>SUM(AM82:AM84)/Constants!$H$41</f>
        <v>188413892.57972714</v>
      </c>
      <c r="AN85" s="22">
        <f>SUM(AN82:AN84)/Constants!$H$41</f>
        <v>189307380.34289905</v>
      </c>
      <c r="AO85" s="22">
        <f>SUM(AO82:AO84)/Constants!$H$41</f>
        <v>189925508.91922528</v>
      </c>
      <c r="AP85" s="22">
        <f>SUM(AP82:AP84)/Constants!$H$41</f>
        <v>190545966.57421899</v>
      </c>
      <c r="AQ85" s="22">
        <f>SUM(AQ82:AQ84)/Constants!$H$41</f>
        <v>191193864.2020863</v>
      </c>
      <c r="AR85" s="22">
        <f>SUM(AR82:AR84)/Constants!$H$41</f>
        <v>192076026.81947979</v>
      </c>
      <c r="AS85" s="22">
        <f>SUM(AS82:AS84)/Constants!$H$41</f>
        <v>192978872.63649735</v>
      </c>
      <c r="AT85" s="22">
        <f>SUM(AT82:AT84)/Constants!$H$41</f>
        <v>193946232.15514424</v>
      </c>
      <c r="AU85" s="22">
        <f>SUM(AU82:AU84)/Constants!$H$41</f>
        <v>194983298.61551607</v>
      </c>
      <c r="AV85" s="22">
        <f>SUM(AV82:AV84)/Constants!$H$41</f>
        <v>196174549.21577895</v>
      </c>
      <c r="AW85" s="22">
        <f>SUM(AW82:AW84)/Constants!$H$41</f>
        <v>197392871.71669522</v>
      </c>
      <c r="AX85" s="22">
        <f>SUM(AX82:AX84)/Constants!$H$41</f>
        <v>198619362.44051883</v>
      </c>
      <c r="AY85" s="22">
        <f>SUM(AY82:AY84)/Constants!$H$41</f>
        <v>199806644.01413748</v>
      </c>
      <c r="AZ85" s="22">
        <f>SUM(AZ82:AZ84)/Constants!$H$41</f>
        <v>201022475.879031</v>
      </c>
      <c r="BA85" s="22">
        <f>SUM(BA82:BA84)/Constants!$H$41</f>
        <v>202224779.34333938</v>
      </c>
      <c r="BB85" s="22">
        <f>SUM(BB82:BB84)/Constants!$H$41</f>
        <v>203328670.58511117</v>
      </c>
      <c r="BC85" s="22">
        <f>SUM(BC82:BC84)/Constants!$H$41</f>
        <v>204420012.32865748</v>
      </c>
      <c r="BD85" s="22">
        <f>SUM(BD82:BD84)/Constants!$H$41</f>
        <v>205514438.22468576</v>
      </c>
      <c r="BE85" s="22">
        <f>SUM(BE82:BE84)/Constants!$H$41</f>
        <v>206589284.65601039</v>
      </c>
      <c r="BF85" s="22">
        <f>SUM(BF82:BF84)/Constants!$H$41</f>
        <v>207630239.96534991</v>
      </c>
      <c r="BG85" s="22">
        <f>SUM(BG82:BG84)/Constants!$H$41</f>
        <v>208714250.02116653</v>
      </c>
      <c r="BH85" s="22">
        <f>SUM(BH82:BH84)/Constants!$H$41</f>
        <v>209814559.78296587</v>
      </c>
      <c r="BI85" s="22">
        <f>SUM(BI82:BI84)/Constants!$H$41</f>
        <v>210931688.55844635</v>
      </c>
      <c r="BJ85" s="22">
        <f>SUM(BJ82:BJ84)/Constants!$H$41</f>
        <v>212026392.30883697</v>
      </c>
      <c r="BK85" s="22">
        <f>SUM(BK82:BK84)/Constants!$H$41</f>
        <v>213133734.78644574</v>
      </c>
      <c r="BL85" s="22">
        <f>SUM(BL82:BL84)/Constants!$H$41</f>
        <v>214294756.99952567</v>
      </c>
      <c r="BM85" s="22">
        <f>SUM(BM82:BM84)/Constants!$H$41</f>
        <v>215484127.77769932</v>
      </c>
      <c r="BN85" s="22">
        <f>SUM(BN82:BN84)/Constants!$H$41</f>
        <v>216694694.83422551</v>
      </c>
      <c r="BO85" s="22">
        <f>SUM(BO82:BO84)/Constants!$H$41</f>
        <v>217864047.58571255</v>
      </c>
      <c r="BP85" s="22">
        <f>SUM(BP82:BP84)/Constants!$H$41</f>
        <v>219050334.14178851</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v>423.91166750554424</v>
      </c>
      <c r="J89" s="21">
        <v>423.91166750554424</v>
      </c>
      <c r="K89" s="21">
        <v>423.91166750554424</v>
      </c>
      <c r="L89" s="21">
        <v>423.91166750554424</v>
      </c>
      <c r="M89" s="21">
        <v>423.91166750554424</v>
      </c>
      <c r="N89" s="21">
        <v>423.91166750554424</v>
      </c>
      <c r="O89" s="21">
        <v>423.91166750554424</v>
      </c>
      <c r="P89" s="21">
        <v>423.91166750554424</v>
      </c>
      <c r="Q89" s="21">
        <v>423.91166750554424</v>
      </c>
      <c r="R89" s="21">
        <v>423.91166750554424</v>
      </c>
      <c r="S89" s="21">
        <v>423.91166750554424</v>
      </c>
      <c r="T89" s="21">
        <v>423.91166750554424</v>
      </c>
      <c r="U89" s="21">
        <v>423.91166750554424</v>
      </c>
      <c r="V89" s="21">
        <v>423.91166750554424</v>
      </c>
      <c r="W89" s="21">
        <v>423.91166750554424</v>
      </c>
      <c r="X89" s="21">
        <v>423.91166750554424</v>
      </c>
      <c r="Y89" s="21">
        <v>423.91166750554424</v>
      </c>
      <c r="Z89" s="21">
        <v>423.91166750554424</v>
      </c>
      <c r="AA89" s="21">
        <v>423.91166750554424</v>
      </c>
      <c r="AB89" s="43">
        <v>423.91166750554424</v>
      </c>
      <c r="AC89" s="43">
        <v>423.91166750554424</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44225.892697537653</v>
      </c>
      <c r="J90" s="21">
        <v>44225.892697537653</v>
      </c>
      <c r="K90" s="21">
        <v>44225.892697537653</v>
      </c>
      <c r="L90" s="21">
        <v>44225.892697537653</v>
      </c>
      <c r="M90" s="21">
        <v>44225.892697537653</v>
      </c>
      <c r="N90" s="21">
        <v>44225.892697537653</v>
      </c>
      <c r="O90" s="21">
        <v>44225.892697537653</v>
      </c>
      <c r="P90" s="21">
        <v>44225.892697537653</v>
      </c>
      <c r="Q90" s="21">
        <v>44225.892697537653</v>
      </c>
      <c r="R90" s="21">
        <v>44225.892697537653</v>
      </c>
      <c r="S90" s="21">
        <v>44225.892697537653</v>
      </c>
      <c r="T90" s="21">
        <v>44225.892697537653</v>
      </c>
      <c r="U90" s="21">
        <v>44225.892697537653</v>
      </c>
      <c r="V90" s="21">
        <v>44225.892697537653</v>
      </c>
      <c r="W90" s="21">
        <v>44225.892697537653</v>
      </c>
      <c r="X90" s="21">
        <v>44225.892697537653</v>
      </c>
      <c r="Y90" s="21">
        <v>44225.892697537653</v>
      </c>
      <c r="Z90" s="21">
        <v>44225.892697537653</v>
      </c>
      <c r="AA90" s="21">
        <v>44225.892697537653</v>
      </c>
      <c r="AB90" s="43">
        <v>44225.892697537653</v>
      </c>
      <c r="AC90" s="43">
        <v>44225.892697537653</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48695.832223383841</v>
      </c>
      <c r="J91" s="21">
        <v>48695.832223383841</v>
      </c>
      <c r="K91" s="21">
        <v>48695.832223383841</v>
      </c>
      <c r="L91" s="21">
        <v>48695.832223383841</v>
      </c>
      <c r="M91" s="21">
        <v>48695.832223383841</v>
      </c>
      <c r="N91" s="21">
        <v>48695.832223383841</v>
      </c>
      <c r="O91" s="21">
        <v>48695.832223383841</v>
      </c>
      <c r="P91" s="21">
        <v>48695.832223383841</v>
      </c>
      <c r="Q91" s="21">
        <v>48695.832223383841</v>
      </c>
      <c r="R91" s="21">
        <v>48695.832223383841</v>
      </c>
      <c r="S91" s="21">
        <v>48695.832223383841</v>
      </c>
      <c r="T91" s="21">
        <v>48695.832223383841</v>
      </c>
      <c r="U91" s="21">
        <v>48695.832223383841</v>
      </c>
      <c r="V91" s="21">
        <v>48695.832223383841</v>
      </c>
      <c r="W91" s="21">
        <v>48695.832223383841</v>
      </c>
      <c r="X91" s="21">
        <v>48695.832223383841</v>
      </c>
      <c r="Y91" s="21">
        <v>48695.832223383841</v>
      </c>
      <c r="Z91" s="21">
        <v>48695.832223383841</v>
      </c>
      <c r="AA91" s="21">
        <v>48695.832223383841</v>
      </c>
      <c r="AB91" s="43">
        <v>48695.832223383841</v>
      </c>
      <c r="AC91" s="43">
        <v>48695.832223383841</v>
      </c>
      <c r="AD91" s="95">
        <f>IF('[2]Mitigation summary'!G37*CO2toC*Ggtot&gt;0,'[2]Mitigation summary'!G37*CO2toC*Ggtot,"NO")</f>
        <v>549791.65413497901</v>
      </c>
      <c r="AE91" s="95">
        <f>IF('[2]Mitigation summary'!H37*CO2toC*Ggtot&gt;0,'[2]Mitigation summary'!H37*CO2toC*Ggtot,"NO")</f>
        <v>549791.65413497901</v>
      </c>
      <c r="AF91" s="95">
        <f>IF('[2]Mitigation summary'!I37*CO2toC*Ggtot&gt;0,'[2]Mitigation summary'!I37*CO2toC*Ggtot,"NO")</f>
        <v>549791.65413497901</v>
      </c>
      <c r="AG91" s="95">
        <f>IF('[2]Mitigation summary'!J37*CO2toC*Ggtot&gt;0,'[2]Mitigation summary'!J37*CO2toC*Ggtot,"NO")</f>
        <v>549791.65413497901</v>
      </c>
      <c r="AH91" s="95">
        <f>IF('[2]Mitigation summary'!K37*CO2toC*Ggtot&gt;0,'[2]Mitigation summary'!K37*CO2toC*Ggtot,"NO")</f>
        <v>549791.65413497901</v>
      </c>
      <c r="AI91" s="95">
        <f>IF('[2]Mitigation summary'!L37*CO2toC*Ggtot&gt;0,'[2]Mitigation summary'!L37*CO2toC*Ggtot,"NO")</f>
        <v>549791.65413497901</v>
      </c>
      <c r="AJ91" s="95">
        <f>IF('[2]Mitigation summary'!M37*CO2toC*Ggtot&gt;0,'[2]Mitigation summary'!M37*CO2toC*Ggtot,"NO")</f>
        <v>549791.65413497901</v>
      </c>
      <c r="AK91" s="95">
        <f>IF('[2]Mitigation summary'!N37*CO2toC*Ggtot&gt;0,'[2]Mitigation summary'!N37*CO2toC*Ggtot,"NO")</f>
        <v>549791.65413497901</v>
      </c>
      <c r="AL91" s="95">
        <f>IF('[2]Mitigation summary'!O37*CO2toC*Ggtot&gt;0,'[2]Mitigation summary'!O37*CO2toC*Ggtot,"NO")</f>
        <v>549791.65413497901</v>
      </c>
      <c r="AM91" s="95">
        <f>IF('[2]Mitigation summary'!P37*CO2toC*Ggtot&gt;0,'[2]Mitigation summary'!P37*CO2toC*Ggtot,"NO")</f>
        <v>549791.65413497901</v>
      </c>
      <c r="AN91" s="95">
        <f>IF('[2]Mitigation summary'!Q37*CO2toC*Ggtot&gt;0,'[2]Mitigation summary'!Q37*CO2toC*Ggtot,"NO")</f>
        <v>549791.65413497901</v>
      </c>
      <c r="AO91" s="95">
        <f>IF('[2]Mitigation summary'!R37*CO2toC*Ggtot&gt;0,'[2]Mitigation summary'!R37*CO2toC*Ggtot,"NO")</f>
        <v>549791.65413497901</v>
      </c>
      <c r="AP91" s="95">
        <f>IF('[2]Mitigation summary'!S37*CO2toC*Ggtot&gt;0,'[2]Mitigation summary'!S37*CO2toC*Ggtot,"NO")</f>
        <v>549791.65413497901</v>
      </c>
      <c r="AQ91" s="95">
        <f>IF('[2]Mitigation summary'!T37*CO2toC*Ggtot&gt;0,'[2]Mitigation summary'!T37*CO2toC*Ggtot,"NO")</f>
        <v>549791.65413497901</v>
      </c>
      <c r="AR91" s="95">
        <f>IF('[2]Mitigation summary'!U37*CO2toC*Ggtot&gt;0,'[2]Mitigation summary'!U37*CO2toC*Ggtot,"NO")</f>
        <v>549791.65413497901</v>
      </c>
      <c r="AS91" s="95">
        <f>IF('[2]Mitigation summary'!V37*CO2toC*Ggtot&gt;0,'[2]Mitigation summary'!V37*CO2toC*Ggtot,"NO")</f>
        <v>549791.65413497901</v>
      </c>
      <c r="AT91" s="95">
        <f>IF('[2]Mitigation summary'!W37*CO2toC*Ggtot&gt;0,'[2]Mitigation summary'!W37*CO2toC*Ggtot,"NO")</f>
        <v>549791.65413497901</v>
      </c>
      <c r="AU91" s="95">
        <f>IF('[2]Mitigation summary'!X37*CO2toC*Ggtot&gt;0,'[2]Mitigation summary'!X37*CO2toC*Ggtot,"NO")</f>
        <v>549791.65413497901</v>
      </c>
      <c r="AV91" s="95">
        <f>IF('[2]Mitigation summary'!Y37*CO2toC*Ggtot&gt;0,'[2]Mitigation summary'!Y37*CO2toC*Ggtot,"NO")</f>
        <v>549791.65413497901</v>
      </c>
      <c r="AW91" s="95">
        <f>IF('[2]Mitigation summary'!Z37*CO2toC*Ggtot&gt;0,'[2]Mitigation summary'!Z37*CO2toC*Ggtot,"NO")</f>
        <v>549791.65413497901</v>
      </c>
      <c r="AX91" s="95">
        <f>IF('[2]Mitigation summary'!AA37*CO2toC*Ggtot&gt;0,'[2]Mitigation summary'!AA37*CO2toC*Ggtot,"NO")</f>
        <v>549791.65413497901</v>
      </c>
      <c r="AY91" s="95">
        <f>IF('[2]Mitigation summary'!AB37*CO2toC*Ggtot&gt;0,'[2]Mitigation summary'!AB37*CO2toC*Ggtot,"NO")</f>
        <v>549791.65413497901</v>
      </c>
      <c r="AZ91" s="95">
        <f>IF('[2]Mitigation summary'!AC37*CO2toC*Ggtot&gt;0,'[2]Mitigation summary'!AC37*CO2toC*Ggtot,"NO")</f>
        <v>549791.65413497901</v>
      </c>
      <c r="BA91" s="95">
        <f>IF('[2]Mitigation summary'!AD37*CO2toC*Ggtot&gt;0,'[2]Mitigation summary'!AD37*CO2toC*Ggtot,"NO")</f>
        <v>549791.65413497901</v>
      </c>
      <c r="BB91" s="95">
        <f>IF('[2]Mitigation summary'!AE37*CO2toC*Ggtot&gt;0,'[2]Mitigation summary'!AE37*CO2toC*Ggtot,"NO")</f>
        <v>549791.65413497901</v>
      </c>
      <c r="BC91" s="95">
        <f>IF('[2]Mitigation summary'!AF37*CO2toC*Ggtot&gt;0,'[2]Mitigation summary'!AF37*CO2toC*Ggtot,"NO")</f>
        <v>549791.65413497901</v>
      </c>
      <c r="BD91" s="95">
        <f>IF('[2]Mitigation summary'!AG37*CO2toC*Ggtot&gt;0,'[2]Mitigation summary'!AG37*CO2toC*Ggtot,"NO")</f>
        <v>549791.65413497901</v>
      </c>
      <c r="BE91" s="95">
        <f>IF('[2]Mitigation summary'!AH37*CO2toC*Ggtot&gt;0,'[2]Mitigation summary'!AH37*CO2toC*Ggtot,"NO")</f>
        <v>549791.65413497901</v>
      </c>
      <c r="BF91" s="95">
        <f>IF('[2]Mitigation summary'!AI37*CO2toC*Ggtot&gt;0,'[2]Mitigation summary'!AI37*CO2toC*Ggtot,"NO")</f>
        <v>549791.65413497901</v>
      </c>
      <c r="BG91" s="95">
        <f>IF('[2]Mitigation summary'!AJ37*CO2toC*Ggtot&gt;0,'[2]Mitigation summary'!AJ37*CO2toC*Ggtot,"NO")</f>
        <v>549791.65413497901</v>
      </c>
      <c r="BH91" s="95">
        <f>IF('[2]Mitigation summary'!AK37*CO2toC*Ggtot&gt;0,'[2]Mitigation summary'!AK37*CO2toC*Ggtot,"NO")</f>
        <v>549791.65413497901</v>
      </c>
      <c r="BI91" s="95">
        <f>IF('[2]Mitigation summary'!AL37*CO2toC*Ggtot&gt;0,'[2]Mitigation summary'!AL37*CO2toC*Ggtot,"NO")</f>
        <v>549791.65413497901</v>
      </c>
      <c r="BJ91" s="95">
        <f>IF('[2]Mitigation summary'!AM37*CO2toC*Ggtot&gt;0,'[2]Mitigation summary'!AM37*CO2toC*Ggtot,"NO")</f>
        <v>549791.65413497901</v>
      </c>
      <c r="BK91" s="95">
        <f>IF('[2]Mitigation summary'!AN37*CO2toC*Ggtot&gt;0,'[2]Mitigation summary'!AN37*CO2toC*Ggtot,"NO")</f>
        <v>549791.65413497901</v>
      </c>
      <c r="BL91" s="95">
        <f>IF('[2]Mitigation summary'!AO37*CO2toC*Ggtot&gt;0,'[2]Mitigation summary'!AO37*CO2toC*Ggtot,"NO")</f>
        <v>549791.65413497901</v>
      </c>
      <c r="BM91" s="95">
        <f>IF('[2]Mitigation summary'!AP37*CO2toC*Ggtot&gt;0,'[2]Mitigation summary'!AP37*CO2toC*Ggtot,"NO")</f>
        <v>549791.65413497901</v>
      </c>
      <c r="BN91" s="95">
        <f>IF('[2]Mitigation summary'!AQ37*CO2toC*Ggtot&gt;0,'[2]Mitigation summary'!AQ37*CO2toC*Ggtot,"NO")</f>
        <v>549791.65413497901</v>
      </c>
      <c r="BO91" s="95">
        <f>IF('[2]Mitigation summary'!AR37*CO2toC*Ggtot&gt;0,'[2]Mitigation summary'!AR37*CO2toC*Ggtot,"NO")</f>
        <v>549791.65413497901</v>
      </c>
      <c r="BP91" s="95">
        <f>IF('[2]Mitigation summary'!AS37*CO2toC*Ggtot&gt;0,'[2]Mitigation summary'!AS37*CO2toC*Ggtot,"NO")</f>
        <v>549791.65413497901</v>
      </c>
      <c r="BQ91" s="82"/>
    </row>
    <row r="92" spans="1:72" x14ac:dyDescent="0.25">
      <c r="C92" t="s">
        <v>60</v>
      </c>
      <c r="D92" t="s">
        <v>105</v>
      </c>
      <c r="F92" t="s">
        <v>719</v>
      </c>
      <c r="H92" s="21">
        <v>0</v>
      </c>
      <c r="I92" s="21">
        <v>543.68882579109982</v>
      </c>
      <c r="J92" s="21">
        <v>543.68882579109982</v>
      </c>
      <c r="K92" s="21">
        <v>543.68882579109982</v>
      </c>
      <c r="L92" s="21">
        <v>543.68882579109982</v>
      </c>
      <c r="M92" s="21">
        <v>543.68882579109982</v>
      </c>
      <c r="N92" s="21">
        <v>543.68882579109982</v>
      </c>
      <c r="O92" s="21">
        <v>543.68882579109982</v>
      </c>
      <c r="P92" s="21">
        <v>543.68882579109982</v>
      </c>
      <c r="Q92" s="21">
        <v>543.68882579109982</v>
      </c>
      <c r="R92" s="21">
        <v>543.68882579109982</v>
      </c>
      <c r="S92" s="21">
        <v>543.68882579109982</v>
      </c>
      <c r="T92" s="21">
        <v>543.68882579109982</v>
      </c>
      <c r="U92" s="21">
        <v>543.68882579109982</v>
      </c>
      <c r="V92" s="21">
        <v>543.68882579109982</v>
      </c>
      <c r="W92" s="21">
        <v>543.68882579109982</v>
      </c>
      <c r="X92" s="21">
        <v>543.68882579109982</v>
      </c>
      <c r="Y92" s="21">
        <v>543.68882579109982</v>
      </c>
      <c r="Z92" s="21">
        <v>543.68882579109982</v>
      </c>
      <c r="AA92" s="21">
        <v>543.68882579109982</v>
      </c>
      <c r="AB92" s="43">
        <v>543.68882579109982</v>
      </c>
      <c r="AC92" s="43">
        <v>543.68882579109982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4.7379431086319741</v>
      </c>
      <c r="J95" s="21">
        <v>4.7379431086319741</v>
      </c>
      <c r="K95" s="21">
        <v>4.7379431086319741</v>
      </c>
      <c r="L95" s="21">
        <v>4.7379431086319741</v>
      </c>
      <c r="M95" s="21">
        <v>4.7379431086319741</v>
      </c>
      <c r="N95" s="21">
        <v>4.7379431086319741</v>
      </c>
      <c r="O95" s="21">
        <v>4.7379431086319741</v>
      </c>
      <c r="P95" s="21">
        <v>4.7379431086319741</v>
      </c>
      <c r="Q95" s="21">
        <v>4.7379431086319741</v>
      </c>
      <c r="R95" s="21">
        <v>4.7379431086319741</v>
      </c>
      <c r="S95" s="21">
        <v>4.7379431086319741</v>
      </c>
      <c r="T95" s="21">
        <v>4.7379431086319741</v>
      </c>
      <c r="U95" s="21">
        <v>4.7379431086319741</v>
      </c>
      <c r="V95" s="21">
        <v>4.7379431086319741</v>
      </c>
      <c r="W95" s="21">
        <v>4.7379431086319741</v>
      </c>
      <c r="X95" s="21">
        <v>4.7379431086319741</v>
      </c>
      <c r="Y95" s="21">
        <v>4.7379431086319741</v>
      </c>
      <c r="Z95" s="21">
        <v>4.7379431086319741</v>
      </c>
      <c r="AA95" s="21">
        <v>4.7379431086319741</v>
      </c>
      <c r="AB95" s="43">
        <v>4.7379431086319741</v>
      </c>
      <c r="AC95" s="43">
        <v>4.7379431086319741</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5942.7299901832721</v>
      </c>
      <c r="J96" s="21">
        <v>5942.7299901832721</v>
      </c>
      <c r="K96" s="21">
        <v>5942.7299901832721</v>
      </c>
      <c r="L96" s="21">
        <v>5942.7299901832721</v>
      </c>
      <c r="M96" s="21">
        <v>5942.7299901832721</v>
      </c>
      <c r="N96" s="21">
        <v>5942.7299901832721</v>
      </c>
      <c r="O96" s="21">
        <v>5942.7299901832721</v>
      </c>
      <c r="P96" s="21">
        <v>5942.7299901832721</v>
      </c>
      <c r="Q96" s="21">
        <v>5942.7299901832721</v>
      </c>
      <c r="R96" s="21">
        <v>5942.7299901832721</v>
      </c>
      <c r="S96" s="21">
        <v>5942.7299901832721</v>
      </c>
      <c r="T96" s="21">
        <v>5942.7299901832721</v>
      </c>
      <c r="U96" s="21">
        <v>5942.7299901832721</v>
      </c>
      <c r="V96" s="21">
        <v>5942.7299901832721</v>
      </c>
      <c r="W96" s="21">
        <v>5942.7299901832721</v>
      </c>
      <c r="X96" s="21">
        <v>5942.7299901832721</v>
      </c>
      <c r="Y96" s="21">
        <v>5942.7299901832721</v>
      </c>
      <c r="Z96" s="21">
        <v>5942.7299901832721</v>
      </c>
      <c r="AA96" s="21">
        <v>5942.7299901832721</v>
      </c>
      <c r="AB96" s="43">
        <v>5942.7299901832721</v>
      </c>
      <c r="AC96" s="43">
        <v>5942.7299901832721</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269926.33928069618</v>
      </c>
      <c r="J98" s="21">
        <v>269926.33928069618</v>
      </c>
      <c r="K98" s="21">
        <v>269926.33928069618</v>
      </c>
      <c r="L98" s="21">
        <v>269926.33928069618</v>
      </c>
      <c r="M98" s="21">
        <v>269926.33928069618</v>
      </c>
      <c r="N98" s="21">
        <v>269926.33928069618</v>
      </c>
      <c r="O98" s="21">
        <v>269926.33928069618</v>
      </c>
      <c r="P98" s="21">
        <v>269926.33928069618</v>
      </c>
      <c r="Q98" s="21">
        <v>269926.33928069618</v>
      </c>
      <c r="R98" s="21">
        <v>269926.33928069618</v>
      </c>
      <c r="S98" s="21">
        <v>269926.33928069618</v>
      </c>
      <c r="T98" s="21">
        <v>269926.33928069618</v>
      </c>
      <c r="U98" s="21">
        <v>269926.33928069618</v>
      </c>
      <c r="V98" s="21">
        <v>269926.33928069618</v>
      </c>
      <c r="W98" s="21">
        <v>269926.33928069618</v>
      </c>
      <c r="X98" s="21">
        <v>269926.33928069618</v>
      </c>
      <c r="Y98" s="21">
        <v>269926.33928069618</v>
      </c>
      <c r="Z98" s="21">
        <v>269926.33928069618</v>
      </c>
      <c r="AA98" s="21">
        <v>269926.33928069618</v>
      </c>
      <c r="AB98" s="43">
        <v>269926.33928069618</v>
      </c>
      <c r="AC98" s="43">
        <v>269926.33928069618</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72.294840988332041</v>
      </c>
      <c r="AE4" s="28">
        <f>IF(('Activity data'!AE5*EF!$H4)*kgtoGg=0,"NO",('Activity data'!AE5*EF!$H4)*kgtoGg)</f>
        <v>72.82982168128477</v>
      </c>
      <c r="AF4" s="28">
        <f>IF(('Activity data'!AF5*EF!$H4)*kgtoGg=0,"NO",('Activity data'!AF5*EF!$H4)*kgtoGg)</f>
        <v>73.208342963433566</v>
      </c>
      <c r="AG4" s="28">
        <f>IF(('Activity data'!AG5*EF!$H4)*kgtoGg=0,"NO",('Activity data'!AG5*EF!$H4)*kgtoGg)</f>
        <v>73.434614635850565</v>
      </c>
      <c r="AH4" s="28">
        <f>IF(('Activity data'!AH5*EF!$H4)*kgtoGg=0,"NO",('Activity data'!AH5*EF!$H4)*kgtoGg)</f>
        <v>73.505471594390372</v>
      </c>
      <c r="AI4" s="28">
        <f>IF(('Activity data'!AI5*EF!$H4)*kgtoGg=0,"NO",('Activity data'!AI5*EF!$H4)*kgtoGg)</f>
        <v>73.814907348571538</v>
      </c>
      <c r="AJ4" s="28">
        <f>IF(('Activity data'!AJ5*EF!$H4)*kgtoGg=0,"NO",('Activity data'!AJ5*EF!$H4)*kgtoGg)</f>
        <v>74.111311237804642</v>
      </c>
      <c r="AK4" s="28">
        <f>IF(('Activity data'!AK5*EF!$H4)*kgtoGg=0,"NO",('Activity data'!AK5*EF!$H4)*kgtoGg)</f>
        <v>74.267980434708591</v>
      </c>
      <c r="AL4" s="28">
        <f>IF(('Activity data'!AL5*EF!$H4)*kgtoGg=0,"NO",('Activity data'!AL5*EF!$H4)*kgtoGg)</f>
        <v>71.953577847307486</v>
      </c>
      <c r="AM4" s="28">
        <f>IF(('Activity data'!AM5*EF!$H4)*kgtoGg=0,"NO",('Activity data'!AM5*EF!$H4)*kgtoGg)</f>
        <v>72.788053005259428</v>
      </c>
      <c r="AN4" s="28">
        <f>IF(('Activity data'!AN5*EF!$H4)*kgtoGg=0,"NO",('Activity data'!AN5*EF!$H4)*kgtoGg)</f>
        <v>73.355879500075986</v>
      </c>
      <c r="AO4" s="28">
        <f>IF(('Activity data'!AO5*EF!$H4)*kgtoGg=0,"NO",('Activity data'!AO5*EF!$H4)*kgtoGg)</f>
        <v>73.946480663549096</v>
      </c>
      <c r="AP4" s="28">
        <f>IF(('Activity data'!AP5*EF!$H4)*kgtoGg=0,"NO",('Activity data'!AP5*EF!$H4)*kgtoGg)</f>
        <v>74.586873335566978</v>
      </c>
      <c r="AQ4" s="28">
        <f>IF(('Activity data'!AQ5*EF!$H4)*kgtoGg=0,"NO",('Activity data'!AQ5*EF!$H4)*kgtoGg)</f>
        <v>75.508324349145752</v>
      </c>
      <c r="AR4" s="28">
        <f>IF(('Activity data'!AR5*EF!$H4)*kgtoGg=0,"NO",('Activity data'!AR5*EF!$H4)*kgtoGg)</f>
        <v>76.432950636077777</v>
      </c>
      <c r="AS4" s="28">
        <f>IF(('Activity data'!AS5*EF!$H4)*kgtoGg=0,"NO",('Activity data'!AS5*EF!$H4)*kgtoGg)</f>
        <v>77.460815170483329</v>
      </c>
      <c r="AT4" s="28">
        <f>IF(('Activity data'!AT5*EF!$H4)*kgtoGg=0,"NO",('Activity data'!AT5*EF!$H4)*kgtoGg)</f>
        <v>78.603071534721209</v>
      </c>
      <c r="AU4" s="28">
        <f>IF(('Activity data'!AU5*EF!$H4)*kgtoGg=0,"NO",('Activity data'!AU5*EF!$H4)*kgtoGg)</f>
        <v>79.969403900990372</v>
      </c>
      <c r="AV4" s="28">
        <f>IF(('Activity data'!AV5*EF!$H4)*kgtoGg=0,"NO",('Activity data'!AV5*EF!$H4)*kgtoGg)</f>
        <v>81.415569789563762</v>
      </c>
      <c r="AW4" s="28">
        <f>IF(('Activity data'!AW5*EF!$H4)*kgtoGg=0,"NO",('Activity data'!AW5*EF!$H4)*kgtoGg)</f>
        <v>82.882017235471906</v>
      </c>
      <c r="AX4" s="28">
        <f>IF(('Activity data'!AX5*EF!$H4)*kgtoGg=0,"NO",('Activity data'!AX5*EF!$H4)*kgtoGg)</f>
        <v>84.345986859677211</v>
      </c>
      <c r="AY4" s="28">
        <f>IF(('Activity data'!AY5*EF!$H4)*kgtoGg=0,"NO",('Activity data'!AY5*EF!$H4)*kgtoGg)</f>
        <v>85.897314999702104</v>
      </c>
      <c r="AZ4" s="28">
        <f>IF(('Activity data'!AZ5*EF!$H4)*kgtoGg=0,"NO",('Activity data'!AZ5*EF!$H4)*kgtoGg)</f>
        <v>87.480984662868707</v>
      </c>
      <c r="BA4" s="28">
        <f>IF(('Activity data'!BA5*EF!$H4)*kgtoGg=0,"NO",('Activity data'!BA5*EF!$H4)*kgtoGg)</f>
        <v>88.973120653289968</v>
      </c>
      <c r="BB4" s="28">
        <f>IF(('Activity data'!BB5*EF!$H4)*kgtoGg=0,"NO",('Activity data'!BB5*EF!$H4)*kgtoGg)</f>
        <v>90.454721341012885</v>
      </c>
      <c r="BC4" s="28">
        <f>IF(('Activity data'!BC5*EF!$H4)*kgtoGg=0,"NO",('Activity data'!BC5*EF!$H4)*kgtoGg)</f>
        <v>91.985718635013654</v>
      </c>
      <c r="BD4" s="28">
        <f>IF(('Activity data'!BD5*EF!$H4)*kgtoGg=0,"NO",('Activity data'!BD5*EF!$H4)*kgtoGg)</f>
        <v>93.531880158345786</v>
      </c>
      <c r="BE4" s="28">
        <f>IF(('Activity data'!BE5*EF!$H4)*kgtoGg=0,"NO",('Activity data'!BE5*EF!$H4)*kgtoGg)</f>
        <v>95.068821122447531</v>
      </c>
      <c r="BF4" s="28">
        <f>IF(('Activity data'!BF5*EF!$H4)*kgtoGg=0,"NO",('Activity data'!BF5*EF!$H4)*kgtoGg)</f>
        <v>96.720406607220013</v>
      </c>
      <c r="BG4" s="28">
        <f>IF(('Activity data'!BG5*EF!$H4)*kgtoGg=0,"NO",('Activity data'!BG5*EF!$H4)*kgtoGg)</f>
        <v>98.413517676583083</v>
      </c>
      <c r="BH4" s="28">
        <f>IF(('Activity data'!BH5*EF!$H4)*kgtoGg=0,"NO",('Activity data'!BH5*EF!$H4)*kgtoGg)</f>
        <v>100.18649983291954</v>
      </c>
      <c r="BI4" s="28">
        <f>IF(('Activity data'!BI5*EF!$H4)*kgtoGg=0,"NO",('Activity data'!BI5*EF!$H4)*kgtoGg)</f>
        <v>101.97276822255574</v>
      </c>
      <c r="BJ4" s="28">
        <f>IF(('Activity data'!BJ5*EF!$H4)*kgtoGg=0,"NO",('Activity data'!BJ5*EF!$H4)*kgtoGg)</f>
        <v>103.83485772720748</v>
      </c>
      <c r="BK4" s="28">
        <f>IF(('Activity data'!BK5*EF!$H4)*kgtoGg=0,"NO",('Activity data'!BK5*EF!$H4)*kgtoGg)</f>
        <v>105.85353044880426</v>
      </c>
      <c r="BL4" s="28">
        <f>IF(('Activity data'!BL5*EF!$H4)*kgtoGg=0,"NO",('Activity data'!BL5*EF!$H4)*kgtoGg)</f>
        <v>107.95499326149049</v>
      </c>
      <c r="BM4" s="28">
        <f>IF(('Activity data'!BM5*EF!$H4)*kgtoGg=0,"NO",('Activity data'!BM5*EF!$H4)*kgtoGg)</f>
        <v>110.16603804517996</v>
      </c>
      <c r="BN4" s="28">
        <f>IF(('Activity data'!BN5*EF!$H4)*kgtoGg=0,"NO",('Activity data'!BN5*EF!$H4)*kgtoGg)</f>
        <v>112.36355926624566</v>
      </c>
      <c r="BO4" s="28">
        <f>IF(('Activity data'!BO5*EF!$H4)*kgtoGg=0,"NO",('Activity data'!BO5*EF!$H4)*kgtoGg)</f>
        <v>114.66570239324059</v>
      </c>
      <c r="BP4" s="28">
        <f>IF(('Activity data'!BP5*EF!$H4)*kgtoGg=0,"NO",('Activity data'!BP5*EF!$H4)*kgtoGg)</f>
        <v>117.10447859038308</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57.82261063895924</v>
      </c>
      <c r="AE5" s="28">
        <f>IF(('Activity data'!AE6*EF!$H5)*kgtoGg=0,"NO",('Activity data'!AE6*EF!$H5)*kgtoGg)</f>
        <v>58.250497053606161</v>
      </c>
      <c r="AF5" s="28">
        <f>IF(('Activity data'!AF6*EF!$H5)*kgtoGg=0,"NO",('Activity data'!AF6*EF!$H5)*kgtoGg)</f>
        <v>58.553244641359782</v>
      </c>
      <c r="AG5" s="28">
        <f>IF(('Activity data'!AG6*EF!$H5)*kgtoGg=0,"NO",('Activity data'!AG6*EF!$H5)*kgtoGg)</f>
        <v>58.73422047080944</v>
      </c>
      <c r="AH5" s="28">
        <f>IF(('Activity data'!AH6*EF!$H5)*kgtoGg=0,"NO",('Activity data'!AH6*EF!$H5)*kgtoGg)</f>
        <v>58.790893039262414</v>
      </c>
      <c r="AI5" s="28">
        <f>IF(('Activity data'!AI6*EF!$H5)*kgtoGg=0,"NO",('Activity data'!AI6*EF!$H5)*kgtoGg)</f>
        <v>59.038384878060121</v>
      </c>
      <c r="AJ5" s="28">
        <f>IF(('Activity data'!AJ6*EF!$H5)*kgtoGg=0,"NO",('Activity data'!AJ6*EF!$H5)*kgtoGg)</f>
        <v>59.275453615534296</v>
      </c>
      <c r="AK5" s="28">
        <f>IF(('Activity data'!AK6*EF!$H5)*kgtoGg=0,"NO",('Activity data'!AK6*EF!$H5)*kgtoGg)</f>
        <v>59.400760232823309</v>
      </c>
      <c r="AL5" s="28">
        <f>IF(('Activity data'!AL6*EF!$H5)*kgtoGg=0,"NO",('Activity data'!AL6*EF!$H5)*kgtoGg)</f>
        <v>57.549662729272633</v>
      </c>
      <c r="AM5" s="28">
        <f>IF(('Activity data'!AM6*EF!$H5)*kgtoGg=0,"NO",('Activity data'!AM6*EF!$H5)*kgtoGg)</f>
        <v>58.217089775054866</v>
      </c>
      <c r="AN5" s="28">
        <f>IF(('Activity data'!AN6*EF!$H5)*kgtoGg=0,"NO",('Activity data'!AN6*EF!$H5)*kgtoGg)</f>
        <v>58.671246805783568</v>
      </c>
      <c r="AO5" s="28">
        <f>IF(('Activity data'!AO6*EF!$H5)*kgtoGg=0,"NO",('Activity data'!AO6*EF!$H5)*kgtoGg)</f>
        <v>59.143619393530628</v>
      </c>
      <c r="AP5" s="28">
        <f>IF(('Activity data'!AP6*EF!$H5)*kgtoGg=0,"NO",('Activity data'!AP6*EF!$H5)*kgtoGg)</f>
        <v>59.655816054093293</v>
      </c>
      <c r="AQ5" s="28">
        <f>IF(('Activity data'!AQ6*EF!$H5)*kgtoGg=0,"NO",('Activity data'!AQ6*EF!$H5)*kgtoGg)</f>
        <v>60.392807829061582</v>
      </c>
      <c r="AR5" s="28">
        <f>IF(('Activity data'!AR6*EF!$H5)*kgtoGg=0,"NO",('Activity data'!AR6*EF!$H5)*kgtoGg)</f>
        <v>61.132339240223338</v>
      </c>
      <c r="AS5" s="28">
        <f>IF(('Activity data'!AS6*EF!$H5)*kgtoGg=0,"NO",('Activity data'!AS6*EF!$H5)*kgtoGg)</f>
        <v>61.954442310788494</v>
      </c>
      <c r="AT5" s="28">
        <f>IF(('Activity data'!AT6*EF!$H5)*kgtoGg=0,"NO",('Activity data'!AT6*EF!$H5)*kgtoGg)</f>
        <v>62.868037860571349</v>
      </c>
      <c r="AU5" s="28">
        <f>IF(('Activity data'!AU6*EF!$H5)*kgtoGg=0,"NO",('Activity data'!AU6*EF!$H5)*kgtoGg)</f>
        <v>63.960853106280815</v>
      </c>
      <c r="AV5" s="28">
        <f>IF(('Activity data'!AV6*EF!$H5)*kgtoGg=0,"NO",('Activity data'!AV6*EF!$H5)*kgtoGg)</f>
        <v>65.11752052474597</v>
      </c>
      <c r="AW5" s="28">
        <f>IF(('Activity data'!AW6*EF!$H5)*kgtoGg=0,"NO",('Activity data'!AW6*EF!$H5)*kgtoGg)</f>
        <v>66.290409468521759</v>
      </c>
      <c r="AX5" s="28">
        <f>IF(('Activity data'!AX6*EF!$H5)*kgtoGg=0,"NO",('Activity data'!AX6*EF!$H5)*kgtoGg)</f>
        <v>67.461316609480107</v>
      </c>
      <c r="AY5" s="28">
        <f>IF(('Activity data'!AY6*EF!$H5)*kgtoGg=0,"NO",('Activity data'!AY6*EF!$H5)*kgtoGg)</f>
        <v>68.702094537581488</v>
      </c>
      <c r="AZ5" s="28">
        <f>IF(('Activity data'!AZ6*EF!$H5)*kgtoGg=0,"NO",('Activity data'!AZ6*EF!$H5)*kgtoGg)</f>
        <v>69.968739751294493</v>
      </c>
      <c r="BA5" s="28">
        <f>IF(('Activity data'!BA6*EF!$H5)*kgtoGg=0,"NO",('Activity data'!BA6*EF!$H5)*kgtoGg)</f>
        <v>71.162174818236991</v>
      </c>
      <c r="BB5" s="28">
        <f>IF(('Activity data'!BB6*EF!$H5)*kgtoGg=0,"NO",('Activity data'!BB6*EF!$H5)*kgtoGg)</f>
        <v>72.347183575673014</v>
      </c>
      <c r="BC5" s="28">
        <f>IF(('Activity data'!BC6*EF!$H5)*kgtoGg=0,"NO",('Activity data'!BC6*EF!$H5)*kgtoGg)</f>
        <v>73.571700556554021</v>
      </c>
      <c r="BD5" s="28">
        <f>IF(('Activity data'!BD6*EF!$H5)*kgtoGg=0,"NO",('Activity data'!BD6*EF!$H5)*kgtoGg)</f>
        <v>74.808346139092919</v>
      </c>
      <c r="BE5" s="28">
        <f>IF(('Activity data'!BE6*EF!$H5)*kgtoGg=0,"NO",('Activity data'!BE6*EF!$H5)*kgtoGg)</f>
        <v>76.037616965716168</v>
      </c>
      <c r="BF5" s="28">
        <f>IF(('Activity data'!BF6*EF!$H5)*kgtoGg=0,"NO",('Activity data'!BF6*EF!$H5)*kgtoGg)</f>
        <v>77.358582377872878</v>
      </c>
      <c r="BG5" s="28">
        <f>IF(('Activity data'!BG6*EF!$H5)*kgtoGg=0,"NO",('Activity data'!BG6*EF!$H5)*kgtoGg)</f>
        <v>78.712760640027057</v>
      </c>
      <c r="BH5" s="28">
        <f>IF(('Activity data'!BH6*EF!$H5)*kgtoGg=0,"NO",('Activity data'!BH6*EF!$H5)*kgtoGg)</f>
        <v>80.130821119781217</v>
      </c>
      <c r="BI5" s="28">
        <f>IF(('Activity data'!BI6*EF!$H5)*kgtoGg=0,"NO",('Activity data'!BI6*EF!$H5)*kgtoGg)</f>
        <v>81.559508148877583</v>
      </c>
      <c r="BJ5" s="28">
        <f>IF(('Activity data'!BJ6*EF!$H5)*kgtoGg=0,"NO",('Activity data'!BJ6*EF!$H5)*kgtoGg)</f>
        <v>83.048838160956151</v>
      </c>
      <c r="BK5" s="28">
        <f>IF(('Activity data'!BK6*EF!$H5)*kgtoGg=0,"NO",('Activity data'!BK6*EF!$H5)*kgtoGg)</f>
        <v>84.663406022129237</v>
      </c>
      <c r="BL5" s="28">
        <f>IF(('Activity data'!BL6*EF!$H5)*kgtoGg=0,"NO",('Activity data'!BL6*EF!$H5)*kgtoGg)</f>
        <v>86.344190768717425</v>
      </c>
      <c r="BM5" s="28">
        <f>IF(('Activity data'!BM6*EF!$H5)*kgtoGg=0,"NO",('Activity data'!BM6*EF!$H5)*kgtoGg)</f>
        <v>88.112620989806274</v>
      </c>
      <c r="BN5" s="28">
        <f>IF(('Activity data'!BN6*EF!$H5)*kgtoGg=0,"NO",('Activity data'!BN6*EF!$H5)*kgtoGg)</f>
        <v>89.870234841630634</v>
      </c>
      <c r="BO5" s="28">
        <f>IF(('Activity data'!BO6*EF!$H5)*kgtoGg=0,"NO",('Activity data'!BO6*EF!$H5)*kgtoGg)</f>
        <v>91.711527025797238</v>
      </c>
      <c r="BP5" s="28">
        <f>IF(('Activity data'!BP6*EF!$H5)*kgtoGg=0,"NO",('Activity data'!BP6*EF!$H5)*kgtoGg)</f>
        <v>93.662100601381852</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26.143830519340977</v>
      </c>
      <c r="AE6" s="28">
        <f>IF(('Activity data'!AE7*EF!$H6)*kgtoGg=0,"NO",('Activity data'!AE7*EF!$H6)*kgtoGg)</f>
        <v>26.337294456414064</v>
      </c>
      <c r="AF6" s="28">
        <f>IF(('Activity data'!AF7*EF!$H6)*kgtoGg=0,"NO",('Activity data'!AF7*EF!$H6)*kgtoGg)</f>
        <v>26.474178307504616</v>
      </c>
      <c r="AG6" s="28">
        <f>IF(('Activity data'!AG7*EF!$H6)*kgtoGg=0,"NO",('Activity data'!AG7*EF!$H6)*kgtoGg)</f>
        <v>26.556004454075058</v>
      </c>
      <c r="AH6" s="28">
        <f>IF(('Activity data'!AH7*EF!$H6)*kgtoGg=0,"NO",('Activity data'!AH7*EF!$H6)*kgtoGg)</f>
        <v>26.581628306204141</v>
      </c>
      <c r="AI6" s="28">
        <f>IF(('Activity data'!AI7*EF!$H6)*kgtoGg=0,"NO",('Activity data'!AI7*EF!$H6)*kgtoGg)</f>
        <v>26.693528903858716</v>
      </c>
      <c r="AJ6" s="28">
        <f>IF(('Activity data'!AJ7*EF!$H6)*kgtoGg=0,"NO",('Activity data'!AJ7*EF!$H6)*kgtoGg)</f>
        <v>26.80071681574077</v>
      </c>
      <c r="AK6" s="28">
        <f>IF(('Activity data'!AK7*EF!$H6)*kgtoGg=0,"NO",('Activity data'!AK7*EF!$H6)*kgtoGg)</f>
        <v>26.857372766227176</v>
      </c>
      <c r="AL6" s="28">
        <f>IF(('Activity data'!AL7*EF!$H6)*kgtoGg=0,"NO",('Activity data'!AL7*EF!$H6)*kgtoGg)</f>
        <v>26.020420251063552</v>
      </c>
      <c r="AM6" s="28">
        <f>IF(('Activity data'!AM7*EF!$H6)*kgtoGg=0,"NO",('Activity data'!AM7*EF!$H6)*kgtoGg)</f>
        <v>26.322189738399679</v>
      </c>
      <c r="AN6" s="28">
        <f>IF(('Activity data'!AN7*EF!$H6)*kgtoGg=0,"NO",('Activity data'!AN7*EF!$H6)*kgtoGg)</f>
        <v>26.5275316333666</v>
      </c>
      <c r="AO6" s="28">
        <f>IF(('Activity data'!AO7*EF!$H6)*kgtoGg=0,"NO",('Activity data'!AO7*EF!$H6)*kgtoGg)</f>
        <v>26.741109483615386</v>
      </c>
      <c r="AP6" s="28">
        <f>IF(('Activity data'!AP7*EF!$H6)*kgtoGg=0,"NO",('Activity data'!AP7*EF!$H6)*kgtoGg)</f>
        <v>26.972693331842748</v>
      </c>
      <c r="AQ6" s="28">
        <f>IF(('Activity data'!AQ7*EF!$H6)*kgtoGg=0,"NO",('Activity data'!AQ7*EF!$H6)*kgtoGg)</f>
        <v>27.305915713987101</v>
      </c>
      <c r="AR6" s="28">
        <f>IF(('Activity data'!AR7*EF!$H6)*kgtoGg=0,"NO",('Activity data'!AR7*EF!$H6)*kgtoGg)</f>
        <v>27.64028636352182</v>
      </c>
      <c r="AS6" s="28">
        <f>IF(('Activity data'!AS7*EF!$H6)*kgtoGg=0,"NO",('Activity data'!AS7*EF!$H6)*kgtoGg)</f>
        <v>28.011990842250491</v>
      </c>
      <c r="AT6" s="28">
        <f>IF(('Activity data'!AT7*EF!$H6)*kgtoGg=0,"NO",('Activity data'!AT7*EF!$H6)*kgtoGg)</f>
        <v>28.425062596583466</v>
      </c>
      <c r="AU6" s="28">
        <f>IF(('Activity data'!AU7*EF!$H6)*kgtoGg=0,"NO",('Activity data'!AU7*EF!$H6)*kgtoGg)</f>
        <v>28.919166481846819</v>
      </c>
      <c r="AV6" s="28">
        <f>IF(('Activity data'!AV7*EF!$H6)*kgtoGg=0,"NO",('Activity data'!AV7*EF!$H6)*kgtoGg)</f>
        <v>29.442140395017429</v>
      </c>
      <c r="AW6" s="28">
        <f>IF(('Activity data'!AW7*EF!$H6)*kgtoGg=0,"NO",('Activity data'!AW7*EF!$H6)*kgtoGg)</f>
        <v>29.972448684892914</v>
      </c>
      <c r="AX6" s="28">
        <f>IF(('Activity data'!AX7*EF!$H6)*kgtoGg=0,"NO",('Activity data'!AX7*EF!$H6)*kgtoGg)</f>
        <v>30.501860925343987</v>
      </c>
      <c r="AY6" s="28">
        <f>IF(('Activity data'!AY7*EF!$H6)*kgtoGg=0,"NO",('Activity data'!AY7*EF!$H6)*kgtoGg)</f>
        <v>31.062864441199864</v>
      </c>
      <c r="AZ6" s="28">
        <f>IF(('Activity data'!AZ7*EF!$H6)*kgtoGg=0,"NO",('Activity data'!AZ7*EF!$H6)*kgtoGg)</f>
        <v>31.635563553701292</v>
      </c>
      <c r="BA6" s="28">
        <f>IF(('Activity data'!BA7*EF!$H6)*kgtoGg=0,"NO",('Activity data'!BA7*EF!$H6)*kgtoGg)</f>
        <v>32.175161537624902</v>
      </c>
      <c r="BB6" s="28">
        <f>IF(('Activity data'!BB7*EF!$H6)*kgtoGg=0,"NO",('Activity data'!BB7*EF!$H6)*kgtoGg)</f>
        <v>32.71094966230477</v>
      </c>
      <c r="BC6" s="28">
        <f>IF(('Activity data'!BC7*EF!$H6)*kgtoGg=0,"NO",('Activity data'!BC7*EF!$H6)*kgtoGg)</f>
        <v>33.264600977291202</v>
      </c>
      <c r="BD6" s="28">
        <f>IF(('Activity data'!BD7*EF!$H6)*kgtoGg=0,"NO",('Activity data'!BD7*EF!$H6)*kgtoGg)</f>
        <v>33.823736100474406</v>
      </c>
      <c r="BE6" s="28">
        <f>IF(('Activity data'!BE7*EF!$H6)*kgtoGg=0,"NO",('Activity data'!BE7*EF!$H6)*kgtoGg)</f>
        <v>34.379536812314882</v>
      </c>
      <c r="BF6" s="28">
        <f>IF(('Activity data'!BF7*EF!$H6)*kgtoGg=0,"NO",('Activity data'!BF7*EF!$H6)*kgtoGg)</f>
        <v>34.976796179813377</v>
      </c>
      <c r="BG6" s="28">
        <f>IF(('Activity data'!BG7*EF!$H6)*kgtoGg=0,"NO",('Activity data'!BG7*EF!$H6)*kgtoGg)</f>
        <v>35.589072356684589</v>
      </c>
      <c r="BH6" s="28">
        <f>IF(('Activity data'!BH7*EF!$H6)*kgtoGg=0,"NO",('Activity data'!BH7*EF!$H6)*kgtoGg)</f>
        <v>36.230232145894952</v>
      </c>
      <c r="BI6" s="28">
        <f>IF(('Activity data'!BI7*EF!$H6)*kgtoGg=0,"NO",('Activity data'!BI7*EF!$H6)*kgtoGg)</f>
        <v>36.876196607567145</v>
      </c>
      <c r="BJ6" s="28">
        <f>IF(('Activity data'!BJ7*EF!$H6)*kgtoGg=0,"NO",('Activity data'!BJ7*EF!$H6)*kgtoGg)</f>
        <v>37.549580098780794</v>
      </c>
      <c r="BK6" s="28">
        <f>IF(('Activity data'!BK7*EF!$H6)*kgtoGg=0,"NO",('Activity data'!BK7*EF!$H6)*kgtoGg)</f>
        <v>38.279588447730085</v>
      </c>
      <c r="BL6" s="28">
        <f>IF(('Activity data'!BL7*EF!$H6)*kgtoGg=0,"NO",('Activity data'!BL7*EF!$H6)*kgtoGg)</f>
        <v>39.039536002306392</v>
      </c>
      <c r="BM6" s="28">
        <f>IF(('Activity data'!BM7*EF!$H6)*kgtoGg=0,"NO",('Activity data'!BM7*EF!$H6)*kgtoGg)</f>
        <v>39.839111453406424</v>
      </c>
      <c r="BN6" s="28">
        <f>IF(('Activity data'!BN7*EF!$H6)*kgtoGg=0,"NO",('Activity data'!BN7*EF!$H6)*kgtoGg)</f>
        <v>40.633796407142874</v>
      </c>
      <c r="BO6" s="28">
        <f>IF(('Activity data'!BO7*EF!$H6)*kgtoGg=0,"NO",('Activity data'!BO7*EF!$H6)*kgtoGg)</f>
        <v>41.466315559555632</v>
      </c>
      <c r="BP6" s="28">
        <f>IF(('Activity data'!BP7*EF!$H6)*kgtoGg=0,"NO",('Activity data'!BP7*EF!$H6)*kgtoGg)</f>
        <v>42.348245040291147</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464.87200849829105</v>
      </c>
      <c r="AE7" s="28">
        <f>IF(('Activity data'!AE8*EF!$H7)*kgtoGg=0,"NO",('Activity data'!AE8*EF!$H7)*kgtoGg)</f>
        <v>463.41910780698112</v>
      </c>
      <c r="AF7" s="28">
        <f>IF(('Activity data'!AF8*EF!$H7)*kgtoGg=0,"NO",('Activity data'!AF8*EF!$H7)*kgtoGg)</f>
        <v>458.15329627386092</v>
      </c>
      <c r="AG7" s="28">
        <f>IF(('Activity data'!AG8*EF!$H7)*kgtoGg=0,"NO",('Activity data'!AG8*EF!$H7)*kgtoGg)</f>
        <v>449.46174106727824</v>
      </c>
      <c r="AH7" s="28">
        <f>IF(('Activity data'!AH8*EF!$H7)*kgtoGg=0,"NO",('Activity data'!AH8*EF!$H7)*kgtoGg)</f>
        <v>437.56734528914177</v>
      </c>
      <c r="AI7" s="28">
        <f>IF(('Activity data'!AI8*EF!$H7)*kgtoGg=0,"NO",('Activity data'!AI8*EF!$H7)*kgtoGg)</f>
        <v>429.63800190255972</v>
      </c>
      <c r="AJ7" s="28">
        <f>IF(('Activity data'!AJ8*EF!$H7)*kgtoGg=0,"NO",('Activity data'!AJ8*EF!$H7)*kgtoGg)</f>
        <v>421.27743240945955</v>
      </c>
      <c r="AK7" s="28">
        <f>IF(('Activity data'!AK8*EF!$H7)*kgtoGg=0,"NO",('Activity data'!AK8*EF!$H7)*kgtoGg)</f>
        <v>410.40605106088037</v>
      </c>
      <c r="AL7" s="28">
        <f>IF(('Activity data'!AL8*EF!$H7)*kgtoGg=0,"NO",('Activity data'!AL8*EF!$H7)*kgtoGg)</f>
        <v>359.50536329584276</v>
      </c>
      <c r="AM7" s="28">
        <f>IF(('Activity data'!AM8*EF!$H7)*kgtoGg=0,"NO",('Activity data'!AM8*EF!$H7)*kgtoGg)</f>
        <v>366.72184897154733</v>
      </c>
      <c r="AN7" s="28">
        <f>IF(('Activity data'!AN8*EF!$H7)*kgtoGg=0,"NO",('Activity data'!AN8*EF!$H7)*kgtoGg)</f>
        <v>369.3051874040915</v>
      </c>
      <c r="AO7" s="28">
        <f>IF(('Activity data'!AO8*EF!$H7)*kgtoGg=0,"NO",('Activity data'!AO8*EF!$H7)*kgtoGg)</f>
        <v>371.94325396419441</v>
      </c>
      <c r="AP7" s="28">
        <f>IF(('Activity data'!AP8*EF!$H7)*kgtoGg=0,"NO",('Activity data'!AP8*EF!$H7)*kgtoGg)</f>
        <v>375.05038535534442</v>
      </c>
      <c r="AQ7" s="28">
        <f>IF(('Activity data'!AQ8*EF!$H7)*kgtoGg=0,"NO",('Activity data'!AQ8*EF!$H7)*kgtoGg)</f>
        <v>382.0833105750483</v>
      </c>
      <c r="AR7" s="28">
        <f>IF(('Activity data'!AR8*EF!$H7)*kgtoGg=0,"NO",('Activity data'!AR8*EF!$H7)*kgtoGg)</f>
        <v>389.50396080499661</v>
      </c>
      <c r="AS7" s="28">
        <f>IF(('Activity data'!AS8*EF!$H7)*kgtoGg=0,"NO",('Activity data'!AS8*EF!$H7)*kgtoGg)</f>
        <v>398.029958950859</v>
      </c>
      <c r="AT7" s="28">
        <f>IF(('Activity data'!AT8*EF!$H7)*kgtoGg=0,"NO",('Activity data'!AT8*EF!$H7)*kgtoGg)</f>
        <v>407.77270000635025</v>
      </c>
      <c r="AU7" s="28">
        <f>IF(('Activity data'!AU8*EF!$H7)*kgtoGg=0,"NO",('Activity data'!AU8*EF!$H7)*kgtoGg)</f>
        <v>420.23103810621603</v>
      </c>
      <c r="AV7" s="28">
        <f>IF(('Activity data'!AV8*EF!$H7)*kgtoGg=0,"NO",('Activity data'!AV8*EF!$H7)*kgtoGg)</f>
        <v>433.26987941382532</v>
      </c>
      <c r="AW7" s="28">
        <f>IF(('Activity data'!AW8*EF!$H7)*kgtoGg=0,"NO",('Activity data'!AW8*EF!$H7)*kgtoGg)</f>
        <v>442.84449964209375</v>
      </c>
      <c r="AX7" s="28">
        <f>IF(('Activity data'!AX8*EF!$H7)*kgtoGg=0,"NO",('Activity data'!AX8*EF!$H7)*kgtoGg)</f>
        <v>451.55498333571899</v>
      </c>
      <c r="AY7" s="28">
        <f>IF(('Activity data'!AY8*EF!$H7)*kgtoGg=0,"NO",('Activity data'!AY8*EF!$H7)*kgtoGg)</f>
        <v>460.59657473024805</v>
      </c>
      <c r="AZ7" s="28">
        <f>IF(('Activity data'!AZ8*EF!$H7)*kgtoGg=0,"NO",('Activity data'!AZ8*EF!$H7)*kgtoGg)</f>
        <v>469.21116824775322</v>
      </c>
      <c r="BA7" s="28">
        <f>IF(('Activity data'!BA8*EF!$H7)*kgtoGg=0,"NO",('Activity data'!BA8*EF!$H7)*kgtoGg)</f>
        <v>475.85205014177706</v>
      </c>
      <c r="BB7" s="28">
        <f>IF(('Activity data'!BB8*EF!$H7)*kgtoGg=0,"NO",('Activity data'!BB8*EF!$H7)*kgtoGg)</f>
        <v>482.06856254091383</v>
      </c>
      <c r="BC7" s="28">
        <f>IF(('Activity data'!BC8*EF!$H7)*kgtoGg=0,"NO",('Activity data'!BC8*EF!$H7)*kgtoGg)</f>
        <v>488.11368918687265</v>
      </c>
      <c r="BD7" s="28">
        <f>IF(('Activity data'!BD8*EF!$H7)*kgtoGg=0,"NO",('Activity data'!BD8*EF!$H7)*kgtoGg)</f>
        <v>493.56711806741765</v>
      </c>
      <c r="BE7" s="28">
        <f>IF(('Activity data'!BE8*EF!$H7)*kgtoGg=0,"NO",('Activity data'!BE8*EF!$H7)*kgtoGg)</f>
        <v>498.15861133115163</v>
      </c>
      <c r="BF7" s="28">
        <f>IF(('Activity data'!BF8*EF!$H7)*kgtoGg=0,"NO",('Activity data'!BF8*EF!$H7)*kgtoGg)</f>
        <v>503.27300744940368</v>
      </c>
      <c r="BG7" s="28">
        <f>IF(('Activity data'!BG8*EF!$H7)*kgtoGg=0,"NO",('Activity data'!BG8*EF!$H7)*kgtoGg)</f>
        <v>511.02487567188479</v>
      </c>
      <c r="BH7" s="28">
        <f>IF(('Activity data'!BH8*EF!$H7)*kgtoGg=0,"NO",('Activity data'!BH8*EF!$H7)*kgtoGg)</f>
        <v>518.96434687062424</v>
      </c>
      <c r="BI7" s="28">
        <f>IF(('Activity data'!BI8*EF!$H7)*kgtoGg=0,"NO",('Activity data'!BI8*EF!$H7)*kgtoGg)</f>
        <v>526.36544661434721</v>
      </c>
      <c r="BJ7" s="28">
        <f>IF(('Activity data'!BJ8*EF!$H7)*kgtoGg=0,"NO",('Activity data'!BJ8*EF!$H7)*kgtoGg)</f>
        <v>533.86507774055394</v>
      </c>
      <c r="BK7" s="28">
        <f>IF(('Activity data'!BK8*EF!$H7)*kgtoGg=0,"NO",('Activity data'!BK8*EF!$H7)*kgtoGg)</f>
        <v>542.22690745416514</v>
      </c>
      <c r="BL7" s="28">
        <f>IF(('Activity data'!BL8*EF!$H7)*kgtoGg=0,"NO",('Activity data'!BL8*EF!$H7)*kgtoGg)</f>
        <v>551.00072902212821</v>
      </c>
      <c r="BM7" s="28">
        <f>IF(('Activity data'!BM8*EF!$H7)*kgtoGg=0,"NO",('Activity data'!BM8*EF!$H7)*kgtoGg)</f>
        <v>560.03906123284332</v>
      </c>
      <c r="BN7" s="28">
        <f>IF(('Activity data'!BN8*EF!$H7)*kgtoGg=0,"NO",('Activity data'!BN8*EF!$H7)*kgtoGg)</f>
        <v>568.14715501012165</v>
      </c>
      <c r="BO7" s="28">
        <f>IF(('Activity data'!BO8*EF!$H7)*kgtoGg=0,"NO",('Activity data'!BO8*EF!$H7)*kgtoGg)</f>
        <v>576.41855190766546</v>
      </c>
      <c r="BP7" s="28">
        <f>IF(('Activity data'!BP8*EF!$H7)*kgtoGg=0,"NO",('Activity data'!BP8*EF!$H7)*kgtoGg)</f>
        <v>585.08745585604424</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327.35316648261755</v>
      </c>
      <c r="AE8" s="28">
        <f>IF(('Activity data'!AE9*EF!$H8)*kgtoGg=0,"NO",('Activity data'!AE9*EF!$H8)*kgtoGg)</f>
        <v>326.33006413790656</v>
      </c>
      <c r="AF8" s="28">
        <f>IF(('Activity data'!AF9*EF!$H8)*kgtoGg=0,"NO",('Activity data'!AF9*EF!$H8)*kgtoGg)</f>
        <v>322.62198955403125</v>
      </c>
      <c r="AG8" s="28">
        <f>IF(('Activity data'!AG9*EF!$H8)*kgtoGg=0,"NO",('Activity data'!AG9*EF!$H8)*kgtoGg)</f>
        <v>316.50157777074406</v>
      </c>
      <c r="AH8" s="28">
        <f>IF(('Activity data'!AH9*EF!$H8)*kgtoGg=0,"NO",('Activity data'!AH9*EF!$H8)*kgtoGg)</f>
        <v>308.12579250041028</v>
      </c>
      <c r="AI8" s="28">
        <f>IF(('Activity data'!AI9*EF!$H8)*kgtoGg=0,"NO",('Activity data'!AI9*EF!$H8)*kgtoGg)</f>
        <v>302.54211437336909</v>
      </c>
      <c r="AJ8" s="28">
        <f>IF(('Activity data'!AJ9*EF!$H8)*kgtoGg=0,"NO",('Activity data'!AJ9*EF!$H8)*kgtoGg)</f>
        <v>296.65477582182797</v>
      </c>
      <c r="AK8" s="28">
        <f>IF(('Activity data'!AK9*EF!$H8)*kgtoGg=0,"NO",('Activity data'!AK9*EF!$H8)*kgtoGg)</f>
        <v>288.99937596242665</v>
      </c>
      <c r="AL8" s="28">
        <f>IF(('Activity data'!AL9*EF!$H8)*kgtoGg=0,"NO",('Activity data'!AL9*EF!$H8)*kgtoGg)</f>
        <v>253.15617393816586</v>
      </c>
      <c r="AM8" s="28">
        <f>IF(('Activity data'!AM9*EF!$H8)*kgtoGg=0,"NO",('Activity data'!AM9*EF!$H8)*kgtoGg)</f>
        <v>258.23787254258303</v>
      </c>
      <c r="AN8" s="28">
        <f>IF(('Activity data'!AN9*EF!$H8)*kgtoGg=0,"NO",('Activity data'!AN9*EF!$H8)*kgtoGg)</f>
        <v>260.05700555237939</v>
      </c>
      <c r="AO8" s="28">
        <f>IF(('Activity data'!AO9*EF!$H8)*kgtoGg=0,"NO",('Activity data'!AO9*EF!$H8)*kgtoGg)</f>
        <v>261.91467696742382</v>
      </c>
      <c r="AP8" s="28">
        <f>IF(('Activity data'!AP9*EF!$H8)*kgtoGg=0,"NO",('Activity data'!AP9*EF!$H8)*kgtoGg)</f>
        <v>264.10265404708531</v>
      </c>
      <c r="AQ8" s="28">
        <f>IF(('Activity data'!AQ9*EF!$H8)*kgtoGg=0,"NO",('Activity data'!AQ9*EF!$H8)*kgtoGg)</f>
        <v>269.05509320930258</v>
      </c>
      <c r="AR8" s="28">
        <f>IF(('Activity data'!AR9*EF!$H8)*kgtoGg=0,"NO",('Activity data'!AR9*EF!$H8)*kgtoGg)</f>
        <v>274.28056023189384</v>
      </c>
      <c r="AS8" s="28">
        <f>IF(('Activity data'!AS9*EF!$H8)*kgtoGg=0,"NO",('Activity data'!AS9*EF!$H8)*kgtoGg)</f>
        <v>280.2843901882058</v>
      </c>
      <c r="AT8" s="28">
        <f>IF(('Activity data'!AT9*EF!$H8)*kgtoGg=0,"NO",('Activity data'!AT9*EF!$H8)*kgtoGg)</f>
        <v>287.14502510799366</v>
      </c>
      <c r="AU8" s="28">
        <f>IF(('Activity data'!AU9*EF!$H8)*kgtoGg=0,"NO",('Activity data'!AU9*EF!$H8)*kgtoGg)</f>
        <v>295.91792679178491</v>
      </c>
      <c r="AV8" s="28">
        <f>IF(('Activity data'!AV9*EF!$H8)*kgtoGg=0,"NO",('Activity data'!AV9*EF!$H8)*kgtoGg)</f>
        <v>305.09960671933845</v>
      </c>
      <c r="AW8" s="28">
        <f>IF(('Activity data'!AW9*EF!$H8)*kgtoGg=0,"NO",('Activity data'!AW9*EF!$H8)*kgtoGg)</f>
        <v>311.84185446128589</v>
      </c>
      <c r="AX8" s="28">
        <f>IF(('Activity data'!AX9*EF!$H8)*kgtoGg=0,"NO",('Activity data'!AX9*EF!$H8)*kgtoGg)</f>
        <v>317.97559529010999</v>
      </c>
      <c r="AY8" s="28">
        <f>IF(('Activity data'!AY9*EF!$H8)*kgtoGg=0,"NO",('Activity data'!AY9*EF!$H8)*kgtoGg)</f>
        <v>324.34249525167644</v>
      </c>
      <c r="AZ8" s="28">
        <f>IF(('Activity data'!AZ9*EF!$H8)*kgtoGg=0,"NO",('Activity data'!AZ9*EF!$H8)*kgtoGg)</f>
        <v>330.40871221970951</v>
      </c>
      <c r="BA8" s="28">
        <f>IF(('Activity data'!BA9*EF!$H8)*kgtoGg=0,"NO",('Activity data'!BA9*EF!$H8)*kgtoGg)</f>
        <v>335.08508265394659</v>
      </c>
      <c r="BB8" s="28">
        <f>IF(('Activity data'!BB9*EF!$H8)*kgtoGg=0,"NO",('Activity data'!BB9*EF!$H8)*kgtoGg)</f>
        <v>339.46262094649654</v>
      </c>
      <c r="BC8" s="28">
        <f>IF(('Activity data'!BC9*EF!$H8)*kgtoGg=0,"NO",('Activity data'!BC9*EF!$H8)*kgtoGg)</f>
        <v>343.71947296848771</v>
      </c>
      <c r="BD8" s="28">
        <f>IF(('Activity data'!BD9*EF!$H8)*kgtoGg=0,"NO",('Activity data'!BD9*EF!$H8)*kgtoGg)</f>
        <v>347.55966377283625</v>
      </c>
      <c r="BE8" s="28">
        <f>IF(('Activity data'!BE9*EF!$H8)*kgtoGg=0,"NO",('Activity data'!BE9*EF!$H8)*kgtoGg)</f>
        <v>350.79289750446549</v>
      </c>
      <c r="BF8" s="28">
        <f>IF(('Activity data'!BF9*EF!$H8)*kgtoGg=0,"NO",('Activity data'!BF9*EF!$H8)*kgtoGg)</f>
        <v>354.3943485132379</v>
      </c>
      <c r="BG8" s="28">
        <f>IF(('Activity data'!BG9*EF!$H8)*kgtoGg=0,"NO",('Activity data'!BG9*EF!$H8)*kgtoGg)</f>
        <v>359.85305233363476</v>
      </c>
      <c r="BH8" s="28">
        <f>IF(('Activity data'!BH9*EF!$H8)*kgtoGg=0,"NO",('Activity data'!BH9*EF!$H8)*kgtoGg)</f>
        <v>365.44386225462915</v>
      </c>
      <c r="BI8" s="28">
        <f>IF(('Activity data'!BI9*EF!$H8)*kgtoGg=0,"NO",('Activity data'!BI9*EF!$H8)*kgtoGg)</f>
        <v>370.65556223284017</v>
      </c>
      <c r="BJ8" s="28">
        <f>IF(('Activity data'!BJ9*EF!$H8)*kgtoGg=0,"NO",('Activity data'!BJ9*EF!$H8)*kgtoGg)</f>
        <v>375.93664595424121</v>
      </c>
      <c r="BK8" s="28">
        <f>IF(('Activity data'!BK9*EF!$H8)*kgtoGg=0,"NO",('Activity data'!BK9*EF!$H8)*kgtoGg)</f>
        <v>381.82487192676535</v>
      </c>
      <c r="BL8" s="28">
        <f>IF(('Activity data'!BL9*EF!$H8)*kgtoGg=0,"NO",('Activity data'!BL9*EF!$H8)*kgtoGg)</f>
        <v>388.00321396483355</v>
      </c>
      <c r="BM8" s="28">
        <f>IF(('Activity data'!BM9*EF!$H8)*kgtoGg=0,"NO",('Activity data'!BM9*EF!$H8)*kgtoGg)</f>
        <v>394.36781887717757</v>
      </c>
      <c r="BN8" s="28">
        <f>IF(('Activity data'!BN9*EF!$H8)*kgtoGg=0,"NO",('Activity data'!BN9*EF!$H8)*kgtoGg)</f>
        <v>400.07736929881753</v>
      </c>
      <c r="BO8" s="28">
        <f>IF(('Activity data'!BO9*EF!$H8)*kgtoGg=0,"NO",('Activity data'!BO9*EF!$H8)*kgtoGg)</f>
        <v>405.90191436960436</v>
      </c>
      <c r="BP8" s="28">
        <f>IF(('Activity data'!BP9*EF!$H8)*kgtoGg=0,"NO",('Activity data'!BP9*EF!$H8)*kgtoGg)</f>
        <v>412.00637560959717</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31.956719824806871</v>
      </c>
      <c r="AE9" s="28">
        <f>IF(('Activity data'!AE10*EF!$H9)*kgtoGg=0,"NO",('Activity data'!AE10*EF!$H9)*kgtoGg)</f>
        <v>33.215609545967972</v>
      </c>
      <c r="AF9" s="28">
        <f>IF(('Activity data'!AF10*EF!$H9)*kgtoGg=0,"NO",('Activity data'!AF10*EF!$H9)*kgtoGg)</f>
        <v>34.219978315254885</v>
      </c>
      <c r="AG9" s="28">
        <f>IF(('Activity data'!AG10*EF!$H9)*kgtoGg=0,"NO",('Activity data'!AG10*EF!$H9)*kgtoGg)</f>
        <v>34.967451303983673</v>
      </c>
      <c r="AH9" s="28">
        <f>IF(('Activity data'!AH10*EF!$H9)*kgtoGg=0,"NO",('Activity data'!AH10*EF!$H9)*kgtoGg)</f>
        <v>35.445039806867022</v>
      </c>
      <c r="AI9" s="28">
        <f>IF(('Activity data'!AI10*EF!$H9)*kgtoGg=0,"NO",('Activity data'!AI10*EF!$H9)*kgtoGg)</f>
        <v>36.226020208463837</v>
      </c>
      <c r="AJ9" s="28">
        <f>IF(('Activity data'!AJ10*EF!$H9)*kgtoGg=0,"NO",('Activity data'!AJ10*EF!$H9)*kgtoGg)</f>
        <v>36.964879598519303</v>
      </c>
      <c r="AK9" s="28">
        <f>IF(('Activity data'!AK10*EF!$H9)*kgtoGg=0,"NO",('Activity data'!AK10*EF!$H9)*kgtoGg)</f>
        <v>37.467858456564365</v>
      </c>
      <c r="AL9" s="28">
        <f>IF(('Activity data'!AL10*EF!$H9)*kgtoGg=0,"NO",('Activity data'!AL10*EF!$H9)*kgtoGg)</f>
        <v>34.144303976660204</v>
      </c>
      <c r="AM9" s="28">
        <f>IF(('Activity data'!AM10*EF!$H9)*kgtoGg=0,"NO",('Activity data'!AM10*EF!$H9)*kgtoGg)</f>
        <v>35.665679772305751</v>
      </c>
      <c r="AN9" s="28">
        <f>IF(('Activity data'!AN10*EF!$H9)*kgtoGg=0,"NO",('Activity data'!AN10*EF!$H9)*kgtoGg)</f>
        <v>36.767171483282553</v>
      </c>
      <c r="AO9" s="28">
        <f>IF(('Activity data'!AO10*EF!$H9)*kgtoGg=0,"NO",('Activity data'!AO10*EF!$H9)*kgtoGg)</f>
        <v>37.895269463676108</v>
      </c>
      <c r="AP9" s="28">
        <f>IF(('Activity data'!AP10*EF!$H9)*kgtoGg=0,"NO",('Activity data'!AP10*EF!$H9)*kgtoGg)</f>
        <v>39.094416974239785</v>
      </c>
      <c r="AQ9" s="28">
        <f>IF(('Activity data'!AQ10*EF!$H9)*kgtoGg=0,"NO",('Activity data'!AQ10*EF!$H9)*kgtoGg)</f>
        <v>40.737385190234569</v>
      </c>
      <c r="AR9" s="28">
        <f>IF(('Activity data'!AR10*EF!$H9)*kgtoGg=0,"NO",('Activity data'!AR10*EF!$H9)*kgtoGg)</f>
        <v>42.467722826409478</v>
      </c>
      <c r="AS9" s="28">
        <f>IF(('Activity data'!AS10*EF!$H9)*kgtoGg=0,"NO",('Activity data'!AS10*EF!$H9)*kgtoGg)</f>
        <v>44.36955183484568</v>
      </c>
      <c r="AT9" s="28">
        <f>IF(('Activity data'!AT10*EF!$H9)*kgtoGg=0,"NO",('Activity data'!AT10*EF!$H9)*kgtoGg)</f>
        <v>46.465134160092745</v>
      </c>
      <c r="AU9" s="28">
        <f>IF(('Activity data'!AU10*EF!$H9)*kgtoGg=0,"NO",('Activity data'!AU10*EF!$H9)*kgtoGg)</f>
        <v>48.93970308698259</v>
      </c>
      <c r="AV9" s="28">
        <f>IF(('Activity data'!AV10*EF!$H9)*kgtoGg=0,"NO",('Activity data'!AV10*EF!$H9)*kgtoGg)</f>
        <v>51.561614881984752</v>
      </c>
      <c r="AW9" s="28">
        <f>IF(('Activity data'!AW10*EF!$H9)*kgtoGg=0,"NO",('Activity data'!AW10*EF!$H9)*kgtoGg)</f>
        <v>54.44448095202079</v>
      </c>
      <c r="AX9" s="28">
        <f>IF(('Activity data'!AX10*EF!$H9)*kgtoGg=0,"NO",('Activity data'!AX10*EF!$H9)*kgtoGg)</f>
        <v>57.355471561111884</v>
      </c>
      <c r="AY9" s="28">
        <f>IF(('Activity data'!AY10*EF!$H9)*kgtoGg=0,"NO",('Activity data'!AY10*EF!$H9)*kgtoGg)</f>
        <v>60.44807400299851</v>
      </c>
      <c r="AZ9" s="28">
        <f>IF(('Activity data'!AZ10*EF!$H9)*kgtoGg=0,"NO",('Activity data'!AZ10*EF!$H9)*kgtoGg)</f>
        <v>63.631535569233897</v>
      </c>
      <c r="BA9" s="28">
        <f>IF(('Activity data'!BA10*EF!$H9)*kgtoGg=0,"NO",('Activity data'!BA10*EF!$H9)*kgtoGg)</f>
        <v>66.691702375498679</v>
      </c>
      <c r="BB9" s="28">
        <f>IF(('Activity data'!BB10*EF!$H9)*kgtoGg=0,"NO",('Activity data'!BB10*EF!$H9)*kgtoGg)</f>
        <v>69.833963482968585</v>
      </c>
      <c r="BC9" s="28">
        <f>IF(('Activity data'!BC10*EF!$H9)*kgtoGg=0,"NO",('Activity data'!BC10*EF!$H9)*kgtoGg)</f>
        <v>73.098401500283757</v>
      </c>
      <c r="BD9" s="28">
        <f>IF(('Activity data'!BD10*EF!$H9)*kgtoGg=0,"NO",('Activity data'!BD10*EF!$H9)*kgtoGg)</f>
        <v>76.426144449890273</v>
      </c>
      <c r="BE9" s="28">
        <f>IF(('Activity data'!BE10*EF!$H9)*kgtoGg=0,"NO",('Activity data'!BE10*EF!$H9)*kgtoGg)</f>
        <v>79.773932849225645</v>
      </c>
      <c r="BF9" s="28">
        <f>IF(('Activity data'!BF10*EF!$H9)*kgtoGg=0,"NO",('Activity data'!BF10*EF!$H9)*kgtoGg)</f>
        <v>83.366687660380478</v>
      </c>
      <c r="BG9" s="28">
        <f>IF(('Activity data'!BG10*EF!$H9)*kgtoGg=0,"NO",('Activity data'!BG10*EF!$H9)*kgtoGg)</f>
        <v>87.032828291594271</v>
      </c>
      <c r="BH9" s="28">
        <f>IF(('Activity data'!BH10*EF!$H9)*kgtoGg=0,"NO",('Activity data'!BH10*EF!$H9)*kgtoGg)</f>
        <v>90.880787217337783</v>
      </c>
      <c r="BI9" s="28">
        <f>IF(('Activity data'!BI10*EF!$H9)*kgtoGg=0,"NO",('Activity data'!BI10*EF!$H9)*kgtoGg)</f>
        <v>94.789919305973541</v>
      </c>
      <c r="BJ9" s="28">
        <f>IF(('Activity data'!BJ10*EF!$H9)*kgtoGg=0,"NO",('Activity data'!BJ10*EF!$H9)*kgtoGg)</f>
        <v>98.877761002901195</v>
      </c>
      <c r="BK9" s="28">
        <f>IF(('Activity data'!BK10*EF!$H9)*kgtoGg=0,"NO",('Activity data'!BK10*EF!$H9)*kgtoGg)</f>
        <v>103.29945546136611</v>
      </c>
      <c r="BL9" s="28">
        <f>IF(('Activity data'!BL10*EF!$H9)*kgtoGg=0,"NO",('Activity data'!BL10*EF!$H9)*kgtoGg)</f>
        <v>107.98961709206526</v>
      </c>
      <c r="BM9" s="28">
        <f>IF(('Activity data'!BM10*EF!$H9)*kgtoGg=0,"NO",('Activity data'!BM10*EF!$H9)*kgtoGg)</f>
        <v>112.93526287310688</v>
      </c>
      <c r="BN9" s="28">
        <f>IF(('Activity data'!BN10*EF!$H9)*kgtoGg=0,"NO",('Activity data'!BN10*EF!$H9)*kgtoGg)</f>
        <v>117.90377650283563</v>
      </c>
      <c r="BO9" s="28">
        <f>IF(('Activity data'!BO10*EF!$H9)*kgtoGg=0,"NO",('Activity data'!BO10*EF!$H9)*kgtoGg)</f>
        <v>123.12335502578405</v>
      </c>
      <c r="BP9" s="28">
        <f>IF(('Activity data'!BP10*EF!$H9)*kgtoGg=0,"NO",('Activity data'!BP10*EF!$H9)*kgtoGg)</f>
        <v>128.66036425084084</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132.57960381764948</v>
      </c>
      <c r="AE10" s="28">
        <f>IF(('Activity data'!AE11*EF!$H10)*kgtoGg=0,"NO",('Activity data'!AE11*EF!$H10)*kgtoGg)</f>
        <v>132.65376339436403</v>
      </c>
      <c r="AF10" s="28">
        <f>IF(('Activity data'!AF11*EF!$H10)*kgtoGg=0,"NO",('Activity data'!AF11*EF!$H10)*kgtoGg)</f>
        <v>132.81766535813608</v>
      </c>
      <c r="AG10" s="28">
        <f>IF(('Activity data'!AG11*EF!$H10)*kgtoGg=0,"NO",('Activity data'!AG11*EF!$H10)*kgtoGg)</f>
        <v>133.06583764712349</v>
      </c>
      <c r="AH10" s="28">
        <f>IF(('Activity data'!AH11*EF!$H10)*kgtoGg=0,"NO",('Activity data'!AH11*EF!$H10)*kgtoGg)</f>
        <v>133.39378970466583</v>
      </c>
      <c r="AI10" s="28">
        <f>IF(('Activity data'!AI11*EF!$H10)*kgtoGg=0,"NO",('Activity data'!AI11*EF!$H10)*kgtoGg)</f>
        <v>133.80934687534369</v>
      </c>
      <c r="AJ10" s="28">
        <f>IF(('Activity data'!AJ11*EF!$H10)*kgtoGg=0,"NO",('Activity data'!AJ11*EF!$H10)*kgtoGg)</f>
        <v>134.27007796966484</v>
      </c>
      <c r="AK10" s="28">
        <f>IF(('Activity data'!AK11*EF!$H10)*kgtoGg=0,"NO",('Activity data'!AK11*EF!$H10)*kgtoGg)</f>
        <v>134.77306352442807</v>
      </c>
      <c r="AL10" s="28">
        <f>IF(('Activity data'!AL11*EF!$H10)*kgtoGg=0,"NO",('Activity data'!AL11*EF!$H10)*kgtoGg)</f>
        <v>135.24908858927807</v>
      </c>
      <c r="AM10" s="28">
        <f>IF(('Activity data'!AM11*EF!$H10)*kgtoGg=0,"NO",('Activity data'!AM11*EF!$H10)*kgtoGg)</f>
        <v>135.45162467396483</v>
      </c>
      <c r="AN10" s="28">
        <f>IF(('Activity data'!AN11*EF!$H10)*kgtoGg=0,"NO",('Activity data'!AN11*EF!$H10)*kgtoGg)</f>
        <v>135.67963228339318</v>
      </c>
      <c r="AO10" s="28">
        <f>IF(('Activity data'!AO11*EF!$H10)*kgtoGg=0,"NO",('Activity data'!AO11*EF!$H10)*kgtoGg)</f>
        <v>135.93937897315513</v>
      </c>
      <c r="AP10" s="28">
        <f>IF(('Activity data'!AP11*EF!$H10)*kgtoGg=0,"NO",('Activity data'!AP11*EF!$H10)*kgtoGg)</f>
        <v>136.22987822224343</v>
      </c>
      <c r="AQ10" s="28">
        <f>IF(('Activity data'!AQ11*EF!$H10)*kgtoGg=0,"NO",('Activity data'!AQ11*EF!$H10)*kgtoGg)</f>
        <v>136.55617432433033</v>
      </c>
      <c r="AR10" s="28">
        <f>IF(('Activity data'!AR11*EF!$H10)*kgtoGg=0,"NO",('Activity data'!AR11*EF!$H10)*kgtoGg)</f>
        <v>136.75971303670883</v>
      </c>
      <c r="AS10" s="28">
        <f>IF(('Activity data'!AS11*EF!$H10)*kgtoGg=0,"NO",('Activity data'!AS11*EF!$H10)*kgtoGg)</f>
        <v>136.9897208757836</v>
      </c>
      <c r="AT10" s="28">
        <f>IF(('Activity data'!AT11*EF!$H10)*kgtoGg=0,"NO",('Activity data'!AT11*EF!$H10)*kgtoGg)</f>
        <v>137.24534619595278</v>
      </c>
      <c r="AU10" s="28">
        <f>IF(('Activity data'!AU11*EF!$H10)*kgtoGg=0,"NO",('Activity data'!AU11*EF!$H10)*kgtoGg)</f>
        <v>137.52866401710224</v>
      </c>
      <c r="AV10" s="28">
        <f>IF(('Activity data'!AV11*EF!$H10)*kgtoGg=0,"NO",('Activity data'!AV11*EF!$H10)*kgtoGg)</f>
        <v>137.83461664535176</v>
      </c>
      <c r="AW10" s="28">
        <f>IF(('Activity data'!AW11*EF!$H10)*kgtoGg=0,"NO",('Activity data'!AW11*EF!$H10)*kgtoGg)</f>
        <v>138.04026844538433</v>
      </c>
      <c r="AX10" s="28">
        <f>IF(('Activity data'!AX11*EF!$H10)*kgtoGg=0,"NO",('Activity data'!AX11*EF!$H10)*kgtoGg)</f>
        <v>138.26345478752239</v>
      </c>
      <c r="AY10" s="28">
        <f>IF(('Activity data'!AY11*EF!$H10)*kgtoGg=0,"NO",('Activity data'!AY11*EF!$H10)*kgtoGg)</f>
        <v>138.50598749045596</v>
      </c>
      <c r="AZ10" s="28">
        <f>IF(('Activity data'!AZ11*EF!$H10)*kgtoGg=0,"NO",('Activity data'!AZ11*EF!$H10)*kgtoGg)</f>
        <v>138.76561868583428</v>
      </c>
      <c r="BA10" s="28">
        <f>IF(('Activity data'!BA11*EF!$H10)*kgtoGg=0,"NO",('Activity data'!BA11*EF!$H10)*kgtoGg)</f>
        <v>139.03820080856207</v>
      </c>
      <c r="BB10" s="28">
        <f>IF(('Activity data'!BB11*EF!$H10)*kgtoGg=0,"NO",('Activity data'!BB11*EF!$H10)*kgtoGg)</f>
        <v>139.2117904668599</v>
      </c>
      <c r="BC10" s="28">
        <f>IF(('Activity data'!BC11*EF!$H10)*kgtoGg=0,"NO",('Activity data'!BC11*EF!$H10)*kgtoGg)</f>
        <v>139.40036008963548</v>
      </c>
      <c r="BD10" s="28">
        <f>IF(('Activity data'!BD11*EF!$H10)*kgtoGg=0,"NO",('Activity data'!BD11*EF!$H10)*kgtoGg)</f>
        <v>139.60242225305714</v>
      </c>
      <c r="BE10" s="28">
        <f>IF(('Activity data'!BE11*EF!$H10)*kgtoGg=0,"NO",('Activity data'!BE11*EF!$H10)*kgtoGg)</f>
        <v>139.81680999075337</v>
      </c>
      <c r="BF10" s="28">
        <f>IF(('Activity data'!BF11*EF!$H10)*kgtoGg=0,"NO",('Activity data'!BF11*EF!$H10)*kgtoGg)</f>
        <v>140.046608045921</v>
      </c>
      <c r="BG10" s="28">
        <f>IF(('Activity data'!BG11*EF!$H10)*kgtoGg=0,"NO",('Activity data'!BG11*EF!$H10)*kgtoGg)</f>
        <v>140.1834698141819</v>
      </c>
      <c r="BH10" s="28">
        <f>IF(('Activity data'!BH11*EF!$H10)*kgtoGg=0,"NO",('Activity data'!BH11*EF!$H10)*kgtoGg)</f>
        <v>140.33330445892381</v>
      </c>
      <c r="BI10" s="28">
        <f>IF(('Activity data'!BI11*EF!$H10)*kgtoGg=0,"NO",('Activity data'!BI11*EF!$H10)*kgtoGg)</f>
        <v>140.49384593208438</v>
      </c>
      <c r="BJ10" s="28">
        <f>IF(('Activity data'!BJ11*EF!$H10)*kgtoGg=0,"NO",('Activity data'!BJ11*EF!$H10)*kgtoGg)</f>
        <v>140.66652381675374</v>
      </c>
      <c r="BK10" s="28">
        <f>IF(('Activity data'!BK11*EF!$H10)*kgtoGg=0,"NO",('Activity data'!BK11*EF!$H10)*kgtoGg)</f>
        <v>140.85330766001528</v>
      </c>
      <c r="BL10" s="28">
        <f>IF(('Activity data'!BL11*EF!$H10)*kgtoGg=0,"NO",('Activity data'!BL11*EF!$H10)*kgtoGg)</f>
        <v>140.94488651899829</v>
      </c>
      <c r="BM10" s="28">
        <f>IF(('Activity data'!BM11*EF!$H10)*kgtoGg=0,"NO",('Activity data'!BM11*EF!$H10)*kgtoGg)</f>
        <v>141.04814506229684</v>
      </c>
      <c r="BN10" s="28">
        <f>IF(('Activity data'!BN11*EF!$H10)*kgtoGg=0,"NO",('Activity data'!BN11*EF!$H10)*kgtoGg)</f>
        <v>141.15930222961995</v>
      </c>
      <c r="BO10" s="28">
        <f>IF(('Activity data'!BO11*EF!$H10)*kgtoGg=0,"NO",('Activity data'!BO11*EF!$H10)*kgtoGg)</f>
        <v>141.28144582333942</v>
      </c>
      <c r="BP10" s="28">
        <f>IF(('Activity data'!BP11*EF!$H10)*kgtoGg=0,"NO",('Activity data'!BP11*EF!$H10)*kgtoGg)</f>
        <v>141.4152325224529</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14.368157611719736</v>
      </c>
      <c r="AE11" s="28">
        <f>IF(('Activity data'!AE12*EF!$H11)*kgtoGg=0,"NO",('Activity data'!AE12*EF!$H11)*kgtoGg)</f>
        <v>14.376194568053672</v>
      </c>
      <c r="AF11" s="28">
        <f>IF(('Activity data'!AF12*EF!$H11)*kgtoGg=0,"NO",('Activity data'!AF12*EF!$H11)*kgtoGg)</f>
        <v>14.39395724934503</v>
      </c>
      <c r="AG11" s="28">
        <f>IF(('Activity data'!AG12*EF!$H11)*kgtoGg=0,"NO",('Activity data'!AG12*EF!$H11)*kgtoGg)</f>
        <v>14.420852627369664</v>
      </c>
      <c r="AH11" s="28">
        <f>IF(('Activity data'!AH12*EF!$H11)*kgtoGg=0,"NO",('Activity data'!AH12*EF!$H11)*kgtoGg)</f>
        <v>14.456394043365577</v>
      </c>
      <c r="AI11" s="28">
        <f>IF(('Activity data'!AI12*EF!$H11)*kgtoGg=0,"NO",('Activity data'!AI12*EF!$H11)*kgtoGg)</f>
        <v>14.501429559787786</v>
      </c>
      <c r="AJ11" s="28">
        <f>IF(('Activity data'!AJ12*EF!$H11)*kgtoGg=0,"NO",('Activity data'!AJ12*EF!$H11)*kgtoGg)</f>
        <v>14.551360746706488</v>
      </c>
      <c r="AK11" s="28">
        <f>IF(('Activity data'!AK12*EF!$H11)*kgtoGg=0,"NO",('Activity data'!AK12*EF!$H11)*kgtoGg)</f>
        <v>14.605871210753401</v>
      </c>
      <c r="AL11" s="28">
        <f>IF(('Activity data'!AL12*EF!$H11)*kgtoGg=0,"NO",('Activity data'!AL12*EF!$H11)*kgtoGg)</f>
        <v>14.657459863622671</v>
      </c>
      <c r="AM11" s="28">
        <f>IF(('Activity data'!AM12*EF!$H11)*kgtoGg=0,"NO",('Activity data'!AM12*EF!$H11)*kgtoGg)</f>
        <v>14.679409472031837</v>
      </c>
      <c r="AN11" s="28">
        <f>IF(('Activity data'!AN12*EF!$H11)*kgtoGg=0,"NO",('Activity data'!AN12*EF!$H11)*kgtoGg)</f>
        <v>14.704119526780863</v>
      </c>
      <c r="AO11" s="28">
        <f>IF(('Activity data'!AO12*EF!$H11)*kgtoGg=0,"NO",('Activity data'!AO12*EF!$H11)*kgtoGg)</f>
        <v>14.732269266787293</v>
      </c>
      <c r="AP11" s="28">
        <f>IF(('Activity data'!AP12*EF!$H11)*kgtoGg=0,"NO",('Activity data'!AP12*EF!$H11)*kgtoGg)</f>
        <v>14.763751779004842</v>
      </c>
      <c r="AQ11" s="28">
        <f>IF(('Activity data'!AQ12*EF!$H11)*kgtoGg=0,"NO",('Activity data'!AQ12*EF!$H11)*kgtoGg)</f>
        <v>14.799113732788642</v>
      </c>
      <c r="AR11" s="28">
        <f>IF(('Activity data'!AR12*EF!$H11)*kgtoGg=0,"NO",('Activity data'!AR12*EF!$H11)*kgtoGg)</f>
        <v>14.821171999786955</v>
      </c>
      <c r="AS11" s="28">
        <f>IF(('Activity data'!AS12*EF!$H11)*kgtoGg=0,"NO",('Activity data'!AS12*EF!$H11)*kgtoGg)</f>
        <v>14.846098827055981</v>
      </c>
      <c r="AT11" s="28">
        <f>IF(('Activity data'!AT12*EF!$H11)*kgtoGg=0,"NO",('Activity data'!AT12*EF!$H11)*kgtoGg)</f>
        <v>14.8738019185118</v>
      </c>
      <c r="AU11" s="28">
        <f>IF(('Activity data'!AU12*EF!$H11)*kgtoGg=0,"NO",('Activity data'!AU12*EF!$H11)*kgtoGg)</f>
        <v>14.904506151978081</v>
      </c>
      <c r="AV11" s="28">
        <f>IF(('Activity data'!AV12*EF!$H11)*kgtoGg=0,"NO",('Activity data'!AV12*EF!$H11)*kgtoGg)</f>
        <v>14.937663405868019</v>
      </c>
      <c r="AW11" s="28">
        <f>IF(('Activity data'!AW12*EF!$H11)*kgtoGg=0,"NO",('Activity data'!AW12*EF!$H11)*kgtoGg)</f>
        <v>14.959950676239304</v>
      </c>
      <c r="AX11" s="28">
        <f>IF(('Activity data'!AX12*EF!$H11)*kgtoGg=0,"NO",('Activity data'!AX12*EF!$H11)*kgtoGg)</f>
        <v>14.984138231853315</v>
      </c>
      <c r="AY11" s="28">
        <f>IF(('Activity data'!AY12*EF!$H11)*kgtoGg=0,"NO",('Activity data'!AY12*EF!$H11)*kgtoGg)</f>
        <v>15.010422426415694</v>
      </c>
      <c r="AZ11" s="28">
        <f>IF(('Activity data'!AZ12*EF!$H11)*kgtoGg=0,"NO",('Activity data'!AZ12*EF!$H11)*kgtoGg)</f>
        <v>15.038559649855019</v>
      </c>
      <c r="BA11" s="28">
        <f>IF(('Activity data'!BA12*EF!$H11)*kgtoGg=0,"NO",('Activity data'!BA12*EF!$H11)*kgtoGg)</f>
        <v>15.068100414714122</v>
      </c>
      <c r="BB11" s="28">
        <f>IF(('Activity data'!BB12*EF!$H11)*kgtoGg=0,"NO",('Activity data'!BB12*EF!$H11)*kgtoGg)</f>
        <v>15.086912988431106</v>
      </c>
      <c r="BC11" s="28">
        <f>IF(('Activity data'!BC12*EF!$H11)*kgtoGg=0,"NO",('Activity data'!BC12*EF!$H11)*kgtoGg)</f>
        <v>15.107348998064596</v>
      </c>
      <c r="BD11" s="28">
        <f>IF(('Activity data'!BD12*EF!$H11)*kgtoGg=0,"NO",('Activity data'!BD12*EF!$H11)*kgtoGg)</f>
        <v>15.129247245817703</v>
      </c>
      <c r="BE11" s="28">
        <f>IF(('Activity data'!BE12*EF!$H11)*kgtoGg=0,"NO",('Activity data'!BE12*EF!$H11)*kgtoGg)</f>
        <v>15.152481263091399</v>
      </c>
      <c r="BF11" s="28">
        <f>IF(('Activity data'!BF12*EF!$H11)*kgtoGg=0,"NO",('Activity data'!BF12*EF!$H11)*kgtoGg)</f>
        <v>15.17738535527783</v>
      </c>
      <c r="BG11" s="28">
        <f>IF(('Activity data'!BG12*EF!$H11)*kgtoGg=0,"NO",('Activity data'!BG12*EF!$H11)*kgtoGg)</f>
        <v>15.192217587391726</v>
      </c>
      <c r="BH11" s="28">
        <f>IF(('Activity data'!BH12*EF!$H11)*kgtoGg=0,"NO",('Activity data'!BH12*EF!$H11)*kgtoGg)</f>
        <v>15.208455739636538</v>
      </c>
      <c r="BI11" s="28">
        <f>IF(('Activity data'!BI12*EF!$H11)*kgtoGg=0,"NO",('Activity data'!BI12*EF!$H11)*kgtoGg)</f>
        <v>15.225854231736131</v>
      </c>
      <c r="BJ11" s="28">
        <f>IF(('Activity data'!BJ12*EF!$H11)*kgtoGg=0,"NO",('Activity data'!BJ12*EF!$H11)*kgtoGg)</f>
        <v>15.244567993065512</v>
      </c>
      <c r="BK11" s="28">
        <f>IF(('Activity data'!BK12*EF!$H11)*kgtoGg=0,"NO",('Activity data'!BK12*EF!$H11)*kgtoGg)</f>
        <v>15.264810470958235</v>
      </c>
      <c r="BL11" s="28">
        <f>IF(('Activity data'!BL12*EF!$H11)*kgtoGg=0,"NO",('Activity data'!BL12*EF!$H11)*kgtoGg)</f>
        <v>15.274735221386509</v>
      </c>
      <c r="BM11" s="28">
        <f>IF(('Activity data'!BM12*EF!$H11)*kgtoGg=0,"NO",('Activity data'!BM12*EF!$H11)*kgtoGg)</f>
        <v>15.285925743775687</v>
      </c>
      <c r="BN11" s="28">
        <f>IF(('Activity data'!BN12*EF!$H11)*kgtoGg=0,"NO",('Activity data'!BN12*EF!$H11)*kgtoGg)</f>
        <v>15.297972270192883</v>
      </c>
      <c r="BO11" s="28">
        <f>IF(('Activity data'!BO12*EF!$H11)*kgtoGg=0,"NO",('Activity data'!BO12*EF!$H11)*kgtoGg)</f>
        <v>15.311209437564703</v>
      </c>
      <c r="BP11" s="28">
        <f>IF(('Activity data'!BP12*EF!$H11)*kgtoGg=0,"NO",('Activity data'!BP12*EF!$H11)*kgtoGg)</f>
        <v>15.325708412700102</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15.121468991843397</v>
      </c>
      <c r="AE12" s="28">
        <f>IF(('Activity data'!AE13*EF!$H12)*kgtoGg=0,"NO",('Activity data'!AE13*EF!$H12)*kgtoGg)</f>
        <v>15.161234796213574</v>
      </c>
      <c r="AF12" s="28">
        <f>IF(('Activity data'!AF13*EF!$H12)*kgtoGg=0,"NO",('Activity data'!AF13*EF!$H12)*kgtoGg)</f>
        <v>15.214120350998362</v>
      </c>
      <c r="AG12" s="28">
        <f>IF(('Activity data'!AG13*EF!$H12)*kgtoGg=0,"NO",('Activity data'!AG13*EF!$H12)*kgtoGg)</f>
        <v>15.279377360340321</v>
      </c>
      <c r="AH12" s="28">
        <f>IF(('Activity data'!AH13*EF!$H12)*kgtoGg=0,"NO",('Activity data'!AH13*EF!$H12)*kgtoGg)</f>
        <v>15.356390549937883</v>
      </c>
      <c r="AI12" s="28">
        <f>IF(('Activity data'!AI13*EF!$H12)*kgtoGg=0,"NO",('Activity data'!AI13*EF!$H12)*kgtoGg)</f>
        <v>15.446707078751489</v>
      </c>
      <c r="AJ12" s="28">
        <f>IF(('Activity data'!AJ13*EF!$H12)*kgtoGg=0,"NO",('Activity data'!AJ13*EF!$H12)*kgtoGg)</f>
        <v>15.542889648082941</v>
      </c>
      <c r="AK12" s="28">
        <f>IF(('Activity data'!AK13*EF!$H12)*kgtoGg=0,"NO",('Activity data'!AK13*EF!$H12)*kgtoGg)</f>
        <v>15.644562889368219</v>
      </c>
      <c r="AL12" s="28">
        <f>IF(('Activity data'!AL13*EF!$H12)*kgtoGg=0,"NO",('Activity data'!AL13*EF!$H12)*kgtoGg)</f>
        <v>15.739609890430486</v>
      </c>
      <c r="AM12" s="28">
        <f>IF(('Activity data'!AM13*EF!$H12)*kgtoGg=0,"NO",('Activity data'!AM13*EF!$H12)*kgtoGg)</f>
        <v>15.784749524857604</v>
      </c>
      <c r="AN12" s="28">
        <f>IF(('Activity data'!AN13*EF!$H12)*kgtoGg=0,"NO",('Activity data'!AN13*EF!$H12)*kgtoGg)</f>
        <v>15.833076371773489</v>
      </c>
      <c r="AO12" s="28">
        <f>IF(('Activity data'!AO13*EF!$H12)*kgtoGg=0,"NO",('Activity data'!AO13*EF!$H12)*kgtoGg)</f>
        <v>15.885767895064538</v>
      </c>
      <c r="AP12" s="28">
        <f>IF(('Activity data'!AP13*EF!$H12)*kgtoGg=0,"NO",('Activity data'!AP13*EF!$H12)*kgtoGg)</f>
        <v>15.942709520514505</v>
      </c>
      <c r="AQ12" s="28">
        <f>IF(('Activity data'!AQ13*EF!$H12)*kgtoGg=0,"NO",('Activity data'!AQ13*EF!$H12)*kgtoGg)</f>
        <v>16.004832222043394</v>
      </c>
      <c r="AR12" s="28">
        <f>IF(('Activity data'!AR13*EF!$H12)*kgtoGg=0,"NO",('Activity data'!AR13*EF!$H12)*kgtoGg)</f>
        <v>16.044544474543535</v>
      </c>
      <c r="AS12" s="28">
        <f>IF(('Activity data'!AS13*EF!$H12)*kgtoGg=0,"NO",('Activity data'!AS13*EF!$H12)*kgtoGg)</f>
        <v>16.08800569277232</v>
      </c>
      <c r="AT12" s="28">
        <f>IF(('Activity data'!AT13*EF!$H12)*kgtoGg=0,"NO",('Activity data'!AT13*EF!$H12)*kgtoGg)</f>
        <v>16.135098598888501</v>
      </c>
      <c r="AU12" s="28">
        <f>IF(('Activity data'!AU13*EF!$H12)*kgtoGg=0,"NO",('Activity data'!AU13*EF!$H12)*kgtoGg)</f>
        <v>16.186208945871215</v>
      </c>
      <c r="AV12" s="28">
        <f>IF(('Activity data'!AV13*EF!$H12)*kgtoGg=0,"NO",('Activity data'!AV13*EF!$H12)*kgtoGg)</f>
        <v>16.240483177995955</v>
      </c>
      <c r="AW12" s="28">
        <f>IF(('Activity data'!AW13*EF!$H12)*kgtoGg=0,"NO",('Activity data'!AW13*EF!$H12)*kgtoGg)</f>
        <v>16.27675209768044</v>
      </c>
      <c r="AX12" s="28">
        <f>IF(('Activity data'!AX13*EF!$H12)*kgtoGg=0,"NO",('Activity data'!AX13*EF!$H12)*kgtoGg)</f>
        <v>16.315434409673632</v>
      </c>
      <c r="AY12" s="28">
        <f>IF(('Activity data'!AY13*EF!$H12)*kgtoGg=0,"NO",('Activity data'!AY13*EF!$H12)*kgtoGg)</f>
        <v>16.356859708414149</v>
      </c>
      <c r="AZ12" s="28">
        <f>IF(('Activity data'!AZ13*EF!$H12)*kgtoGg=0,"NO",('Activity data'!AZ13*EF!$H12)*kgtoGg)</f>
        <v>16.400656993748434</v>
      </c>
      <c r="BA12" s="28">
        <f>IF(('Activity data'!BA13*EF!$H12)*kgtoGg=0,"NO",('Activity data'!BA13*EF!$H12)*kgtoGg)</f>
        <v>16.446131199781664</v>
      </c>
      <c r="BB12" s="28">
        <f>IF(('Activity data'!BB13*EF!$H12)*kgtoGg=0,"NO",('Activity data'!BB13*EF!$H12)*kgtoGg)</f>
        <v>16.474191236083485</v>
      </c>
      <c r="BC12" s="28">
        <f>IF(('Activity data'!BC13*EF!$H12)*kgtoGg=0,"NO",('Activity data'!BC13*EF!$H12)*kgtoGg)</f>
        <v>16.504376068025529</v>
      </c>
      <c r="BD12" s="28">
        <f>IF(('Activity data'!BD13*EF!$H12)*kgtoGg=0,"NO",('Activity data'!BD13*EF!$H12)*kgtoGg)</f>
        <v>16.53644170538329</v>
      </c>
      <c r="BE12" s="28">
        <f>IF(('Activity data'!BE13*EF!$H12)*kgtoGg=0,"NO",('Activity data'!BE13*EF!$H12)*kgtoGg)</f>
        <v>16.570199051096353</v>
      </c>
      <c r="BF12" s="28">
        <f>IF(('Activity data'!BF13*EF!$H12)*kgtoGg=0,"NO",('Activity data'!BF13*EF!$H12)*kgtoGg)</f>
        <v>16.606179604222117</v>
      </c>
      <c r="BG12" s="28">
        <f>IF(('Activity data'!BG13*EF!$H12)*kgtoGg=0,"NO",('Activity data'!BG13*EF!$H12)*kgtoGg)</f>
        <v>16.626062292419739</v>
      </c>
      <c r="BH12" s="28">
        <f>IF(('Activity data'!BH13*EF!$H12)*kgtoGg=0,"NO",('Activity data'!BH13*EF!$H12)*kgtoGg)</f>
        <v>16.647829340962677</v>
      </c>
      <c r="BI12" s="28">
        <f>IF(('Activity data'!BI13*EF!$H12)*kgtoGg=0,"NO",('Activity data'!BI13*EF!$H12)*kgtoGg)</f>
        <v>16.671102613010856</v>
      </c>
      <c r="BJ12" s="28">
        <f>IF(('Activity data'!BJ13*EF!$H12)*kgtoGg=0,"NO",('Activity data'!BJ13*EF!$H12)*kgtoGg)</f>
        <v>16.696127692651988</v>
      </c>
      <c r="BK12" s="28">
        <f>IF(('Activity data'!BK13*EF!$H12)*kgtoGg=0,"NO",('Activity data'!BK13*EF!$H12)*kgtoGg)</f>
        <v>16.723238540616471</v>
      </c>
      <c r="BL12" s="28">
        <f>IF(('Activity data'!BL13*EF!$H12)*kgtoGg=0,"NO",('Activity data'!BL13*EF!$H12)*kgtoGg)</f>
        <v>16.734103250874597</v>
      </c>
      <c r="BM12" s="28">
        <f>IF(('Activity data'!BM13*EF!$H12)*kgtoGg=0,"NO",('Activity data'!BM13*EF!$H12)*kgtoGg)</f>
        <v>16.746708565121413</v>
      </c>
      <c r="BN12" s="28">
        <f>IF(('Activity data'!BN13*EF!$H12)*kgtoGg=0,"NO",('Activity data'!BN13*EF!$H12)*kgtoGg)</f>
        <v>16.760423047622695</v>
      </c>
      <c r="BO12" s="28">
        <f>IF(('Activity data'!BO13*EF!$H12)*kgtoGg=0,"NO",('Activity data'!BO13*EF!$H12)*kgtoGg)</f>
        <v>16.775765305042022</v>
      </c>
      <c r="BP12" s="28">
        <f>IF(('Activity data'!BP13*EF!$H12)*kgtoGg=0,"NO",('Activity data'!BP13*EF!$H12)*kgtoGg)</f>
        <v>16.792845126626428</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22.378222982564136</v>
      </c>
      <c r="AE13" s="28">
        <f>IF(('Activity data'!AE14*EF!$H13)*kgtoGg=0,"NO",('Activity data'!AE14*EF!$H13)*kgtoGg)</f>
        <v>22.437072293947626</v>
      </c>
      <c r="AF13" s="28">
        <f>IF(('Activity data'!AF14*EF!$H13)*kgtoGg=0,"NO",('Activity data'!AF14*EF!$H13)*kgtoGg)</f>
        <v>22.515337490151051</v>
      </c>
      <c r="AG13" s="28">
        <f>IF(('Activity data'!AG14*EF!$H13)*kgtoGg=0,"NO",('Activity data'!AG14*EF!$H13)*kgtoGg)</f>
        <v>22.611911170063852</v>
      </c>
      <c r="AH13" s="28">
        <f>IF(('Activity data'!AH14*EF!$H13)*kgtoGg=0,"NO",('Activity data'!AH14*EF!$H13)*kgtoGg)</f>
        <v>22.725882790833126</v>
      </c>
      <c r="AI13" s="28">
        <f>IF(('Activity data'!AI14*EF!$H13)*kgtoGg=0,"NO",('Activity data'!AI14*EF!$H13)*kgtoGg)</f>
        <v>22.859541989016339</v>
      </c>
      <c r="AJ13" s="28">
        <f>IF(('Activity data'!AJ14*EF!$H13)*kgtoGg=0,"NO",('Activity data'!AJ14*EF!$H13)*kgtoGg)</f>
        <v>23.00188232544107</v>
      </c>
      <c r="AK13" s="28">
        <f>IF(('Activity data'!AK14*EF!$H13)*kgtoGg=0,"NO",('Activity data'!AK14*EF!$H13)*kgtoGg)</f>
        <v>23.152348293137017</v>
      </c>
      <c r="AL13" s="28">
        <f>IF(('Activity data'!AL14*EF!$H13)*kgtoGg=0,"NO",('Activity data'!AL14*EF!$H13)*kgtoGg)</f>
        <v>23.293008105007335</v>
      </c>
      <c r="AM13" s="28">
        <f>IF(('Activity data'!AM14*EF!$H13)*kgtoGg=0,"NO",('Activity data'!AM14*EF!$H13)*kgtoGg)</f>
        <v>23.359810133640021</v>
      </c>
      <c r="AN13" s="28">
        <f>IF(('Activity data'!AN14*EF!$H13)*kgtoGg=0,"NO",('Activity data'!AN14*EF!$H13)*kgtoGg)</f>
        <v>23.431328909819193</v>
      </c>
      <c r="AO13" s="28">
        <f>IF(('Activity data'!AO14*EF!$H13)*kgtoGg=0,"NO",('Activity data'!AO14*EF!$H13)*kgtoGg)</f>
        <v>23.509306959315182</v>
      </c>
      <c r="AP13" s="28">
        <f>IF(('Activity data'!AP14*EF!$H13)*kgtoGg=0,"NO",('Activity data'!AP14*EF!$H13)*kgtoGg)</f>
        <v>23.59357472404071</v>
      </c>
      <c r="AQ13" s="28">
        <f>IF(('Activity data'!AQ14*EF!$H13)*kgtoGg=0,"NO",('Activity data'!AQ14*EF!$H13)*kgtoGg)</f>
        <v>23.685509949900226</v>
      </c>
      <c r="AR13" s="28">
        <f>IF(('Activity data'!AR14*EF!$H13)*kgtoGg=0,"NO",('Activity data'!AR14*EF!$H13)*kgtoGg)</f>
        <v>23.744280010009291</v>
      </c>
      <c r="AS13" s="28">
        <f>IF(('Activity data'!AS14*EF!$H13)*kgtoGg=0,"NO",('Activity data'!AS14*EF!$H13)*kgtoGg)</f>
        <v>23.80859815483651</v>
      </c>
      <c r="AT13" s="28">
        <f>IF(('Activity data'!AT14*EF!$H13)*kgtoGg=0,"NO",('Activity data'!AT14*EF!$H13)*kgtoGg)</f>
        <v>23.878290825206914</v>
      </c>
      <c r="AU13" s="28">
        <f>IF(('Activity data'!AU14*EF!$H13)*kgtoGg=0,"NO",('Activity data'!AU14*EF!$H13)*kgtoGg)</f>
        <v>23.953928895959983</v>
      </c>
      <c r="AV13" s="28">
        <f>IF(('Activity data'!AV14*EF!$H13)*kgtoGg=0,"NO",('Activity data'!AV14*EF!$H13)*kgtoGg)</f>
        <v>24.034249192179225</v>
      </c>
      <c r="AW13" s="28">
        <f>IF(('Activity data'!AW14*EF!$H13)*kgtoGg=0,"NO",('Activity data'!AW14*EF!$H13)*kgtoGg)</f>
        <v>24.087923472930246</v>
      </c>
      <c r="AX13" s="28">
        <f>IF(('Activity data'!AX14*EF!$H13)*kgtoGg=0,"NO",('Activity data'!AX14*EF!$H13)*kgtoGg)</f>
        <v>24.145169326737943</v>
      </c>
      <c r="AY13" s="28">
        <f>IF(('Activity data'!AY14*EF!$H13)*kgtoGg=0,"NO",('Activity data'!AY14*EF!$H13)*kgtoGg)</f>
        <v>24.206474519562445</v>
      </c>
      <c r="AZ13" s="28">
        <f>IF(('Activity data'!AZ14*EF!$H13)*kgtoGg=0,"NO",('Activity data'!AZ14*EF!$H13)*kgtoGg)</f>
        <v>24.271290009232811</v>
      </c>
      <c r="BA13" s="28">
        <f>IF(('Activity data'!BA14*EF!$H13)*kgtoGg=0,"NO",('Activity data'!BA14*EF!$H13)*kgtoGg)</f>
        <v>24.338587169522974</v>
      </c>
      <c r="BB13" s="28">
        <f>IF(('Activity data'!BB14*EF!$H13)*kgtoGg=0,"NO",('Activity data'!BB14*EF!$H13)*kgtoGg)</f>
        <v>24.380113144915946</v>
      </c>
      <c r="BC13" s="28">
        <f>IF(('Activity data'!BC14*EF!$H13)*kgtoGg=0,"NO",('Activity data'!BC14*EF!$H13)*kgtoGg)</f>
        <v>24.424783599899833</v>
      </c>
      <c r="BD13" s="28">
        <f>IF(('Activity data'!BD14*EF!$H13)*kgtoGg=0,"NO",('Activity data'!BD14*EF!$H13)*kgtoGg)</f>
        <v>24.472237453970287</v>
      </c>
      <c r="BE13" s="28">
        <f>IF(('Activity data'!BE14*EF!$H13)*kgtoGg=0,"NO",('Activity data'!BE14*EF!$H13)*kgtoGg)</f>
        <v>24.522194862875072</v>
      </c>
      <c r="BF13" s="28">
        <f>IF(('Activity data'!BF14*EF!$H13)*kgtoGg=0,"NO",('Activity data'!BF14*EF!$H13)*kgtoGg)</f>
        <v>24.575442390699166</v>
      </c>
      <c r="BG13" s="28">
        <f>IF(('Activity data'!BG14*EF!$H13)*kgtoGg=0,"NO",('Activity data'!BG14*EF!$H13)*kgtoGg)</f>
        <v>24.604866729711414</v>
      </c>
      <c r="BH13" s="28">
        <f>IF(('Activity data'!BH14*EF!$H13)*kgtoGg=0,"NO",('Activity data'!BH14*EF!$H13)*kgtoGg)</f>
        <v>24.637079728741394</v>
      </c>
      <c r="BI13" s="28">
        <f>IF(('Activity data'!BI14*EF!$H13)*kgtoGg=0,"NO",('Activity data'!BI14*EF!$H13)*kgtoGg)</f>
        <v>24.671521784054207</v>
      </c>
      <c r="BJ13" s="28">
        <f>IF(('Activity data'!BJ14*EF!$H13)*kgtoGg=0,"NO",('Activity data'!BJ14*EF!$H13)*kgtoGg)</f>
        <v>24.708556334908209</v>
      </c>
      <c r="BK13" s="28">
        <f>IF(('Activity data'!BK14*EF!$H13)*kgtoGg=0,"NO",('Activity data'!BK14*EF!$H13)*kgtoGg)</f>
        <v>24.748677608927476</v>
      </c>
      <c r="BL13" s="28">
        <f>IF(('Activity data'!BL14*EF!$H13)*kgtoGg=0,"NO",('Activity data'!BL14*EF!$H13)*kgtoGg)</f>
        <v>24.764756265632617</v>
      </c>
      <c r="BM13" s="28">
        <f>IF(('Activity data'!BM14*EF!$H13)*kgtoGg=0,"NO",('Activity data'!BM14*EF!$H13)*kgtoGg)</f>
        <v>24.783410837693889</v>
      </c>
      <c r="BN13" s="28">
        <f>IF(('Activity data'!BN14*EF!$H13)*kgtoGg=0,"NO",('Activity data'!BN14*EF!$H13)*kgtoGg)</f>
        <v>24.803706864995839</v>
      </c>
      <c r="BO13" s="28">
        <f>IF(('Activity data'!BO14*EF!$H13)*kgtoGg=0,"NO",('Activity data'!BO14*EF!$H13)*kgtoGg)</f>
        <v>24.826411832203114</v>
      </c>
      <c r="BP13" s="28">
        <f>IF(('Activity data'!BP14*EF!$H13)*kgtoGg=0,"NO",('Activity data'!BP14*EF!$H13)*kgtoGg)</f>
        <v>24.851688216139387</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5.5593685906730013</v>
      </c>
      <c r="AE14" s="28">
        <f>IF(('Activity data'!AE15*EF!$H14)*kgtoGg=0,"NO",('Activity data'!AE15*EF!$H14)*kgtoGg)</f>
        <v>5.6026820343460129</v>
      </c>
      <c r="AF14" s="28">
        <f>IF(('Activity data'!AF15*EF!$H14)*kgtoGg=0,"NO",('Activity data'!AF15*EF!$H14)*kgtoGg)</f>
        <v>5.6192899242921435</v>
      </c>
      <c r="AG14" s="28">
        <f>IF(('Activity data'!AG15*EF!$H14)*kgtoGg=0,"NO",('Activity data'!AG15*EF!$H14)*kgtoGg)</f>
        <v>5.610562578901142</v>
      </c>
      <c r="AH14" s="28">
        <f>IF(('Activity data'!AH15*EF!$H14)*kgtoGg=0,"NO",('Activity data'!AH15*EF!$H14)*kgtoGg)</f>
        <v>5.5769702991882806</v>
      </c>
      <c r="AI14" s="28">
        <f>IF(('Activity data'!AI15*EF!$H14)*kgtoGg=0,"NO",('Activity data'!AI15*EF!$H14)*kgtoGg)</f>
        <v>5.5670825877653725</v>
      </c>
      <c r="AJ14" s="28">
        <f>IF(('Activity data'!AJ15*EF!$H14)*kgtoGg=0,"NO",('Activity data'!AJ15*EF!$H14)*kgtoGg)</f>
        <v>5.5528405943145325</v>
      </c>
      <c r="AK14" s="28">
        <f>IF(('Activity data'!AK15*EF!$H14)*kgtoGg=0,"NO",('Activity data'!AK15*EF!$H14)*kgtoGg)</f>
        <v>5.5192181113389118</v>
      </c>
      <c r="AL14" s="28">
        <f>IF(('Activity data'!AL15*EF!$H14)*kgtoGg=0,"NO",('Activity data'!AL15*EF!$H14)*kgtoGg)</f>
        <v>5.1928562321532636</v>
      </c>
      <c r="AM14" s="28">
        <f>IF(('Activity data'!AM15*EF!$H14)*kgtoGg=0,"NO",('Activity data'!AM15*EF!$H14)*kgtoGg)</f>
        <v>5.2667020930160398</v>
      </c>
      <c r="AN14" s="28">
        <f>IF(('Activity data'!AN15*EF!$H14)*kgtoGg=0,"NO",('Activity data'!AN15*EF!$H14)*kgtoGg)</f>
        <v>5.3066852010750134</v>
      </c>
      <c r="AO14" s="28">
        <f>IF(('Activity data'!AO15*EF!$H14)*kgtoGg=0,"NO",('Activity data'!AO15*EF!$H14)*kgtoGg)</f>
        <v>5.3469165819421445</v>
      </c>
      <c r="AP14" s="28">
        <f>IF(('Activity data'!AP15*EF!$H14)*kgtoGg=0,"NO",('Activity data'!AP15*EF!$H14)*kgtoGg)</f>
        <v>5.39056808431621</v>
      </c>
      <c r="AQ14" s="28">
        <f>IF(('Activity data'!AQ15*EF!$H14)*kgtoGg=0,"NO",('Activity data'!AQ15*EF!$H14)*kgtoGg)</f>
        <v>5.4640342433145586</v>
      </c>
      <c r="AR14" s="28">
        <f>IF(('Activity data'!AR15*EF!$H14)*kgtoGg=0,"NO",('Activity data'!AR15*EF!$H14)*kgtoGg)</f>
        <v>5.5464773921265635</v>
      </c>
      <c r="AS14" s="28">
        <f>IF(('Activity data'!AS15*EF!$H14)*kgtoGg=0,"NO",('Activity data'!AS15*EF!$H14)*kgtoGg)</f>
        <v>5.6383260835660227</v>
      </c>
      <c r="AT14" s="28">
        <f>IF(('Activity data'!AT15*EF!$H14)*kgtoGg=0,"NO",('Activity data'!AT15*EF!$H14)*kgtoGg)</f>
        <v>5.7407181937413734</v>
      </c>
      <c r="AU14" s="28">
        <f>IF(('Activity data'!AU15*EF!$H14)*kgtoGg=0,"NO",('Activity data'!AU15*EF!$H14)*kgtoGg)</f>
        <v>5.8657778108334577</v>
      </c>
      <c r="AV14" s="28">
        <f>IF(('Activity data'!AV15*EF!$H14)*kgtoGg=0,"NO",('Activity data'!AV15*EF!$H14)*kgtoGg)</f>
        <v>5.9971001130524559</v>
      </c>
      <c r="AW14" s="28">
        <f>IF(('Activity data'!AW15*EF!$H14)*kgtoGg=0,"NO",('Activity data'!AW15*EF!$H14)*kgtoGg)</f>
        <v>6.1375811452910654</v>
      </c>
      <c r="AX14" s="28">
        <f>IF(('Activity data'!AX15*EF!$H14)*kgtoGg=0,"NO",('Activity data'!AX15*EF!$H14)*kgtoGg)</f>
        <v>6.2754643713592895</v>
      </c>
      <c r="AY14" s="28">
        <f>IF(('Activity data'!AY15*EF!$H14)*kgtoGg=0,"NO",('Activity data'!AY15*EF!$H14)*kgtoGg)</f>
        <v>6.4206475644524685</v>
      </c>
      <c r="AZ14" s="28">
        <f>IF(('Activity data'!AZ15*EF!$H14)*kgtoGg=0,"NO",('Activity data'!AZ15*EF!$H14)*kgtoGg)</f>
        <v>6.5670076139579496</v>
      </c>
      <c r="BA14" s="28">
        <f>IF(('Activity data'!BA15*EF!$H14)*kgtoGg=0,"NO",('Activity data'!BA15*EF!$H14)*kgtoGg)</f>
        <v>6.7010275779906641</v>
      </c>
      <c r="BB14" s="28">
        <f>IF(('Activity data'!BB15*EF!$H14)*kgtoGg=0,"NO",('Activity data'!BB15*EF!$H14)*kgtoGg)</f>
        <v>6.841372288725668</v>
      </c>
      <c r="BC14" s="28">
        <f>IF(('Activity data'!BC15*EF!$H14)*kgtoGg=0,"NO",('Activity data'!BC15*EF!$H14)*kgtoGg)</f>
        <v>6.9851505520359627</v>
      </c>
      <c r="BD14" s="28">
        <f>IF(('Activity data'!BD15*EF!$H14)*kgtoGg=0,"NO",('Activity data'!BD15*EF!$H14)*kgtoGg)</f>
        <v>7.1286299682943612</v>
      </c>
      <c r="BE14" s="28">
        <f>IF(('Activity data'!BE15*EF!$H14)*kgtoGg=0,"NO",('Activity data'!BE15*EF!$H14)*kgtoGg)</f>
        <v>7.2691871254973117</v>
      </c>
      <c r="BF14" s="28">
        <f>IF(('Activity data'!BF15*EF!$H14)*kgtoGg=0,"NO",('Activity data'!BF15*EF!$H14)*kgtoGg)</f>
        <v>7.4200939184112258</v>
      </c>
      <c r="BG14" s="28">
        <f>IF(('Activity data'!BG15*EF!$H14)*kgtoGg=0,"NO",('Activity data'!BG15*EF!$H14)*kgtoGg)</f>
        <v>7.583163003046665</v>
      </c>
      <c r="BH14" s="28">
        <f>IF(('Activity data'!BH15*EF!$H14)*kgtoGg=0,"NO",('Activity data'!BH15*EF!$H14)*kgtoGg)</f>
        <v>7.7530559599856916</v>
      </c>
      <c r="BI14" s="28">
        <f>IF(('Activity data'!BI15*EF!$H14)*kgtoGg=0,"NO",('Activity data'!BI15*EF!$H14)*kgtoGg)</f>
        <v>7.9226414336015818</v>
      </c>
      <c r="BJ14" s="28">
        <f>IF(('Activity data'!BJ15*EF!$H14)*kgtoGg=0,"NO",('Activity data'!BJ15*EF!$H14)*kgtoGg)</f>
        <v>8.0985242488020184</v>
      </c>
      <c r="BK14" s="28">
        <f>IF(('Activity data'!BK15*EF!$H14)*kgtoGg=0,"NO",('Activity data'!BK15*EF!$H14)*kgtoGg)</f>
        <v>8.2891533890183684</v>
      </c>
      <c r="BL14" s="28">
        <f>IF(('Activity data'!BL15*EF!$H14)*kgtoGg=0,"NO",('Activity data'!BL15*EF!$H14)*kgtoGg)</f>
        <v>8.497333895604088</v>
      </c>
      <c r="BM14" s="28">
        <f>IF(('Activity data'!BM15*EF!$H14)*kgtoGg=0,"NO",('Activity data'!BM15*EF!$H14)*kgtoGg)</f>
        <v>8.7155516454805753</v>
      </c>
      <c r="BN14" s="28">
        <f>IF(('Activity data'!BN15*EF!$H14)*kgtoGg=0,"NO",('Activity data'!BN15*EF!$H14)*kgtoGg)</f>
        <v>8.9308248281202847</v>
      </c>
      <c r="BO14" s="28">
        <f>IF(('Activity data'!BO15*EF!$H14)*kgtoGg=0,"NO",('Activity data'!BO15*EF!$H14)*kgtoGg)</f>
        <v>9.155516019687818</v>
      </c>
      <c r="BP14" s="28">
        <f>IF(('Activity data'!BP15*EF!$H14)*kgtoGg=0,"NO",('Activity data'!BP15*EF!$H14)*kgtoGg)</f>
        <v>9.3928917871653326</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1.845706287171675</v>
      </c>
      <c r="AE16" s="28">
        <f>IF(('Activity data'!AE17*EF!$H16)*kgtoGg=0,"NO",('Activity data'!AE17*EF!$H16)*kgtoGg)</f>
        <v>1.8462474899958938</v>
      </c>
      <c r="AF16" s="28">
        <f>IF(('Activity data'!AF17*EF!$H16)*kgtoGg=0,"NO",('Activity data'!AF17*EF!$H16)*kgtoGg)</f>
        <v>1.8321492900297087</v>
      </c>
      <c r="AG16" s="28">
        <f>IF(('Activity data'!AG17*EF!$H16)*kgtoGg=0,"NO",('Activity data'!AG17*EF!$H16)*kgtoGg)</f>
        <v>1.804643224028857</v>
      </c>
      <c r="AH16" s="28">
        <f>IF(('Activity data'!AH17*EF!$H16)*kgtoGg=0,"NO",('Activity data'!AH17*EF!$H16)*kgtoGg)</f>
        <v>1.7642909685094135</v>
      </c>
      <c r="AI16" s="28">
        <f>IF(('Activity data'!AI17*EF!$H16)*kgtoGg=0,"NO",('Activity data'!AI17*EF!$H16)*kgtoGg)</f>
        <v>1.7406693593872957</v>
      </c>
      <c r="AJ16" s="28">
        <f>IF(('Activity data'!AJ17*EF!$H16)*kgtoGg=0,"NO",('Activity data'!AJ17*EF!$H16)*kgtoGg)</f>
        <v>1.7157471260835118</v>
      </c>
      <c r="AK16" s="28">
        <f>IF(('Activity data'!AK17*EF!$H16)*kgtoGg=0,"NO",('Activity data'!AK17*EF!$H16)*kgtoGg)</f>
        <v>1.68057624163844</v>
      </c>
      <c r="AL16" s="28">
        <f>IF(('Activity data'!AL17*EF!$H16)*kgtoGg=0,"NO",('Activity data'!AL17*EF!$H16)*kgtoGg)</f>
        <v>1.4738527119585432</v>
      </c>
      <c r="AM16" s="28">
        <f>IF(('Activity data'!AM17*EF!$H16)*kgtoGg=0,"NO",('Activity data'!AM17*EF!$H16)*kgtoGg)</f>
        <v>1.4989382151078883</v>
      </c>
      <c r="AN16" s="28">
        <f>IF(('Activity data'!AN17*EF!$H16)*kgtoGg=0,"NO",('Activity data'!AN17*EF!$H16)*kgtoGg)</f>
        <v>1.5043691381749598</v>
      </c>
      <c r="AO16" s="28">
        <f>IF(('Activity data'!AO17*EF!$H16)*kgtoGg=0,"NO",('Activity data'!AO17*EF!$H16)*kgtoGg)</f>
        <v>1.5102433309790229</v>
      </c>
      <c r="AP16" s="28">
        <f>IF(('Activity data'!AP17*EF!$H16)*kgtoGg=0,"NO",('Activity data'!AP17*EF!$H16)*kgtoGg)</f>
        <v>1.5183121344916843</v>
      </c>
      <c r="AQ16" s="28">
        <f>IF(('Activity data'!AQ17*EF!$H16)*kgtoGg=0,"NO",('Activity data'!AQ17*EF!$H16)*kgtoGg)</f>
        <v>1.5432522874926216</v>
      </c>
      <c r="AR16" s="28">
        <f>IF(('Activity data'!AR17*EF!$H16)*kgtoGg=0,"NO",('Activity data'!AR17*EF!$H16)*kgtoGg)</f>
        <v>1.570543531438068</v>
      </c>
      <c r="AS16" s="28">
        <f>IF(('Activity data'!AS17*EF!$H16)*kgtoGg=0,"NO",('Activity data'!AS17*EF!$H16)*kgtoGg)</f>
        <v>1.6026202413800115</v>
      </c>
      <c r="AT16" s="28">
        <f>IF(('Activity data'!AT17*EF!$H16)*kgtoGg=0,"NO",('Activity data'!AT17*EF!$H16)*kgtoGg)</f>
        <v>1.6399324729784959</v>
      </c>
      <c r="AU16" s="28">
        <f>IF(('Activity data'!AU17*EF!$H16)*kgtoGg=0,"NO",('Activity data'!AU17*EF!$H16)*kgtoGg)</f>
        <v>1.6887964012450942</v>
      </c>
      <c r="AV16" s="28">
        <f>IF(('Activity data'!AV17*EF!$H16)*kgtoGg=0,"NO",('Activity data'!AV17*EF!$H16)*kgtoGg)</f>
        <v>1.7401541374968434</v>
      </c>
      <c r="AW16" s="28">
        <f>IF(('Activity data'!AW17*EF!$H16)*kgtoGg=0,"NO",('Activity data'!AW17*EF!$H16)*kgtoGg)</f>
        <v>1.7932050837761493</v>
      </c>
      <c r="AX16" s="28">
        <f>IF(('Activity data'!AX17*EF!$H16)*kgtoGg=0,"NO",('Activity data'!AX17*EF!$H16)*kgtoGg)</f>
        <v>1.8438232087273474</v>
      </c>
      <c r="AY16" s="28">
        <f>IF(('Activity data'!AY17*EF!$H16)*kgtoGg=0,"NO",('Activity data'!AY17*EF!$H16)*kgtoGg)</f>
        <v>1.8971488122590656</v>
      </c>
      <c r="AZ16" s="28">
        <f>IF(('Activity data'!AZ17*EF!$H16)*kgtoGg=0,"NO",('Activity data'!AZ17*EF!$H16)*kgtoGg)</f>
        <v>1.9499805335036173</v>
      </c>
      <c r="BA16" s="28">
        <f>IF(('Activity data'!BA17*EF!$H16)*kgtoGg=0,"NO",('Activity data'!BA17*EF!$H16)*kgtoGg)</f>
        <v>1.9955493580161292</v>
      </c>
      <c r="BB16" s="28">
        <f>IF(('Activity data'!BB17*EF!$H16)*kgtoGg=0,"NO",('Activity data'!BB17*EF!$H16)*kgtoGg)</f>
        <v>2.0409480315890409</v>
      </c>
      <c r="BC16" s="28">
        <f>IF(('Activity data'!BC17*EF!$H16)*kgtoGg=0,"NO",('Activity data'!BC17*EF!$H16)*kgtoGg)</f>
        <v>2.0869363067993989</v>
      </c>
      <c r="BD16" s="28">
        <f>IF(('Activity data'!BD17*EF!$H16)*kgtoGg=0,"NO",('Activity data'!BD17*EF!$H16)*kgtoGg)</f>
        <v>2.1316692726550603</v>
      </c>
      <c r="BE16" s="28">
        <f>IF(('Activity data'!BE17*EF!$H16)*kgtoGg=0,"NO",('Activity data'!BE17*EF!$H16)*kgtoGg)</f>
        <v>2.1739157898676247</v>
      </c>
      <c r="BF16" s="28">
        <f>IF(('Activity data'!BF17*EF!$H16)*kgtoGg=0,"NO",('Activity data'!BF17*EF!$H16)*kgtoGg)</f>
        <v>2.2200130908440325</v>
      </c>
      <c r="BG16" s="28">
        <f>IF(('Activity data'!BG17*EF!$H16)*kgtoGg=0,"NO",('Activity data'!BG17*EF!$H16)*kgtoGg)</f>
        <v>2.2682190562467972</v>
      </c>
      <c r="BH16" s="28">
        <f>IF(('Activity data'!BH17*EF!$H16)*kgtoGg=0,"NO",('Activity data'!BH17*EF!$H16)*kgtoGg)</f>
        <v>2.3182119802467236</v>
      </c>
      <c r="BI16" s="28">
        <f>IF(('Activity data'!BI17*EF!$H16)*kgtoGg=0,"NO",('Activity data'!BI17*EF!$H16)*kgtoGg)</f>
        <v>2.3666499040604148</v>
      </c>
      <c r="BJ16" s="28">
        <f>IF(('Activity data'!BJ17*EF!$H16)*kgtoGg=0,"NO",('Activity data'!BJ17*EF!$H16)*kgtoGg)</f>
        <v>2.4165305190680568</v>
      </c>
      <c r="BK16" s="28">
        <f>IF(('Activity data'!BK17*EF!$H16)*kgtoGg=0,"NO",('Activity data'!BK17*EF!$H16)*kgtoGg)</f>
        <v>2.4715245732436615</v>
      </c>
      <c r="BL16" s="28">
        <f>IF(('Activity data'!BL17*EF!$H16)*kgtoGg=0,"NO",('Activity data'!BL17*EF!$H16)*kgtoGg)</f>
        <v>2.5299206961213243</v>
      </c>
      <c r="BM16" s="28">
        <f>IF(('Activity data'!BM17*EF!$H16)*kgtoGg=0,"NO",('Activity data'!BM17*EF!$H16)*kgtoGg)</f>
        <v>2.5907876326128796</v>
      </c>
      <c r="BN16" s="28">
        <f>IF(('Activity data'!BN17*EF!$H16)*kgtoGg=0,"NO",('Activity data'!BN17*EF!$H16)*kgtoGg)</f>
        <v>2.648440143017317</v>
      </c>
      <c r="BO16" s="28">
        <f>IF(('Activity data'!BO17*EF!$H16)*kgtoGg=0,"NO",('Activity data'!BO17*EF!$H16)*kgtoGg)</f>
        <v>2.7081680501897716</v>
      </c>
      <c r="BP16" s="28">
        <f>IF(('Activity data'!BP17*EF!$H16)*kgtoGg=0,"NO",('Activity data'!BP17*EF!$H16)*kgtoGg)</f>
        <v>2.7712015242837977</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0.25574406181503756</v>
      </c>
      <c r="AE17" s="28">
        <f>IF(('Activity data'!AE18*EF!$H17)*kgtoGg=0,"NO",('Activity data'!AE18*EF!$H17)*kgtoGg)</f>
        <v>0.25581905175763758</v>
      </c>
      <c r="AF17" s="28">
        <f>IF(('Activity data'!AF18*EF!$H17)*kgtoGg=0,"NO",('Activity data'!AF18*EF!$H17)*kgtoGg)</f>
        <v>0.25386558226539357</v>
      </c>
      <c r="AG17" s="28">
        <f>IF(('Activity data'!AG18*EF!$H17)*kgtoGg=0,"NO",('Activity data'!AG18*EF!$H17)*kgtoGg)</f>
        <v>0.25005429707202192</v>
      </c>
      <c r="AH17" s="28">
        <f>IF(('Activity data'!AH18*EF!$H17)*kgtoGg=0,"NO",('Activity data'!AH18*EF!$H17)*kgtoGg)</f>
        <v>0.24446302298812927</v>
      </c>
      <c r="AI17" s="28">
        <f>IF(('Activity data'!AI18*EF!$H17)*kgtoGg=0,"NO",('Activity data'!AI18*EF!$H17)*kgtoGg)</f>
        <v>0.24118997445083745</v>
      </c>
      <c r="AJ17" s="28">
        <f>IF(('Activity data'!AJ18*EF!$H17)*kgtoGg=0,"NO",('Activity data'!AJ18*EF!$H17)*kgtoGg)</f>
        <v>0.23773670931384827</v>
      </c>
      <c r="AK17" s="28">
        <f>IF(('Activity data'!AK18*EF!$H17)*kgtoGg=0,"NO",('Activity data'!AK18*EF!$H17)*kgtoGg)</f>
        <v>0.23286337442404123</v>
      </c>
      <c r="AL17" s="28">
        <f>IF(('Activity data'!AL18*EF!$H17)*kgtoGg=0,"NO",('Activity data'!AL18*EF!$H17)*kgtoGg)</f>
        <v>0.20421942629397732</v>
      </c>
      <c r="AM17" s="28">
        <f>IF(('Activity data'!AM18*EF!$H17)*kgtoGg=0,"NO",('Activity data'!AM18*EF!$H17)*kgtoGg)</f>
        <v>0.20769531436602717</v>
      </c>
      <c r="AN17" s="28">
        <f>IF(('Activity data'!AN18*EF!$H17)*kgtoGg=0,"NO",('Activity data'!AN18*EF!$H17)*kgtoGg)</f>
        <v>0.20844783188966101</v>
      </c>
      <c r="AO17" s="28">
        <f>IF(('Activity data'!AO18*EF!$H17)*kgtoGg=0,"NO",('Activity data'!AO18*EF!$H17)*kgtoGg)</f>
        <v>0.20926176958821965</v>
      </c>
      <c r="AP17" s="28">
        <f>IF(('Activity data'!AP18*EF!$H17)*kgtoGg=0,"NO",('Activity data'!AP18*EF!$H17)*kgtoGg)</f>
        <v>0.21037979611208094</v>
      </c>
      <c r="AQ17" s="28">
        <f>IF(('Activity data'!AQ18*EF!$H17)*kgtoGg=0,"NO",('Activity data'!AQ18*EF!$H17)*kgtoGg)</f>
        <v>0.21383554423142129</v>
      </c>
      <c r="AR17" s="28">
        <f>IF(('Activity data'!AR18*EF!$H17)*kgtoGg=0,"NO",('Activity data'!AR18*EF!$H17)*kgtoGg)</f>
        <v>0.21761706333178094</v>
      </c>
      <c r="AS17" s="28">
        <f>IF(('Activity data'!AS18*EF!$H17)*kgtoGg=0,"NO",('Activity data'!AS18*EF!$H17)*kgtoGg)</f>
        <v>0.22206166437542052</v>
      </c>
      <c r="AT17" s="28">
        <f>IF(('Activity data'!AT18*EF!$H17)*kgtoGg=0,"NO",('Activity data'!AT18*EF!$H17)*kgtoGg)</f>
        <v>0.227231707805788</v>
      </c>
      <c r="AU17" s="28">
        <f>IF(('Activity data'!AU18*EF!$H17)*kgtoGg=0,"NO",('Activity data'!AU18*EF!$H17)*kgtoGg)</f>
        <v>0.23400237309418995</v>
      </c>
      <c r="AV17" s="28">
        <f>IF(('Activity data'!AV18*EF!$H17)*kgtoGg=0,"NO",('Activity data'!AV18*EF!$H17)*kgtoGg)</f>
        <v>0.24111858446863058</v>
      </c>
      <c r="AW17" s="28">
        <f>IF(('Activity data'!AW18*EF!$H17)*kgtoGg=0,"NO",('Activity data'!AW18*EF!$H17)*kgtoGg)</f>
        <v>0.24846940977539789</v>
      </c>
      <c r="AX17" s="28">
        <f>IF(('Activity data'!AX18*EF!$H17)*kgtoGg=0,"NO",('Activity data'!AX18*EF!$H17)*kgtoGg)</f>
        <v>0.25548313940640949</v>
      </c>
      <c r="AY17" s="28">
        <f>IF(('Activity data'!AY18*EF!$H17)*kgtoGg=0,"NO",('Activity data'!AY18*EF!$H17)*kgtoGg)</f>
        <v>0.26287202166829865</v>
      </c>
      <c r="AZ17" s="28">
        <f>IF(('Activity data'!AZ18*EF!$H17)*kgtoGg=0,"NO",('Activity data'!AZ18*EF!$H17)*kgtoGg)</f>
        <v>0.27019247079808195</v>
      </c>
      <c r="BA17" s="28">
        <f>IF(('Activity data'!BA18*EF!$H17)*kgtoGg=0,"NO",('Activity data'!BA18*EF!$H17)*kgtoGg)</f>
        <v>0.27650656115685984</v>
      </c>
      <c r="BB17" s="28">
        <f>IF(('Activity data'!BB18*EF!$H17)*kgtoGg=0,"NO",('Activity data'!BB18*EF!$H17)*kgtoGg)</f>
        <v>0.28279707512500757</v>
      </c>
      <c r="BC17" s="28">
        <f>IF(('Activity data'!BC18*EF!$H17)*kgtoGg=0,"NO",('Activity data'!BC18*EF!$H17)*kgtoGg)</f>
        <v>0.28916928525394814</v>
      </c>
      <c r="BD17" s="28">
        <f>IF(('Activity data'!BD18*EF!$H17)*kgtoGg=0,"NO",('Activity data'!BD18*EF!$H17)*kgtoGg)</f>
        <v>0.295367557679238</v>
      </c>
      <c r="BE17" s="28">
        <f>IF(('Activity data'!BE18*EF!$H17)*kgtoGg=0,"NO",('Activity data'!BE18*EF!$H17)*kgtoGg)</f>
        <v>0.30122130374088052</v>
      </c>
      <c r="BF17" s="28">
        <f>IF(('Activity data'!BF18*EF!$H17)*kgtoGg=0,"NO",('Activity data'!BF18*EF!$H17)*kgtoGg)</f>
        <v>0.30760862065709604</v>
      </c>
      <c r="BG17" s="28">
        <f>IF(('Activity data'!BG18*EF!$H17)*kgtoGg=0,"NO",('Activity data'!BG18*EF!$H17)*kgtoGg)</f>
        <v>0.31428811754211222</v>
      </c>
      <c r="BH17" s="28">
        <f>IF(('Activity data'!BH18*EF!$H17)*kgtoGg=0,"NO",('Activity data'!BH18*EF!$H17)*kgtoGg)</f>
        <v>0.32121521831357019</v>
      </c>
      <c r="BI17" s="28">
        <f>IF(('Activity data'!BI18*EF!$H17)*kgtoGg=0,"NO",('Activity data'!BI18*EF!$H17)*kgtoGg)</f>
        <v>0.32792685573286051</v>
      </c>
      <c r="BJ17" s="28">
        <f>IF(('Activity data'!BJ18*EF!$H17)*kgtoGg=0,"NO",('Activity data'!BJ18*EF!$H17)*kgtoGg)</f>
        <v>0.33483839478788224</v>
      </c>
      <c r="BK17" s="28">
        <f>IF(('Activity data'!BK18*EF!$H17)*kgtoGg=0,"NO",('Activity data'!BK18*EF!$H17)*kgtoGg)</f>
        <v>0.34245846028167082</v>
      </c>
      <c r="BL17" s="28">
        <f>IF(('Activity data'!BL18*EF!$H17)*kgtoGg=0,"NO",('Activity data'!BL18*EF!$H17)*kgtoGg)</f>
        <v>0.35054992194205714</v>
      </c>
      <c r="BM17" s="28">
        <f>IF(('Activity data'!BM18*EF!$H17)*kgtoGg=0,"NO",('Activity data'!BM18*EF!$H17)*kgtoGg)</f>
        <v>0.3589837435510424</v>
      </c>
      <c r="BN17" s="28">
        <f>IF(('Activity data'!BN18*EF!$H17)*kgtoGg=0,"NO",('Activity data'!BN18*EF!$H17)*kgtoGg)</f>
        <v>0.36697216905901331</v>
      </c>
      <c r="BO17" s="28">
        <f>IF(('Activity data'!BO18*EF!$H17)*kgtoGg=0,"NO",('Activity data'!BO18*EF!$H17)*kgtoGg)</f>
        <v>0.37524816491499652</v>
      </c>
      <c r="BP17" s="28">
        <f>IF(('Activity data'!BP18*EF!$H17)*kgtoGg=0,"NO",('Activity data'!BP18*EF!$H17)*kgtoGg)</f>
        <v>0.3839821854940898</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7.3562937933333243</v>
      </c>
      <c r="AE18" s="28">
        <f>IF(('Activity data'!AE5*EF!$H18)*kgtoGg=0,"NO",('Activity data'!AE5*EF!$H18)*kgtoGg)</f>
        <v>7.4107302523851732</v>
      </c>
      <c r="AF18" s="28">
        <f>IF(('Activity data'!AF5*EF!$H18)*kgtoGg=0,"NO",('Activity data'!AF5*EF!$H18)*kgtoGg)</f>
        <v>7.4492463307173074</v>
      </c>
      <c r="AG18" s="28">
        <f>IF(('Activity data'!AG5*EF!$H18)*kgtoGg=0,"NO",('Activity data'!AG5*EF!$H18)*kgtoGg)</f>
        <v>7.472270392692586</v>
      </c>
      <c r="AH18" s="28">
        <f>IF(('Activity data'!AH5*EF!$H18)*kgtoGg=0,"NO",('Activity data'!AH5*EF!$H18)*kgtoGg)</f>
        <v>7.4794803761048883</v>
      </c>
      <c r="AI18" s="28">
        <f>IF(('Activity data'!AI5*EF!$H18)*kgtoGg=0,"NO",('Activity data'!AI5*EF!$H18)*kgtoGg)</f>
        <v>7.5109667212824887</v>
      </c>
      <c r="AJ18" s="28">
        <f>IF(('Activity data'!AJ5*EF!$H18)*kgtoGg=0,"NO",('Activity data'!AJ5*EF!$H18)*kgtoGg)</f>
        <v>7.5411270212551704</v>
      </c>
      <c r="AK18" s="28">
        <f>IF(('Activity data'!AK5*EF!$H18)*kgtoGg=0,"NO",('Activity data'!AK5*EF!$H18)*kgtoGg)</f>
        <v>7.55706874856289</v>
      </c>
      <c r="AL18" s="28">
        <f>IF(('Activity data'!AL5*EF!$H18)*kgtoGg=0,"NO",('Activity data'!AL5*EF!$H18)*kgtoGg)</f>
        <v>7.3215688822346534</v>
      </c>
      <c r="AM18" s="28">
        <f>IF(('Activity data'!AM5*EF!$H18)*kgtoGg=0,"NO",('Activity data'!AM5*EF!$H18)*kgtoGg)</f>
        <v>7.4064801198999159</v>
      </c>
      <c r="AN18" s="28">
        <f>IF(('Activity data'!AN5*EF!$H18)*kgtoGg=0,"NO",('Activity data'!AN5*EF!$H18)*kgtoGg)</f>
        <v>7.4642587727388321</v>
      </c>
      <c r="AO18" s="28">
        <f>IF(('Activity data'!AO5*EF!$H18)*kgtoGg=0,"NO",('Activity data'!AO5*EF!$H18)*kgtoGg)</f>
        <v>7.5243548406435083</v>
      </c>
      <c r="AP18" s="28">
        <f>IF(('Activity data'!AP5*EF!$H18)*kgtoGg=0,"NO",('Activity data'!AP5*EF!$H18)*kgtoGg)</f>
        <v>7.5895173968378229</v>
      </c>
      <c r="AQ18" s="28">
        <f>IF(('Activity data'!AQ5*EF!$H18)*kgtoGg=0,"NO",('Activity data'!AQ5*EF!$H18)*kgtoGg)</f>
        <v>7.6832787811825831</v>
      </c>
      <c r="AR18" s="28">
        <f>IF(('Activity data'!AR5*EF!$H18)*kgtoGg=0,"NO",('Activity data'!AR5*EF!$H18)*kgtoGg)</f>
        <v>7.7773632624916793</v>
      </c>
      <c r="AS18" s="28">
        <f>IF(('Activity data'!AS5*EF!$H18)*kgtoGg=0,"NO",('Activity data'!AS5*EF!$H18)*kgtoGg)</f>
        <v>7.8819526549222596</v>
      </c>
      <c r="AT18" s="28">
        <f>IF(('Activity data'!AT5*EF!$H18)*kgtoGg=0,"NO",('Activity data'!AT5*EF!$H18)*kgtoGg)</f>
        <v>7.9981818807946103</v>
      </c>
      <c r="AU18" s="28">
        <f>IF(('Activity data'!AU5*EF!$H18)*kgtoGg=0,"NO",('Activity data'!AU5*EF!$H18)*kgtoGg)</f>
        <v>8.1372117502598265</v>
      </c>
      <c r="AV18" s="28">
        <f>IF(('Activity data'!AV5*EF!$H18)*kgtoGg=0,"NO",('Activity data'!AV5*EF!$H18)*kgtoGg)</f>
        <v>8.2843650049707627</v>
      </c>
      <c r="AW18" s="28">
        <f>IF(('Activity data'!AW5*EF!$H18)*kgtoGg=0,"NO",('Activity data'!AW5*EF!$H18)*kgtoGg)</f>
        <v>8.4335819905413487</v>
      </c>
      <c r="AX18" s="28">
        <f>IF(('Activity data'!AX5*EF!$H18)*kgtoGg=0,"NO",('Activity data'!AX5*EF!$H18)*kgtoGg)</f>
        <v>8.5825468476866593</v>
      </c>
      <c r="AY18" s="28">
        <f>IF(('Activity data'!AY5*EF!$H18)*kgtoGg=0,"NO",('Activity data'!AY5*EF!$H18)*kgtoGg)</f>
        <v>8.7404007887407715</v>
      </c>
      <c r="AZ18" s="28">
        <f>IF(('Activity data'!AZ5*EF!$H18)*kgtoGg=0,"NO",('Activity data'!AZ5*EF!$H18)*kgtoGg)</f>
        <v>8.9015456111731641</v>
      </c>
      <c r="BA18" s="28">
        <f>IF(('Activity data'!BA5*EF!$H18)*kgtoGg=0,"NO",('Activity data'!BA5*EF!$H18)*kgtoGg)</f>
        <v>9.0533765105165447</v>
      </c>
      <c r="BB18" s="28">
        <f>IF(('Activity data'!BB5*EF!$H18)*kgtoGg=0,"NO",('Activity data'!BB5*EF!$H18)*kgtoGg)</f>
        <v>9.204135400007063</v>
      </c>
      <c r="BC18" s="28">
        <f>IF(('Activity data'!BC5*EF!$H18)*kgtoGg=0,"NO",('Activity data'!BC5*EF!$H18)*kgtoGg)</f>
        <v>9.3599205948771314</v>
      </c>
      <c r="BD18" s="28">
        <f>IF(('Activity data'!BD5*EF!$H18)*kgtoGg=0,"NO",('Activity data'!BD5*EF!$H18)*kgtoGg)</f>
        <v>9.5172488116915872</v>
      </c>
      <c r="BE18" s="28">
        <f>IF(('Activity data'!BE5*EF!$H18)*kgtoGg=0,"NO",('Activity data'!BE5*EF!$H18)*kgtoGg)</f>
        <v>9.6736387991426458</v>
      </c>
      <c r="BF18" s="28">
        <f>IF(('Activity data'!BF5*EF!$H18)*kgtoGg=0,"NO",('Activity data'!BF5*EF!$H18)*kgtoGg)</f>
        <v>9.8416943323549262</v>
      </c>
      <c r="BG18" s="28">
        <f>IF(('Activity data'!BG5*EF!$H18)*kgtoGg=0,"NO",('Activity data'!BG5*EF!$H18)*kgtoGg)</f>
        <v>10.013975262511336</v>
      </c>
      <c r="BH18" s="28">
        <f>IF(('Activity data'!BH5*EF!$H18)*kgtoGg=0,"NO",('Activity data'!BH5*EF!$H18)*kgtoGg)</f>
        <v>10.194383400271171</v>
      </c>
      <c r="BI18" s="28">
        <f>IF(('Activity data'!BI5*EF!$H18)*kgtoGg=0,"NO",('Activity data'!BI5*EF!$H18)*kgtoGg)</f>
        <v>10.376143466249173</v>
      </c>
      <c r="BJ18" s="28">
        <f>IF(('Activity data'!BJ5*EF!$H18)*kgtoGg=0,"NO",('Activity data'!BJ5*EF!$H18)*kgtoGg)</f>
        <v>10.565618638729482</v>
      </c>
      <c r="BK18" s="28">
        <f>IF(('Activity data'!BK5*EF!$H18)*kgtoGg=0,"NO",('Activity data'!BK5*EF!$H18)*kgtoGg)</f>
        <v>10.771026789707369</v>
      </c>
      <c r="BL18" s="28">
        <f>IF(('Activity data'!BL5*EF!$H18)*kgtoGg=0,"NO",('Activity data'!BL5*EF!$H18)*kgtoGg)</f>
        <v>10.984859168816959</v>
      </c>
      <c r="BM18" s="28">
        <f>IF(('Activity data'!BM5*EF!$H18)*kgtoGg=0,"NO",('Activity data'!BM5*EF!$H18)*kgtoGg)</f>
        <v>11.209841958690747</v>
      </c>
      <c r="BN18" s="28">
        <f>IF(('Activity data'!BN5*EF!$H18)*kgtoGg=0,"NO",('Activity data'!BN5*EF!$H18)*kgtoGg)</f>
        <v>11.433448671123422</v>
      </c>
      <c r="BO18" s="28">
        <f>IF(('Activity data'!BO5*EF!$H18)*kgtoGg=0,"NO",('Activity data'!BO5*EF!$H18)*kgtoGg)</f>
        <v>11.667701087547037</v>
      </c>
      <c r="BP18" s="28">
        <f>IF(('Activity data'!BP5*EF!$H18)*kgtoGg=0,"NO",('Activity data'!BP5*EF!$H18)*kgtoGg)</f>
        <v>11.915856473977222</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2.0958631248422872</v>
      </c>
      <c r="AE19" s="28">
        <f>IF(('Activity data'!AE6*EF!$H19)*kgtoGg=0,"NO",('Activity data'!AE6*EF!$H19)*kgtoGg)</f>
        <v>2.1113724791963988</v>
      </c>
      <c r="AF19" s="28">
        <f>IF(('Activity data'!AF6*EF!$H19)*kgtoGg=0,"NO",('Activity data'!AF6*EF!$H19)*kgtoGg)</f>
        <v>2.1223459980032491</v>
      </c>
      <c r="AG19" s="28">
        <f>IF(('Activity data'!AG6*EF!$H19)*kgtoGg=0,"NO",('Activity data'!AG6*EF!$H19)*kgtoGg)</f>
        <v>2.1289057254738677</v>
      </c>
      <c r="AH19" s="28">
        <f>IF(('Activity data'!AH6*EF!$H19)*kgtoGg=0,"NO",('Activity data'!AH6*EF!$H19)*kgtoGg)</f>
        <v>2.1309599036767914</v>
      </c>
      <c r="AI19" s="28">
        <f>IF(('Activity data'!AI6*EF!$H19)*kgtoGg=0,"NO",('Activity data'!AI6*EF!$H19)*kgtoGg)</f>
        <v>2.1399305989273798</v>
      </c>
      <c r="AJ19" s="28">
        <f>IF(('Activity data'!AJ6*EF!$H19)*kgtoGg=0,"NO",('Activity data'!AJ6*EF!$H19)*kgtoGg)</f>
        <v>2.1485234939806213</v>
      </c>
      <c r="AK19" s="28">
        <f>IF(('Activity data'!AK6*EF!$H19)*kgtoGg=0,"NO",('Activity data'!AK6*EF!$H19)*kgtoGg)</f>
        <v>2.1530654113304726</v>
      </c>
      <c r="AL19" s="28">
        <f>IF(('Activity data'!AL6*EF!$H19)*kgtoGg=0,"NO",('Activity data'!AL6*EF!$H19)*kgtoGg)</f>
        <v>2.085969737937174</v>
      </c>
      <c r="AM19" s="28">
        <f>IF(('Activity data'!AM6*EF!$H19)*kgtoGg=0,"NO",('Activity data'!AM6*EF!$H19)*kgtoGg)</f>
        <v>2.1101615846614883</v>
      </c>
      <c r="AN19" s="28">
        <f>IF(('Activity data'!AN6*EF!$H19)*kgtoGg=0,"NO",('Activity data'!AN6*EF!$H19)*kgtoGg)</f>
        <v>2.126623155024256</v>
      </c>
      <c r="AO19" s="28">
        <f>IF(('Activity data'!AO6*EF!$H19)*kgtoGg=0,"NO",('Activity data'!AO6*EF!$H19)*kgtoGg)</f>
        <v>2.1437449742729071</v>
      </c>
      <c r="AP19" s="28">
        <f>IF(('Activity data'!AP6*EF!$H19)*kgtoGg=0,"NO",('Activity data'!AP6*EF!$H19)*kgtoGg)</f>
        <v>2.1623102739312619</v>
      </c>
      <c r="AQ19" s="28">
        <f>IF(('Activity data'!AQ6*EF!$H19)*kgtoGg=0,"NO",('Activity data'!AQ6*EF!$H19)*kgtoGg)</f>
        <v>2.1890235936413092</v>
      </c>
      <c r="AR19" s="28">
        <f>IF(('Activity data'!AR6*EF!$H19)*kgtoGg=0,"NO",('Activity data'!AR6*EF!$H19)*kgtoGg)</f>
        <v>2.2158289660931749</v>
      </c>
      <c r="AS19" s="28">
        <f>IF(('Activity data'!AS6*EF!$H19)*kgtoGg=0,"NO",('Activity data'!AS6*EF!$H19)*kgtoGg)</f>
        <v>2.2456272662974932</v>
      </c>
      <c r="AT19" s="28">
        <f>IF(('Activity data'!AT6*EF!$H19)*kgtoGg=0,"NO",('Activity data'!AT6*EF!$H19)*kgtoGg)</f>
        <v>2.2787418421122316</v>
      </c>
      <c r="AU19" s="28">
        <f>IF(('Activity data'!AU6*EF!$H19)*kgtoGg=0,"NO",('Activity data'!AU6*EF!$H19)*kgtoGg)</f>
        <v>2.3183524918293292</v>
      </c>
      <c r="AV19" s="28">
        <f>IF(('Activity data'!AV6*EF!$H19)*kgtoGg=0,"NO",('Activity data'!AV6*EF!$H19)*kgtoGg)</f>
        <v>2.3602775547636941</v>
      </c>
      <c r="AW19" s="28">
        <f>IF(('Activity data'!AW6*EF!$H19)*kgtoGg=0,"NO",('Activity data'!AW6*EF!$H19)*kgtoGg)</f>
        <v>2.4027905900561306</v>
      </c>
      <c r="AX19" s="28">
        <f>IF(('Activity data'!AX6*EF!$H19)*kgtoGg=0,"NO",('Activity data'!AX6*EF!$H19)*kgtoGg)</f>
        <v>2.4452317920743534</v>
      </c>
      <c r="AY19" s="28">
        <f>IF(('Activity data'!AY6*EF!$H19)*kgtoGg=0,"NO",('Activity data'!AY6*EF!$H19)*kgtoGg)</f>
        <v>2.4902055605861775</v>
      </c>
      <c r="AZ19" s="28">
        <f>IF(('Activity data'!AZ6*EF!$H19)*kgtoGg=0,"NO",('Activity data'!AZ6*EF!$H19)*kgtoGg)</f>
        <v>2.5361169258175909</v>
      </c>
      <c r="BA19" s="28">
        <f>IF(('Activity data'!BA6*EF!$H19)*kgtoGg=0,"NO",('Activity data'!BA6*EF!$H19)*kgtoGg)</f>
        <v>2.5793746846952774</v>
      </c>
      <c r="BB19" s="28">
        <f>IF(('Activity data'!BB6*EF!$H19)*kgtoGg=0,"NO",('Activity data'!BB6*EF!$H19)*kgtoGg)</f>
        <v>2.622327019947535</v>
      </c>
      <c r="BC19" s="28">
        <f>IF(('Activity data'!BC6*EF!$H19)*kgtoGg=0,"NO",('Activity data'!BC6*EF!$H19)*kgtoGg)</f>
        <v>2.6667113871978532</v>
      </c>
      <c r="BD19" s="28">
        <f>IF(('Activity data'!BD6*EF!$H19)*kgtoGg=0,"NO",('Activity data'!BD6*EF!$H19)*kgtoGg)</f>
        <v>2.7115353729415217</v>
      </c>
      <c r="BE19" s="28">
        <f>IF(('Activity data'!BE6*EF!$H19)*kgtoGg=0,"NO",('Activity data'!BE6*EF!$H19)*kgtoGg)</f>
        <v>2.7560920501218522</v>
      </c>
      <c r="BF19" s="28">
        <f>IF(('Activity data'!BF6*EF!$H19)*kgtoGg=0,"NO",('Activity data'!BF6*EF!$H19)*kgtoGg)</f>
        <v>2.8039723285447358</v>
      </c>
      <c r="BG19" s="28">
        <f>IF(('Activity data'!BG6*EF!$H19)*kgtoGg=0,"NO",('Activity data'!BG6*EF!$H19)*kgtoGg)</f>
        <v>2.8530564541618464</v>
      </c>
      <c r="BH19" s="28">
        <f>IF(('Activity data'!BH6*EF!$H19)*kgtoGg=0,"NO",('Activity data'!BH6*EF!$H19)*kgtoGg)</f>
        <v>2.904456082014526</v>
      </c>
      <c r="BI19" s="28">
        <f>IF(('Activity data'!BI6*EF!$H19)*kgtoGg=0,"NO",('Activity data'!BI6*EF!$H19)*kgtoGg)</f>
        <v>2.9562408843286243</v>
      </c>
      <c r="BJ19" s="28">
        <f>IF(('Activity data'!BJ6*EF!$H19)*kgtoGg=0,"NO",('Activity data'!BJ6*EF!$H19)*kgtoGg)</f>
        <v>3.010223778192175</v>
      </c>
      <c r="BK19" s="28">
        <f>IF(('Activity data'!BK6*EF!$H19)*kgtoGg=0,"NO",('Activity data'!BK6*EF!$H19)*kgtoGg)</f>
        <v>3.0687460968041291</v>
      </c>
      <c r="BL19" s="28">
        <f>IF(('Activity data'!BL6*EF!$H19)*kgtoGg=0,"NO",('Activity data'!BL6*EF!$H19)*kgtoGg)</f>
        <v>3.129668541021791</v>
      </c>
      <c r="BM19" s="28">
        <f>IF(('Activity data'!BM6*EF!$H19)*kgtoGg=0,"NO",('Activity data'!BM6*EF!$H19)*kgtoGg)</f>
        <v>3.1937678206682825</v>
      </c>
      <c r="BN19" s="28">
        <f>IF(('Activity data'!BN6*EF!$H19)*kgtoGg=0,"NO",('Activity data'!BN6*EF!$H19)*kgtoGg)</f>
        <v>3.2574750455591053</v>
      </c>
      <c r="BO19" s="28">
        <f>IF(('Activity data'!BO6*EF!$H19)*kgtoGg=0,"NO",('Activity data'!BO6*EF!$H19)*kgtoGg)</f>
        <v>3.3242153111439832</v>
      </c>
      <c r="BP19" s="28">
        <f>IF(('Activity data'!BP6*EF!$H19)*kgtoGg=0,"NO",('Activity data'!BP6*EF!$H19)*kgtoGg)</f>
        <v>3.3949166368742518</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0.43287582441079925</v>
      </c>
      <c r="AE20" s="28">
        <f>IF(('Activity data'!AE7*EF!$H20)*kgtoGg=0,"NO",('Activity data'!AE7*EF!$H20)*kgtoGg)</f>
        <v>0.43607909874323941</v>
      </c>
      <c r="AF20" s="28">
        <f>IF(('Activity data'!AF7*EF!$H20)*kgtoGg=0,"NO",('Activity data'!AF7*EF!$H20)*kgtoGg)</f>
        <v>0.43834554970747402</v>
      </c>
      <c r="AG20" s="28">
        <f>IF(('Activity data'!AG7*EF!$H20)*kgtoGg=0,"NO",('Activity data'!AG7*EF!$H20)*kgtoGg)</f>
        <v>0.43970038409675133</v>
      </c>
      <c r="AH20" s="28">
        <f>IF(('Activity data'!AH7*EF!$H20)*kgtoGg=0,"NO",('Activity data'!AH7*EF!$H20)*kgtoGg)</f>
        <v>0.4401246503918817</v>
      </c>
      <c r="AI20" s="28">
        <f>IF(('Activity data'!AI7*EF!$H20)*kgtoGg=0,"NO",('Activity data'!AI7*EF!$H20)*kgtoGg)</f>
        <v>0.44197744175793463</v>
      </c>
      <c r="AJ20" s="28">
        <f>IF(('Activity data'!AJ7*EF!$H20)*kgtoGg=0,"NO",('Activity data'!AJ7*EF!$H20)*kgtoGg)</f>
        <v>0.44375220294637213</v>
      </c>
      <c r="AK20" s="28">
        <f>IF(('Activity data'!AK7*EF!$H20)*kgtoGg=0,"NO",('Activity data'!AK7*EF!$H20)*kgtoGg)</f>
        <v>0.4446902824392161</v>
      </c>
      <c r="AL20" s="28">
        <f>IF(('Activity data'!AL7*EF!$H20)*kgtoGg=0,"NO",('Activity data'!AL7*EF!$H20)*kgtoGg)</f>
        <v>0.43083246195930885</v>
      </c>
      <c r="AM20" s="28">
        <f>IF(('Activity data'!AM7*EF!$H20)*kgtoGg=0,"NO",('Activity data'!AM7*EF!$H20)*kgtoGg)</f>
        <v>0.4358290027499177</v>
      </c>
      <c r="AN20" s="28">
        <f>IF(('Activity data'!AN7*EF!$H20)*kgtoGg=0,"NO",('Activity data'!AN7*EF!$H20)*kgtoGg)</f>
        <v>0.43922894607513635</v>
      </c>
      <c r="AO20" s="28">
        <f>IF(('Activity data'!AO7*EF!$H20)*kgtoGg=0,"NO",('Activity data'!AO7*EF!$H20)*kgtoGg)</f>
        <v>0.44276525602535327</v>
      </c>
      <c r="AP20" s="28">
        <f>IF(('Activity data'!AP7*EF!$H20)*kgtoGg=0,"NO",('Activity data'!AP7*EF!$H20)*kgtoGg)</f>
        <v>0.44659969983983111</v>
      </c>
      <c r="AQ20" s="28">
        <f>IF(('Activity data'!AQ7*EF!$H20)*kgtoGg=0,"NO",('Activity data'!AQ7*EF!$H20)*kgtoGg)</f>
        <v>0.45211702115493668</v>
      </c>
      <c r="AR20" s="28">
        <f>IF(('Activity data'!AR7*EF!$H20)*kgtoGg=0,"NO",('Activity data'!AR7*EF!$H20)*kgtoGg)</f>
        <v>0.45765335487883524</v>
      </c>
      <c r="AS20" s="28">
        <f>IF(('Activity data'!AS7*EF!$H20)*kgtoGg=0,"NO",('Activity data'!AS7*EF!$H20)*kgtoGg)</f>
        <v>0.46380784255223978</v>
      </c>
      <c r="AT20" s="28">
        <f>IF(('Activity data'!AT7*EF!$H20)*kgtoGg=0,"NO",('Activity data'!AT7*EF!$H20)*kgtoGg)</f>
        <v>0.47064726786389866</v>
      </c>
      <c r="AU20" s="28">
        <f>IF(('Activity data'!AU7*EF!$H20)*kgtoGg=0,"NO",('Activity data'!AU7*EF!$H20)*kgtoGg)</f>
        <v>0.4788283806705978</v>
      </c>
      <c r="AV20" s="28">
        <f>IF(('Activity data'!AV7*EF!$H20)*kgtoGg=0,"NO",('Activity data'!AV7*EF!$H20)*kgtoGg)</f>
        <v>0.48748750824723935</v>
      </c>
      <c r="AW20" s="28">
        <f>IF(('Activity data'!AW7*EF!$H20)*kgtoGg=0,"NO",('Activity data'!AW7*EF!$H20)*kgtoGg)</f>
        <v>0.49626807458398592</v>
      </c>
      <c r="AX20" s="28">
        <f>IF(('Activity data'!AX7*EF!$H20)*kgtoGg=0,"NO",('Activity data'!AX7*EF!$H20)*kgtoGg)</f>
        <v>0.50503380460464553</v>
      </c>
      <c r="AY20" s="28">
        <f>IF(('Activity data'!AY7*EF!$H20)*kgtoGg=0,"NO",('Activity data'!AY7*EF!$H20)*kgtoGg)</f>
        <v>0.51432260638309246</v>
      </c>
      <c r="AZ20" s="28">
        <f>IF(('Activity data'!AZ7*EF!$H20)*kgtoGg=0,"NO",('Activity data'!AZ7*EF!$H20)*kgtoGg)</f>
        <v>0.52380505771247932</v>
      </c>
      <c r="BA20" s="28">
        <f>IF(('Activity data'!BA7*EF!$H20)*kgtoGg=0,"NO",('Activity data'!BA7*EF!$H20)*kgtoGg)</f>
        <v>0.53273943792767153</v>
      </c>
      <c r="BB20" s="28">
        <f>IF(('Activity data'!BB7*EF!$H20)*kgtoGg=0,"NO",('Activity data'!BB7*EF!$H20)*kgtoGg)</f>
        <v>0.54161073649307245</v>
      </c>
      <c r="BC20" s="28">
        <f>IF(('Activity data'!BC7*EF!$H20)*kgtoGg=0,"NO",('Activity data'!BC7*EF!$H20)*kgtoGg)</f>
        <v>0.5507778043882523</v>
      </c>
      <c r="BD20" s="28">
        <f>IF(('Activity data'!BD7*EF!$H20)*kgtoGg=0,"NO",('Activity data'!BD7*EF!$H20)*kgtoGg)</f>
        <v>0.56003567030143242</v>
      </c>
      <c r="BE20" s="28">
        <f>IF(('Activity data'!BE7*EF!$H20)*kgtoGg=0,"NO",('Activity data'!BE7*EF!$H20)*kgtoGg)</f>
        <v>0.569238326781632</v>
      </c>
      <c r="BF20" s="28">
        <f>IF(('Activity data'!BF7*EF!$H20)*kgtoGg=0,"NO",('Activity data'!BF7*EF!$H20)*kgtoGg)</f>
        <v>0.57912743392305577</v>
      </c>
      <c r="BG20" s="28">
        <f>IF(('Activity data'!BG7*EF!$H20)*kgtoGg=0,"NO",('Activity data'!BG7*EF!$H20)*kgtoGg)</f>
        <v>0.58926518151265017</v>
      </c>
      <c r="BH20" s="28">
        <f>IF(('Activity data'!BH7*EF!$H20)*kgtoGg=0,"NO",('Activity data'!BH7*EF!$H20)*kgtoGg)</f>
        <v>0.599881168796081</v>
      </c>
      <c r="BI20" s="28">
        <f>IF(('Activity data'!BI7*EF!$H20)*kgtoGg=0,"NO",('Activity data'!BI7*EF!$H20)*kgtoGg)</f>
        <v>0.61057670932445018</v>
      </c>
      <c r="BJ20" s="28">
        <f>IF(('Activity data'!BJ7*EF!$H20)*kgtoGg=0,"NO",('Activity data'!BJ7*EF!$H20)*kgtoGg)</f>
        <v>0.62172623975336305</v>
      </c>
      <c r="BK20" s="28">
        <f>IF(('Activity data'!BK7*EF!$H20)*kgtoGg=0,"NO",('Activity data'!BK7*EF!$H20)*kgtoGg)</f>
        <v>0.63381333485767111</v>
      </c>
      <c r="BL20" s="28">
        <f>IF(('Activity data'!BL7*EF!$H20)*kgtoGg=0,"NO",('Activity data'!BL7*EF!$H20)*kgtoGg)</f>
        <v>0.64639614761545838</v>
      </c>
      <c r="BM20" s="28">
        <f>IF(('Activity data'!BM7*EF!$H20)*kgtoGg=0,"NO",('Activity data'!BM7*EF!$H20)*kgtoGg)</f>
        <v>0.65963509828557954</v>
      </c>
      <c r="BN20" s="28">
        <f>IF(('Activity data'!BN7*EF!$H20)*kgtoGg=0,"NO",('Activity data'!BN7*EF!$H20)*kgtoGg)</f>
        <v>0.67279307466708316</v>
      </c>
      <c r="BO20" s="28">
        <f>IF(('Activity data'!BO7*EF!$H20)*kgtoGg=0,"NO",('Activity data'!BO7*EF!$H20)*kgtoGg)</f>
        <v>0.68657748985336775</v>
      </c>
      <c r="BP20" s="28">
        <f>IF(('Activity data'!BP7*EF!$H20)*kgtoGg=0,"NO",('Activity data'!BP7*EF!$H20)*kgtoGg)</f>
        <v>0.70118001532350294</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9.5206903347660576E-2</v>
      </c>
      <c r="AE21" s="28">
        <f>IF(('Activity data'!AE8*EF!$H21)*kgtoGg=0,"NO",('Activity data'!AE8*EF!$H21)*kgtoGg)</f>
        <v>9.4909345798136049E-2</v>
      </c>
      <c r="AF21" s="28">
        <f>IF(('Activity data'!AF8*EF!$H21)*kgtoGg=0,"NO",('Activity data'!AF8*EF!$H21)*kgtoGg)</f>
        <v>9.3830894954644112E-2</v>
      </c>
      <c r="AG21" s="28">
        <f>IF(('Activity data'!AG8*EF!$H21)*kgtoGg=0,"NO",('Activity data'!AG8*EF!$H21)*kgtoGg)</f>
        <v>9.2050843582725445E-2</v>
      </c>
      <c r="AH21" s="28">
        <f>IF(('Activity data'!AH8*EF!$H21)*kgtoGg=0,"NO",('Activity data'!AH8*EF!$H21)*kgtoGg)</f>
        <v>8.9614842772769113E-2</v>
      </c>
      <c r="AI21" s="28">
        <f>IF(('Activity data'!AI8*EF!$H21)*kgtoGg=0,"NO",('Activity data'!AI8*EF!$H21)*kgtoGg)</f>
        <v>8.7990894211410431E-2</v>
      </c>
      <c r="AJ21" s="28">
        <f>IF(('Activity data'!AJ8*EF!$H21)*kgtoGg=0,"NO",('Activity data'!AJ8*EF!$H21)*kgtoGg)</f>
        <v>8.6278629508202517E-2</v>
      </c>
      <c r="AK21" s="28">
        <f>IF(('Activity data'!AK8*EF!$H21)*kgtoGg=0,"NO",('Activity data'!AK8*EF!$H21)*kgtoGg)</f>
        <v>8.4052144509346019E-2</v>
      </c>
      <c r="AL21" s="28">
        <f>IF(('Activity data'!AL8*EF!$H21)*kgtoGg=0,"NO",('Activity data'!AL8*EF!$H21)*kgtoGg)</f>
        <v>7.3627561458991839E-2</v>
      </c>
      <c r="AM21" s="28">
        <f>IF(('Activity data'!AM8*EF!$H21)*kgtoGg=0,"NO",('Activity data'!AM8*EF!$H21)*kgtoGg)</f>
        <v>7.5105515049822227E-2</v>
      </c>
      <c r="AN21" s="28">
        <f>IF(('Activity data'!AN8*EF!$H21)*kgtoGg=0,"NO",('Activity data'!AN8*EF!$H21)*kgtoGg)</f>
        <v>7.5634588962566612E-2</v>
      </c>
      <c r="AO21" s="28">
        <f>IF(('Activity data'!AO8*EF!$H21)*kgtoGg=0,"NO",('Activity data'!AO8*EF!$H21)*kgtoGg)</f>
        <v>7.6174871327219548E-2</v>
      </c>
      <c r="AP21" s="28">
        <f>IF(('Activity data'!AP8*EF!$H21)*kgtoGg=0,"NO",('Activity data'!AP8*EF!$H21)*kgtoGg)</f>
        <v>7.6811219295343736E-2</v>
      </c>
      <c r="AQ21" s="28">
        <f>IF(('Activity data'!AQ8*EF!$H21)*kgtoGg=0,"NO",('Activity data'!AQ8*EF!$H21)*kgtoGg)</f>
        <v>7.8251579264115953E-2</v>
      </c>
      <c r="AR21" s="28">
        <f>IF(('Activity data'!AR8*EF!$H21)*kgtoGg=0,"NO",('Activity data'!AR8*EF!$H21)*kgtoGg)</f>
        <v>7.9771346245788438E-2</v>
      </c>
      <c r="AS21" s="28">
        <f>IF(('Activity data'!AS8*EF!$H21)*kgtoGg=0,"NO",('Activity data'!AS8*EF!$H21)*kgtoGg)</f>
        <v>8.15174911342227E-2</v>
      </c>
      <c r="AT21" s="28">
        <f>IF(('Activity data'!AT8*EF!$H21)*kgtoGg=0,"NO",('Activity data'!AT8*EF!$H21)*kgtoGg)</f>
        <v>8.35128278915548E-2</v>
      </c>
      <c r="AU21" s="28">
        <f>IF(('Activity data'!AU8*EF!$H21)*kgtoGg=0,"NO",('Activity data'!AU8*EF!$H21)*kgtoGg)</f>
        <v>8.6064325442844258E-2</v>
      </c>
      <c r="AV21" s="28">
        <f>IF(('Activity data'!AV8*EF!$H21)*kgtoGg=0,"NO",('Activity data'!AV8*EF!$H21)*kgtoGg)</f>
        <v>8.8734711444679856E-2</v>
      </c>
      <c r="AW21" s="28">
        <f>IF(('Activity data'!AW8*EF!$H21)*kgtoGg=0,"NO",('Activity data'!AW8*EF!$H21)*kgtoGg)</f>
        <v>9.0695616652993041E-2</v>
      </c>
      <c r="AX21" s="28">
        <f>IF(('Activity data'!AX8*EF!$H21)*kgtoGg=0,"NO",('Activity data'!AX8*EF!$H21)*kgtoGg)</f>
        <v>9.2479544624499199E-2</v>
      </c>
      <c r="AY21" s="28">
        <f>IF(('Activity data'!AY8*EF!$H21)*kgtoGg=0,"NO",('Activity data'!AY8*EF!$H21)*kgtoGg)</f>
        <v>9.4331284248032887E-2</v>
      </c>
      <c r="AZ21" s="28">
        <f>IF(('Activity data'!AZ8*EF!$H21)*kgtoGg=0,"NO",('Activity data'!AZ8*EF!$H21)*kgtoGg)</f>
        <v>9.6095573681268392E-2</v>
      </c>
      <c r="BA21" s="28">
        <f>IF(('Activity data'!BA8*EF!$H21)*kgtoGg=0,"NO",('Activity data'!BA8*EF!$H21)*kgtoGg)</f>
        <v>9.7455642235772202E-2</v>
      </c>
      <c r="BB21" s="28">
        <f>IF(('Activity data'!BB8*EF!$H21)*kgtoGg=0,"NO",('Activity data'!BB8*EF!$H21)*kgtoGg)</f>
        <v>9.8728798898949352E-2</v>
      </c>
      <c r="BC21" s="28">
        <f>IF(('Activity data'!BC8*EF!$H21)*kgtoGg=0,"NO",('Activity data'!BC8*EF!$H21)*kgtoGg)</f>
        <v>9.9966855348433942E-2</v>
      </c>
      <c r="BD21" s="28">
        <f>IF(('Activity data'!BD8*EF!$H21)*kgtoGg=0,"NO",('Activity data'!BD8*EF!$H21)*kgtoGg)</f>
        <v>0.10108373067508701</v>
      </c>
      <c r="BE21" s="28">
        <f>IF(('Activity data'!BE8*EF!$H21)*kgtoGg=0,"NO",('Activity data'!BE8*EF!$H21)*kgtoGg)</f>
        <v>0.10202407951818875</v>
      </c>
      <c r="BF21" s="28">
        <f>IF(('Activity data'!BF8*EF!$H21)*kgtoGg=0,"NO",('Activity data'!BF8*EF!$H21)*kgtoGg)</f>
        <v>0.10307152012121629</v>
      </c>
      <c r="BG21" s="28">
        <f>IF(('Activity data'!BG8*EF!$H21)*kgtoGg=0,"NO",('Activity data'!BG8*EF!$H21)*kgtoGg)</f>
        <v>0.10465912134290671</v>
      </c>
      <c r="BH21" s="28">
        <f>IF(('Activity data'!BH8*EF!$H21)*kgtoGg=0,"NO",('Activity data'!BH8*EF!$H21)*kgtoGg)</f>
        <v>0.10628514410450884</v>
      </c>
      <c r="BI21" s="28">
        <f>IF(('Activity data'!BI8*EF!$H21)*kgtoGg=0,"NO",('Activity data'!BI8*EF!$H21)*kgtoGg)</f>
        <v>0.10780090709966801</v>
      </c>
      <c r="BJ21" s="28">
        <f>IF(('Activity data'!BJ8*EF!$H21)*kgtoGg=0,"NO",('Activity data'!BJ8*EF!$H21)*kgtoGg)</f>
        <v>0.10933684955850179</v>
      </c>
      <c r="BK21" s="28">
        <f>IF(('Activity data'!BK8*EF!$H21)*kgtoGg=0,"NO",('Activity data'!BK8*EF!$H21)*kgtoGg)</f>
        <v>0.11104937235789573</v>
      </c>
      <c r="BL21" s="28">
        <f>IF(('Activity data'!BL8*EF!$H21)*kgtoGg=0,"NO",('Activity data'!BL8*EF!$H21)*kgtoGg)</f>
        <v>0.11284627207812002</v>
      </c>
      <c r="BM21" s="28">
        <f>IF(('Activity data'!BM8*EF!$H21)*kgtoGg=0,"NO",('Activity data'!BM8*EF!$H21)*kgtoGg)</f>
        <v>0.11469734421298437</v>
      </c>
      <c r="BN21" s="28">
        <f>IF(('Activity data'!BN8*EF!$H21)*kgtoGg=0,"NO",('Activity data'!BN8*EF!$H21)*kgtoGg)</f>
        <v>0.11635790128347948</v>
      </c>
      <c r="BO21" s="28">
        <f>IF(('Activity data'!BO8*EF!$H21)*kgtoGg=0,"NO",('Activity data'!BO8*EF!$H21)*kgtoGg)</f>
        <v>0.11805190322504291</v>
      </c>
      <c r="BP21" s="28">
        <f>IF(('Activity data'!BP8*EF!$H21)*kgtoGg=0,"NO",('Activity data'!BP8*EF!$H21)*kgtoGg)</f>
        <v>0.11982731556490309</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6.9935724746468225E-2</v>
      </c>
      <c r="AE22" s="28">
        <f>IF(('Activity data'!AE9*EF!$H22)*kgtoGg=0,"NO",('Activity data'!AE9*EF!$H22)*kgtoGg)</f>
        <v>6.9717149179486584E-2</v>
      </c>
      <c r="AF22" s="28">
        <f>IF(('Activity data'!AF9*EF!$H22)*kgtoGg=0,"NO",('Activity data'!AF9*EF!$H22)*kgtoGg)</f>
        <v>6.8924956190416942E-2</v>
      </c>
      <c r="AG22" s="28">
        <f>IF(('Activity data'!AG9*EF!$H22)*kgtoGg=0,"NO",('Activity data'!AG9*EF!$H22)*kgtoGg)</f>
        <v>6.761739152437074E-2</v>
      </c>
      <c r="AH22" s="28">
        <f>IF(('Activity data'!AH9*EF!$H22)*kgtoGg=0,"NO",('Activity data'!AH9*EF!$H22)*kgtoGg)</f>
        <v>6.5827988906104973E-2</v>
      </c>
      <c r="AI22" s="28">
        <f>IF(('Activity data'!AI9*EF!$H22)*kgtoGg=0,"NO",('Activity data'!AI9*EF!$H22)*kgtoGg)</f>
        <v>6.4635092008966305E-2</v>
      </c>
      <c r="AJ22" s="28">
        <f>IF(('Activity data'!AJ9*EF!$H22)*kgtoGg=0,"NO",('Activity data'!AJ9*EF!$H22)*kgtoGg)</f>
        <v>6.337732110406287E-2</v>
      </c>
      <c r="AK22" s="28">
        <f>IF(('Activity data'!AK9*EF!$H22)*kgtoGg=0,"NO",('Activity data'!AK9*EF!$H22)*kgtoGg)</f>
        <v>6.1741821612355106E-2</v>
      </c>
      <c r="AL22" s="28">
        <f>IF(('Activity data'!AL9*EF!$H22)*kgtoGg=0,"NO",('Activity data'!AL9*EF!$H22)*kgtoGg)</f>
        <v>5.4084280560483658E-2</v>
      </c>
      <c r="AM22" s="28">
        <f>IF(('Activity data'!AM9*EF!$H22)*kgtoGg=0,"NO",('Activity data'!AM9*EF!$H22)*kgtoGg)</f>
        <v>5.5169934561212261E-2</v>
      </c>
      <c r="AN22" s="28">
        <f>IF(('Activity data'!AN9*EF!$H22)*kgtoGg=0,"NO",('Activity data'!AN9*EF!$H22)*kgtoGg)</f>
        <v>5.5558574105522542E-2</v>
      </c>
      <c r="AO22" s="28">
        <f>IF(('Activity data'!AO9*EF!$H22)*kgtoGg=0,"NO",('Activity data'!AO9*EF!$H22)*kgtoGg)</f>
        <v>5.5955446994054164E-2</v>
      </c>
      <c r="AP22" s="28">
        <f>IF(('Activity data'!AP9*EF!$H22)*kgtoGg=0,"NO",('Activity data'!AP9*EF!$H22)*kgtoGg)</f>
        <v>5.6422886378981928E-2</v>
      </c>
      <c r="AQ22" s="28">
        <f>IF(('Activity data'!AQ9*EF!$H22)*kgtoGg=0,"NO",('Activity data'!AQ9*EF!$H22)*kgtoGg)</f>
        <v>5.7480925394745801E-2</v>
      </c>
      <c r="AR22" s="28">
        <f>IF(('Activity data'!AR9*EF!$H22)*kgtoGg=0,"NO",('Activity data'!AR9*EF!$H22)*kgtoGg)</f>
        <v>5.8597294077811807E-2</v>
      </c>
      <c r="AS22" s="28">
        <f>IF(('Activity data'!AS9*EF!$H22)*kgtoGg=0,"NO",('Activity data'!AS9*EF!$H22)*kgtoGg)</f>
        <v>5.9879952204387563E-2</v>
      </c>
      <c r="AT22" s="28">
        <f>IF(('Activity data'!AT9*EF!$H22)*kgtoGg=0,"NO",('Activity data'!AT9*EF!$H22)*kgtoGg)</f>
        <v>6.1345658128334285E-2</v>
      </c>
      <c r="AU22" s="28">
        <f>IF(('Activity data'!AU9*EF!$H22)*kgtoGg=0,"NO",('Activity data'!AU9*EF!$H22)*kgtoGg)</f>
        <v>6.3219900690206776E-2</v>
      </c>
      <c r="AV22" s="28">
        <f>IF(('Activity data'!AV9*EF!$H22)*kgtoGg=0,"NO",('Activity data'!AV9*EF!$H22)*kgtoGg)</f>
        <v>6.518147462890779E-2</v>
      </c>
      <c r="AW22" s="28">
        <f>IF(('Activity data'!AW9*EF!$H22)*kgtoGg=0,"NO",('Activity data'!AW9*EF!$H22)*kgtoGg)</f>
        <v>6.6621888318256883E-2</v>
      </c>
      <c r="AX22" s="28">
        <f>IF(('Activity data'!AX9*EF!$H22)*kgtoGg=0,"NO",('Activity data'!AX9*EF!$H22)*kgtoGg)</f>
        <v>6.793230060135784E-2</v>
      </c>
      <c r="AY22" s="28">
        <f>IF(('Activity data'!AY9*EF!$H22)*kgtoGg=0,"NO",('Activity data'!AY9*EF!$H22)*kgtoGg)</f>
        <v>6.9292524997488891E-2</v>
      </c>
      <c r="AZ22" s="28">
        <f>IF(('Activity data'!AZ9*EF!$H22)*kgtoGg=0,"NO",('Activity data'!AZ9*EF!$H22)*kgtoGg)</f>
        <v>7.0588511484154653E-2</v>
      </c>
      <c r="BA22" s="28">
        <f>IF(('Activity data'!BA9*EF!$H22)*kgtoGg=0,"NO",('Activity data'!BA9*EF!$H22)*kgtoGg)</f>
        <v>7.1587571181714327E-2</v>
      </c>
      <c r="BB22" s="28">
        <f>IF(('Activity data'!BB9*EF!$H22)*kgtoGg=0,"NO",('Activity data'!BB9*EF!$H22)*kgtoGg)</f>
        <v>7.2522788385764661E-2</v>
      </c>
      <c r="BC22" s="28">
        <f>IF(('Activity data'!BC9*EF!$H22)*kgtoGg=0,"NO",('Activity data'!BC9*EF!$H22)*kgtoGg)</f>
        <v>7.3432222177089335E-2</v>
      </c>
      <c r="BD22" s="28">
        <f>IF(('Activity data'!BD9*EF!$H22)*kgtoGg=0,"NO",('Activity data'!BD9*EF!$H22)*kgtoGg)</f>
        <v>7.4252640473183917E-2</v>
      </c>
      <c r="BE22" s="28">
        <f>IF(('Activity data'!BE9*EF!$H22)*kgtoGg=0,"NO",('Activity data'!BE9*EF!$H22)*kgtoGg)</f>
        <v>7.4943388470907132E-2</v>
      </c>
      <c r="BF22" s="28">
        <f>IF(('Activity data'!BF9*EF!$H22)*kgtoGg=0,"NO",('Activity data'!BF9*EF!$H22)*kgtoGg)</f>
        <v>7.5712802401261659E-2</v>
      </c>
      <c r="BG22" s="28">
        <f>IF(('Activity data'!BG9*EF!$H22)*kgtoGg=0,"NO",('Activity data'!BG9*EF!$H22)*kgtoGg)</f>
        <v>7.6878999789720542E-2</v>
      </c>
      <c r="BH22" s="28">
        <f>IF(('Activity data'!BH9*EF!$H22)*kgtoGg=0,"NO",('Activity data'!BH9*EF!$H22)*kgtoGg)</f>
        <v>7.8073420323194295E-2</v>
      </c>
      <c r="BI22" s="28">
        <f>IF(('Activity data'!BI9*EF!$H22)*kgtoGg=0,"NO",('Activity data'!BI9*EF!$H22)*kgtoGg)</f>
        <v>7.9186847815140335E-2</v>
      </c>
      <c r="BJ22" s="28">
        <f>IF(('Activity data'!BJ9*EF!$H22)*kgtoGg=0,"NO",('Activity data'!BJ9*EF!$H22)*kgtoGg)</f>
        <v>8.0315098448764721E-2</v>
      </c>
      <c r="BK22" s="28">
        <f>IF(('Activity data'!BK9*EF!$H22)*kgtoGg=0,"NO",('Activity data'!BK9*EF!$H22)*kgtoGg)</f>
        <v>8.1573058942271404E-2</v>
      </c>
      <c r="BL22" s="28">
        <f>IF(('Activity data'!BL9*EF!$H22)*kgtoGg=0,"NO",('Activity data'!BL9*EF!$H22)*kgtoGg)</f>
        <v>8.28929998269331E-2</v>
      </c>
      <c r="BM22" s="28">
        <f>IF(('Activity data'!BM9*EF!$H22)*kgtoGg=0,"NO",('Activity data'!BM9*EF!$H22)*kgtoGg)</f>
        <v>8.4252733908788527E-2</v>
      </c>
      <c r="BN22" s="28">
        <f>IF(('Activity data'!BN9*EF!$H22)*kgtoGg=0,"NO",('Activity data'!BN9*EF!$H22)*kgtoGg)</f>
        <v>8.5472522160737821E-2</v>
      </c>
      <c r="BO22" s="28">
        <f>IF(('Activity data'!BO9*EF!$H22)*kgtoGg=0,"NO",('Activity data'!BO9*EF!$H22)*kgtoGg)</f>
        <v>8.6716877867514128E-2</v>
      </c>
      <c r="BP22" s="28">
        <f>IF(('Activity data'!BP9*EF!$H22)*kgtoGg=0,"NO",('Activity data'!BP9*EF!$H22)*kgtoGg)</f>
        <v>8.8021034859770669E-2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0.47202625208118804</v>
      </c>
      <c r="AE23" s="28">
        <f>IF(('Activity data'!AE10*EF!$H23)*kgtoGg=0,"NO",('Activity data'!AE10*EF!$H23)*kgtoGg)</f>
        <v>0.4906210578097136</v>
      </c>
      <c r="AF23" s="28">
        <f>IF(('Activity data'!AF10*EF!$H23)*kgtoGg=0,"NO",('Activity data'!AF10*EF!$H23)*kgtoGg)</f>
        <v>0.50545638598084475</v>
      </c>
      <c r="AG23" s="28">
        <f>IF(('Activity data'!AG10*EF!$H23)*kgtoGg=0,"NO",('Activity data'!AG10*EF!$H23)*kgtoGg)</f>
        <v>0.51649715847989464</v>
      </c>
      <c r="AH23" s="28">
        <f>IF(('Activity data'!AH10*EF!$H23)*kgtoGg=0,"NO",('Activity data'!AH10*EF!$H23)*kgtoGg)</f>
        <v>0.52355152176526853</v>
      </c>
      <c r="AI23" s="28">
        <f>IF(('Activity data'!AI10*EF!$H23)*kgtoGg=0,"NO",('Activity data'!AI10*EF!$H23)*kgtoGg)</f>
        <v>0.53508722549004306</v>
      </c>
      <c r="AJ23" s="28">
        <f>IF(('Activity data'!AJ10*EF!$H23)*kgtoGg=0,"NO",('Activity data'!AJ10*EF!$H23)*kgtoGg)</f>
        <v>0.54600076826335808</v>
      </c>
      <c r="AK23" s="28">
        <f>IF(('Activity data'!AK10*EF!$H23)*kgtoGg=0,"NO",('Activity data'!AK10*EF!$H23)*kgtoGg)</f>
        <v>0.55343016735502548</v>
      </c>
      <c r="AL23" s="28">
        <f>IF(('Activity data'!AL10*EF!$H23)*kgtoGg=0,"NO",('Activity data'!AL10*EF!$H23)*kgtoGg)</f>
        <v>0.50433861561450566</v>
      </c>
      <c r="AM23" s="28">
        <f>IF(('Activity data'!AM10*EF!$H23)*kgtoGg=0,"NO",('Activity data'!AM10*EF!$H23)*kgtoGg)</f>
        <v>0.52681055011724964</v>
      </c>
      <c r="AN23" s="28">
        <f>IF(('Activity data'!AN10*EF!$H23)*kgtoGg=0,"NO",('Activity data'!AN10*EF!$H23)*kgtoGg)</f>
        <v>0.54308046163762003</v>
      </c>
      <c r="AO23" s="28">
        <f>IF(('Activity data'!AO10*EF!$H23)*kgtoGg=0,"NO",('Activity data'!AO10*EF!$H23)*kgtoGg)</f>
        <v>0.55974336898808519</v>
      </c>
      <c r="AP23" s="28">
        <f>IF(('Activity data'!AP10*EF!$H23)*kgtoGg=0,"NO",('Activity data'!AP10*EF!$H23)*kgtoGg)</f>
        <v>0.57745573459403421</v>
      </c>
      <c r="AQ23" s="28">
        <f>IF(('Activity data'!AQ10*EF!$H23)*kgtoGg=0,"NO",('Activity data'!AQ10*EF!$H23)*kgtoGg)</f>
        <v>0.60172368617154637</v>
      </c>
      <c r="AR23" s="28">
        <f>IF(('Activity data'!AR10*EF!$H23)*kgtoGg=0,"NO",('Activity data'!AR10*EF!$H23)*kgtoGg)</f>
        <v>0.62728215380265284</v>
      </c>
      <c r="AS23" s="28">
        <f>IF(('Activity data'!AS10*EF!$H23)*kgtoGg=0,"NO",('Activity data'!AS10*EF!$H23)*kgtoGg)</f>
        <v>0.65537368584576816</v>
      </c>
      <c r="AT23" s="28">
        <f>IF(('Activity data'!AT10*EF!$H23)*kgtoGg=0,"NO",('Activity data'!AT10*EF!$H23)*kgtoGg)</f>
        <v>0.68632710898608984</v>
      </c>
      <c r="AU23" s="28">
        <f>IF(('Activity data'!AU10*EF!$H23)*kgtoGg=0,"NO",('Activity data'!AU10*EF!$H23)*kgtoGg)</f>
        <v>0.7228784666498278</v>
      </c>
      <c r="AV23" s="28">
        <f>IF(('Activity data'!AV10*EF!$H23)*kgtoGg=0,"NO",('Activity data'!AV10*EF!$H23)*kgtoGg)</f>
        <v>0.76160619604968993</v>
      </c>
      <c r="AW23" s="28">
        <f>IF(('Activity data'!AW10*EF!$H23)*kgtoGg=0,"NO",('Activity data'!AW10*EF!$H23)*kgtoGg)</f>
        <v>0.80418842832356685</v>
      </c>
      <c r="AX23" s="28">
        <f>IF(('Activity data'!AX10*EF!$H23)*kgtoGg=0,"NO",('Activity data'!AX10*EF!$H23)*kgtoGg)</f>
        <v>0.84718608248161875</v>
      </c>
      <c r="AY23" s="28">
        <f>IF(('Activity data'!AY10*EF!$H23)*kgtoGg=0,"NO",('Activity data'!AY10*EF!$H23)*kgtoGg)</f>
        <v>0.89286628832951964</v>
      </c>
      <c r="AZ23" s="28">
        <f>IF(('Activity data'!AZ10*EF!$H23)*kgtoGg=0,"NO",('Activity data'!AZ10*EF!$H23)*kgtoGg)</f>
        <v>0.93988855594623921</v>
      </c>
      <c r="BA23" s="28">
        <f>IF(('Activity data'!BA10*EF!$H23)*kgtoGg=0,"NO",('Activity data'!BA10*EF!$H23)*kgtoGg)</f>
        <v>0.98508966157357969</v>
      </c>
      <c r="BB23" s="28">
        <f>IF(('Activity data'!BB10*EF!$H23)*kgtoGg=0,"NO",('Activity data'!BB10*EF!$H23)*kgtoGg)</f>
        <v>1.0315033655379062</v>
      </c>
      <c r="BC23" s="28">
        <f>IF(('Activity data'!BC10*EF!$H23)*kgtoGg=0,"NO",('Activity data'!BC10*EF!$H23)*kgtoGg)</f>
        <v>1.0797217199532576</v>
      </c>
      <c r="BD23" s="28">
        <f>IF(('Activity data'!BD10*EF!$H23)*kgtoGg=0,"NO",('Activity data'!BD10*EF!$H23)*kgtoGg)</f>
        <v>1.1288751387335234</v>
      </c>
      <c r="BE23" s="28">
        <f>IF(('Activity data'!BE10*EF!$H23)*kgtoGg=0,"NO",('Activity data'!BE10*EF!$H23)*kgtoGg)</f>
        <v>1.178324644801805</v>
      </c>
      <c r="BF23" s="28">
        <f>IF(('Activity data'!BF10*EF!$H23)*kgtoGg=0,"NO",('Activity data'!BF10*EF!$H23)*kgtoGg)</f>
        <v>1.2313925002467065</v>
      </c>
      <c r="BG23" s="28">
        <f>IF(('Activity data'!BG10*EF!$H23)*kgtoGg=0,"NO",('Activity data'!BG10*EF!$H23)*kgtoGg)</f>
        <v>1.2855443228130223</v>
      </c>
      <c r="BH23" s="28">
        <f>IF(('Activity data'!BH10*EF!$H23)*kgtoGg=0,"NO",('Activity data'!BH10*EF!$H23)*kgtoGg)</f>
        <v>1.34238174667375</v>
      </c>
      <c r="BI23" s="28">
        <f>IF(('Activity data'!BI10*EF!$H23)*kgtoGg=0,"NO",('Activity data'!BI10*EF!$H23)*kgtoGg)</f>
        <v>1.4001227469642952</v>
      </c>
      <c r="BJ23" s="28">
        <f>IF(('Activity data'!BJ10*EF!$H23)*kgtoGg=0,"NO",('Activity data'!BJ10*EF!$H23)*kgtoGg)</f>
        <v>1.4605034307729037</v>
      </c>
      <c r="BK23" s="28">
        <f>IF(('Activity data'!BK10*EF!$H23)*kgtoGg=0,"NO",('Activity data'!BK10*EF!$H23)*kgtoGg)</f>
        <v>1.5258153862714521</v>
      </c>
      <c r="BL23" s="28">
        <f>IF(('Activity data'!BL10*EF!$H23)*kgtoGg=0,"NO",('Activity data'!BL10*EF!$H23)*kgtoGg)</f>
        <v>1.5950928161306752</v>
      </c>
      <c r="BM23" s="28">
        <f>IF(('Activity data'!BM10*EF!$H23)*kgtoGg=0,"NO",('Activity data'!BM10*EF!$H23)*kgtoGg)</f>
        <v>1.6681439507572664</v>
      </c>
      <c r="BN23" s="28">
        <f>IF(('Activity data'!BN10*EF!$H23)*kgtoGg=0,"NO",('Activity data'!BN10*EF!$H23)*kgtoGg)</f>
        <v>1.7415328617566552</v>
      </c>
      <c r="BO23" s="28">
        <f>IF(('Activity data'!BO10*EF!$H23)*kgtoGg=0,"NO",('Activity data'!BO10*EF!$H23)*kgtoGg)</f>
        <v>1.8186302015693061</v>
      </c>
      <c r="BP23" s="28">
        <f>IF(('Activity data'!BP10*EF!$H23)*kgtoGg=0,"NO",('Activity data'!BP10*EF!$H23)*kgtoGg)</f>
        <v>1.9004162461499412</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3.6051755113866879E-2</v>
      </c>
      <c r="AE24" s="28">
        <f>IF(('Activity data'!AE11*EF!$H24)*kgtoGg=0,"NO",('Activity data'!AE11*EF!$H24)*kgtoGg)</f>
        <v>3.6071920982688889E-2</v>
      </c>
      <c r="AF24" s="28">
        <f>IF(('Activity data'!AF11*EF!$H24)*kgtoGg=0,"NO",('Activity data'!AF11*EF!$H24)*kgtoGg)</f>
        <v>3.6116490081482697E-2</v>
      </c>
      <c r="AG24" s="28">
        <f>IF(('Activity data'!AG11*EF!$H24)*kgtoGg=0,"NO",('Activity data'!AG11*EF!$H24)*kgtoGg)</f>
        <v>3.6183974417918992E-2</v>
      </c>
      <c r="AH24" s="28">
        <f>IF(('Activity data'!AH11*EF!$H24)*kgtoGg=0,"NO",('Activity data'!AH11*EF!$H24)*kgtoGg)</f>
        <v>3.6273152895808153E-2</v>
      </c>
      <c r="AI24" s="28">
        <f>IF(('Activity data'!AI11*EF!$H24)*kgtoGg=0,"NO",('Activity data'!AI11*EF!$H24)*kgtoGg)</f>
        <v>3.6386153424710729E-2</v>
      </c>
      <c r="AJ24" s="28">
        <f>IF(('Activity data'!AJ11*EF!$H24)*kgtoGg=0,"NO",('Activity data'!AJ11*EF!$H24)*kgtoGg)</f>
        <v>3.651143788859143E-2</v>
      </c>
      <c r="AK24" s="28">
        <f>IF(('Activity data'!AK11*EF!$H24)*kgtoGg=0,"NO",('Activity data'!AK11*EF!$H24)*kgtoGg)</f>
        <v>3.6648212411398706E-2</v>
      </c>
      <c r="AL24" s="28">
        <f>IF(('Activity data'!AL11*EF!$H24)*kgtoGg=0,"NO",('Activity data'!AL11*EF!$H24)*kgtoGg)</f>
        <v>3.677765569356177E-2</v>
      </c>
      <c r="AM24" s="28">
        <f>IF(('Activity data'!AM11*EF!$H24)*kgtoGg=0,"NO",('Activity data'!AM11*EF!$H24)*kgtoGg)</f>
        <v>3.6832730389190597E-2</v>
      </c>
      <c r="AN24" s="28">
        <f>IF(('Activity data'!AN11*EF!$H24)*kgtoGg=0,"NO",('Activity data'!AN11*EF!$H24)*kgtoGg)</f>
        <v>3.6894731438088857E-2</v>
      </c>
      <c r="AO24" s="28">
        <f>IF(('Activity data'!AO11*EF!$H24)*kgtoGg=0,"NO",('Activity data'!AO11*EF!$H24)*kgtoGg)</f>
        <v>3.6965363147501831E-2</v>
      </c>
      <c r="AP24" s="28">
        <f>IF(('Activity data'!AP11*EF!$H24)*kgtoGg=0,"NO",('Activity data'!AP11*EF!$H24)*kgtoGg)</f>
        <v>3.7044357257359779E-2</v>
      </c>
      <c r="AQ24" s="28">
        <f>IF(('Activity data'!AQ11*EF!$H24)*kgtoGg=0,"NO",('Activity data'!AQ11*EF!$H24)*kgtoGg)</f>
        <v>3.7133085438982839E-2</v>
      </c>
      <c r="AR24" s="28">
        <f>IF(('Activity data'!AR11*EF!$H24)*kgtoGg=0,"NO",('Activity data'!AR11*EF!$H24)*kgtoGg)</f>
        <v>3.7188432774497231E-2</v>
      </c>
      <c r="AS24" s="28">
        <f>IF(('Activity data'!AS11*EF!$H24)*kgtoGg=0,"NO",('Activity data'!AS11*EF!$H24)*kgtoGg)</f>
        <v>3.7250977736541319E-2</v>
      </c>
      <c r="AT24" s="28">
        <f>IF(('Activity data'!AT11*EF!$H24)*kgtoGg=0,"NO",('Activity data'!AT11*EF!$H24)*kgtoGg)</f>
        <v>3.7320488741087066E-2</v>
      </c>
      <c r="AU24" s="28">
        <f>IF(('Activity data'!AU11*EF!$H24)*kgtoGg=0,"NO",('Activity data'!AU11*EF!$H24)*kgtoGg)</f>
        <v>3.7397530038642324E-2</v>
      </c>
      <c r="AV24" s="28">
        <f>IF(('Activity data'!AV11*EF!$H24)*kgtoGg=0,"NO",('Activity data'!AV11*EF!$H24)*kgtoGg)</f>
        <v>3.748072631403071E-2</v>
      </c>
      <c r="AW24" s="28">
        <f>IF(('Activity data'!AW11*EF!$H24)*kgtoGg=0,"NO",('Activity data'!AW11*EF!$H24)*kgtoGg)</f>
        <v>3.7536648251644107E-2</v>
      </c>
      <c r="AX24" s="28">
        <f>IF(('Activity data'!AX11*EF!$H24)*kgtoGg=0,"NO",('Activity data'!AX11*EF!$H24)*kgtoGg)</f>
        <v>3.7597338275749084E-2</v>
      </c>
      <c r="AY24" s="28">
        <f>IF(('Activity data'!AY11*EF!$H24)*kgtoGg=0,"NO",('Activity data'!AY11*EF!$H24)*kgtoGg)</f>
        <v>3.7663289065776276E-2</v>
      </c>
      <c r="AZ24" s="28">
        <f>IF(('Activity data'!AZ11*EF!$H24)*kgtoGg=0,"NO",('Activity data'!AZ11*EF!$H24)*kgtoGg)</f>
        <v>3.7733889369338601E-2</v>
      </c>
      <c r="BA24" s="28">
        <f>IF(('Activity data'!BA11*EF!$H24)*kgtoGg=0,"NO",('Activity data'!BA11*EF!$H24)*kgtoGg)</f>
        <v>3.780801135834768E-2</v>
      </c>
      <c r="BB24" s="28">
        <f>IF(('Activity data'!BB11*EF!$H24)*kgtoGg=0,"NO",('Activity data'!BB11*EF!$H24)*kgtoGg)</f>
        <v>3.7855214786861935E-2</v>
      </c>
      <c r="BC24" s="28">
        <f>IF(('Activity data'!BC11*EF!$H24)*kgtoGg=0,"NO",('Activity data'!BC11*EF!$H24)*kgtoGg)</f>
        <v>3.7906491647453321E-2</v>
      </c>
      <c r="BD24" s="28">
        <f>IF(('Activity data'!BD11*EF!$H24)*kgtoGg=0,"NO",('Activity data'!BD11*EF!$H24)*kgtoGg)</f>
        <v>3.7961437471876476E-2</v>
      </c>
      <c r="BE24" s="28">
        <f>IF(('Activity data'!BE11*EF!$H24)*kgtoGg=0,"NO",('Activity data'!BE11*EF!$H24)*kgtoGg)</f>
        <v>3.8019734932392878E-2</v>
      </c>
      <c r="BF24" s="28">
        <f>IF(('Activity data'!BF11*EF!$H24)*kgtoGg=0,"NO",('Activity data'!BF11*EF!$H24)*kgtoGg)</f>
        <v>3.8082222848874671E-2</v>
      </c>
      <c r="BG24" s="28">
        <f>IF(('Activity data'!BG11*EF!$H24)*kgtoGg=0,"NO",('Activity data'!BG11*EF!$H24)*kgtoGg)</f>
        <v>3.8119439033051691E-2</v>
      </c>
      <c r="BH24" s="28">
        <f>IF(('Activity data'!BH11*EF!$H24)*kgtoGg=0,"NO",('Activity data'!BH11*EF!$H24)*kgtoGg)</f>
        <v>3.8160182871200717E-2</v>
      </c>
      <c r="BI24" s="28">
        <f>IF(('Activity data'!BI11*EF!$H24)*kgtoGg=0,"NO",('Activity data'!BI11*EF!$H24)*kgtoGg)</f>
        <v>3.8203838167410263E-2</v>
      </c>
      <c r="BJ24" s="28">
        <f>IF(('Activity data'!BJ11*EF!$H24)*kgtoGg=0,"NO",('Activity data'!BJ11*EF!$H24)*kgtoGg)</f>
        <v>3.8250793661561852E-2</v>
      </c>
      <c r="BK24" s="28">
        <f>IF(('Activity data'!BK11*EF!$H24)*kgtoGg=0,"NO",('Activity data'!BK11*EF!$H24)*kgtoGg)</f>
        <v>3.8301584923434634E-2</v>
      </c>
      <c r="BL24" s="28">
        <f>IF(('Activity data'!BL11*EF!$H24)*kgtoGg=0,"NO",('Activity data'!BL11*EF!$H24)*kgtoGg)</f>
        <v>3.8326487536676744E-2</v>
      </c>
      <c r="BM24" s="28">
        <f>IF(('Activity data'!BM11*EF!$H24)*kgtoGg=0,"NO",('Activity data'!BM11*EF!$H24)*kgtoGg)</f>
        <v>3.8354566152159209E-2</v>
      </c>
      <c r="BN24" s="28">
        <f>IF(('Activity data'!BN11*EF!$H24)*kgtoGg=0,"NO",('Activity data'!BN11*EF!$H24)*kgtoGg)</f>
        <v>3.8384792603740676E-2</v>
      </c>
      <c r="BO24" s="28">
        <f>IF(('Activity data'!BO11*EF!$H24)*kgtoGg=0,"NO",('Activity data'!BO11*EF!$H24)*kgtoGg)</f>
        <v>3.8418006543160493E-2</v>
      </c>
      <c r="BP24" s="28">
        <f>IF(('Activity data'!BP11*EF!$H24)*kgtoGg=0,"NO",('Activity data'!BP11*EF!$H24)*kgtoGg)</f>
        <v>3.8454386538084633E-2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4.1172822756880591E-3</v>
      </c>
      <c r="AE25" s="28">
        <f>IF(('Activity data'!AE12*EF!$H25)*kgtoGg=0,"NO",('Activity data'!AE12*EF!$H25)*kgtoGg)</f>
        <v>4.1195853140287026E-3</v>
      </c>
      <c r="AF25" s="28">
        <f>IF(('Activity data'!AF12*EF!$H25)*kgtoGg=0,"NO",('Activity data'!AF12*EF!$H25)*kgtoGg)</f>
        <v>4.1246753175507925E-3</v>
      </c>
      <c r="AG25" s="28">
        <f>IF(('Activity data'!AG12*EF!$H25)*kgtoGg=0,"NO",('Activity data'!AG12*EF!$H25)*kgtoGg)</f>
        <v>4.1323823504377678E-3</v>
      </c>
      <c r="AH25" s="28">
        <f>IF(('Activity data'!AH12*EF!$H25)*kgtoGg=0,"NO",('Activity data'!AH12*EF!$H25)*kgtoGg)</f>
        <v>4.1425669576843826E-3</v>
      </c>
      <c r="AI25" s="28">
        <f>IF(('Activity data'!AI12*EF!$H25)*kgtoGg=0,"NO",('Activity data'!AI12*EF!$H25)*kgtoGg)</f>
        <v>4.1554721567051926E-3</v>
      </c>
      <c r="AJ25" s="28">
        <f>IF(('Activity data'!AJ12*EF!$H25)*kgtoGg=0,"NO",('Activity data'!AJ12*EF!$H25)*kgtoGg)</f>
        <v>4.1697802396522187E-3</v>
      </c>
      <c r="AK25" s="28">
        <f>IF(('Activity data'!AK12*EF!$H25)*kgtoGg=0,"NO",('Activity data'!AK12*EF!$H25)*kgtoGg)</f>
        <v>4.1854005420963432E-3</v>
      </c>
      <c r="AL25" s="28">
        <f>IF(('Activity data'!AL12*EF!$H25)*kgtoGg=0,"NO",('Activity data'!AL12*EF!$H25)*kgtoGg)</f>
        <v>4.2001835819143367E-3</v>
      </c>
      <c r="AM25" s="28">
        <f>IF(('Activity data'!AM12*EF!$H25)*kgtoGg=0,"NO",('Activity data'!AM12*EF!$H25)*kgtoGg)</f>
        <v>4.2064733746702042E-3</v>
      </c>
      <c r="AN25" s="28">
        <f>IF(('Activity data'!AN12*EF!$H25)*kgtoGg=0,"NO",('Activity data'!AN12*EF!$H25)*kgtoGg)</f>
        <v>4.2135541899840931E-3</v>
      </c>
      <c r="AO25" s="28">
        <f>IF(('Activity data'!AO12*EF!$H25)*kgtoGg=0,"NO",('Activity data'!AO12*EF!$H25)*kgtoGg)</f>
        <v>4.2216206678670461E-3</v>
      </c>
      <c r="AP25" s="28">
        <f>IF(('Activity data'!AP12*EF!$H25)*kgtoGg=0,"NO",('Activity data'!AP12*EF!$H25)*kgtoGg)</f>
        <v>4.2306421717404246E-3</v>
      </c>
      <c r="AQ25" s="28">
        <f>IF(('Activity data'!AQ12*EF!$H25)*kgtoGg=0,"NO",('Activity data'!AQ12*EF!$H25)*kgtoGg)</f>
        <v>4.2407753530071014E-3</v>
      </c>
      <c r="AR25" s="28">
        <f>IF(('Activity data'!AR12*EF!$H25)*kgtoGg=0,"NO",('Activity data'!AR12*EF!$H25)*kgtoGg)</f>
        <v>4.2470962825374454E-3</v>
      </c>
      <c r="AS25" s="28">
        <f>IF(('Activity data'!AS12*EF!$H25)*kgtoGg=0,"NO",('Activity data'!AS12*EF!$H25)*kgtoGg)</f>
        <v>4.2542392153251656E-3</v>
      </c>
      <c r="AT25" s="28">
        <f>IF(('Activity data'!AT12*EF!$H25)*kgtoGg=0,"NO",('Activity data'!AT12*EF!$H25)*kgtoGg)</f>
        <v>4.2621777033704095E-3</v>
      </c>
      <c r="AU25" s="28">
        <f>IF(('Activity data'!AU12*EF!$H25)*kgtoGg=0,"NO",('Activity data'!AU12*EF!$H25)*kgtoGg)</f>
        <v>4.2709761867706884E-3</v>
      </c>
      <c r="AV25" s="28">
        <f>IF(('Activity data'!AV12*EF!$H25)*kgtoGg=0,"NO",('Activity data'!AV12*EF!$H25)*kgtoGg)</f>
        <v>4.2804775979773816E-3</v>
      </c>
      <c r="AW25" s="28">
        <f>IF(('Activity data'!AW12*EF!$H25)*kgtoGg=0,"NO",('Activity data'!AW12*EF!$H25)*kgtoGg)</f>
        <v>4.2868641498062894E-3</v>
      </c>
      <c r="AX25" s="28">
        <f>IF(('Activity data'!AX12*EF!$H25)*kgtoGg=0,"NO",('Activity data'!AX12*EF!$H25)*kgtoGg)</f>
        <v>4.29379523983975E-3</v>
      </c>
      <c r="AY25" s="28">
        <f>IF(('Activity data'!AY12*EF!$H25)*kgtoGg=0,"NO",('Activity data'!AY12*EF!$H25)*kgtoGg)</f>
        <v>4.3013271344171143E-3</v>
      </c>
      <c r="AZ25" s="28">
        <f>IF(('Activity data'!AZ12*EF!$H25)*kgtoGg=0,"NO",('Activity data'!AZ12*EF!$H25)*kgtoGg)</f>
        <v>4.3093900256022241E-3</v>
      </c>
      <c r="BA25" s="28">
        <f>IF(('Activity data'!BA12*EF!$H25)*kgtoGg=0,"NO",('Activity data'!BA12*EF!$H25)*kgtoGg)</f>
        <v>4.3178551100515649E-3</v>
      </c>
      <c r="BB25" s="28">
        <f>IF(('Activity data'!BB12*EF!$H25)*kgtoGg=0,"NO",('Activity data'!BB12*EF!$H25)*kgtoGg)</f>
        <v>4.323245966584335E-3</v>
      </c>
      <c r="BC25" s="28">
        <f>IF(('Activity data'!BC12*EF!$H25)*kgtoGg=0,"NO",('Activity data'!BC12*EF!$H25)*kgtoGg)</f>
        <v>4.3291020284764413E-3</v>
      </c>
      <c r="BD25" s="28">
        <f>IF(('Activity data'!BD12*EF!$H25)*kgtoGg=0,"NO",('Activity data'!BD12*EF!$H25)*kgtoGg)</f>
        <v>4.3353771035263521E-3</v>
      </c>
      <c r="BE25" s="28">
        <f>IF(('Activity data'!BE12*EF!$H25)*kgtoGg=0,"NO",('Activity data'!BE12*EF!$H25)*kgtoGg)</f>
        <v>4.3420349513937778E-3</v>
      </c>
      <c r="BF25" s="28">
        <f>IF(('Activity data'!BF12*EF!$H25)*kgtoGg=0,"NO",('Activity data'!BF12*EF!$H25)*kgtoGg)</f>
        <v>4.3491713693063743E-3</v>
      </c>
      <c r="BG25" s="28">
        <f>IF(('Activity data'!BG12*EF!$H25)*kgtoGg=0,"NO",('Activity data'!BG12*EF!$H25)*kgtoGg)</f>
        <v>4.353421634931358E-3</v>
      </c>
      <c r="BH25" s="28">
        <f>IF(('Activity data'!BH12*EF!$H25)*kgtoGg=0,"NO",('Activity data'!BH12*EF!$H25)*kgtoGg)</f>
        <v>4.3580747754546042E-3</v>
      </c>
      <c r="BI25" s="28">
        <f>IF(('Activity data'!BI12*EF!$H25)*kgtoGg=0,"NO",('Activity data'!BI12*EF!$H25)*kgtoGg)</f>
        <v>4.3630604183659081E-3</v>
      </c>
      <c r="BJ25" s="28">
        <f>IF(('Activity data'!BJ12*EF!$H25)*kgtoGg=0,"NO",('Activity data'!BJ12*EF!$H25)*kgtoGg)</f>
        <v>4.3684229596126761E-3</v>
      </c>
      <c r="BK25" s="28">
        <f>IF(('Activity data'!BK12*EF!$H25)*kgtoGg=0,"NO",('Activity data'!BK12*EF!$H25)*kgtoGg)</f>
        <v>4.374223563816497E-3</v>
      </c>
      <c r="BL25" s="28">
        <f>IF(('Activity data'!BL12*EF!$H25)*kgtoGg=0,"NO",('Activity data'!BL12*EF!$H25)*kgtoGg)</f>
        <v>4.3770675609477389E-3</v>
      </c>
      <c r="BM25" s="28">
        <f>IF(('Activity data'!BM12*EF!$H25)*kgtoGg=0,"NO",('Activity data'!BM12*EF!$H25)*kgtoGg)</f>
        <v>4.3802742726733309E-3</v>
      </c>
      <c r="BN25" s="28">
        <f>IF(('Activity data'!BN12*EF!$H25)*kgtoGg=0,"NO",('Activity data'!BN12*EF!$H25)*kgtoGg)</f>
        <v>4.3837262775191493E-3</v>
      </c>
      <c r="BO25" s="28">
        <f>IF(('Activity data'!BO12*EF!$H25)*kgtoGg=0,"NO",('Activity data'!BO12*EF!$H25)*kgtoGg)</f>
        <v>4.3875194677160502E-3</v>
      </c>
      <c r="BP25" s="28">
        <f>IF(('Activity data'!BP12*EF!$H25)*kgtoGg=0,"NO",('Activity data'!BP12*EF!$H25)*kgtoGg)</f>
        <v>4.3916742365426352E-3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1.578764186160337E-2</v>
      </c>
      <c r="AE26" s="28">
        <f>IF(('Activity data'!AE13*EF!$H26)*kgtoGg=0,"NO",('Activity data'!AE13*EF!$H26)*kgtoGg)</f>
        <v>1.5829159539421152E-2</v>
      </c>
      <c r="AF26" s="28">
        <f>IF(('Activity data'!AF13*EF!$H26)*kgtoGg=0,"NO",('Activity data'!AF13*EF!$H26)*kgtoGg)</f>
        <v>1.5884374955267642E-2</v>
      </c>
      <c r="AG26" s="28">
        <f>IF(('Activity data'!AG13*EF!$H26)*kgtoGg=0,"NO",('Activity data'!AG13*EF!$H26)*kgtoGg)</f>
        <v>1.5952506847281962E-2</v>
      </c>
      <c r="AH26" s="28">
        <f>IF(('Activity data'!AH13*EF!$H26)*kgtoGg=0,"NO",('Activity data'!AH13*EF!$H26)*kgtoGg)</f>
        <v>1.6032912835393428E-2</v>
      </c>
      <c r="AI26" s="28">
        <f>IF(('Activity data'!AI13*EF!$H26)*kgtoGg=0,"NO",('Activity data'!AI13*EF!$H26)*kgtoGg)</f>
        <v>1.6127208238297837E-2</v>
      </c>
      <c r="AJ26" s="28">
        <f>IF(('Activity data'!AJ13*EF!$H26)*kgtoGg=0,"NO",('Activity data'!AJ13*EF!$H26)*kgtoGg)</f>
        <v>1.6227628108798044E-2</v>
      </c>
      <c r="AK26" s="28">
        <f>IF(('Activity data'!AK13*EF!$H26)*kgtoGg=0,"NO",('Activity data'!AK13*EF!$H26)*kgtoGg)</f>
        <v>1.6333780541553499E-2</v>
      </c>
      <c r="AL26" s="28">
        <f>IF(('Activity data'!AL13*EF!$H26)*kgtoGg=0,"NO",('Activity data'!AL13*EF!$H26)*kgtoGg)</f>
        <v>1.6433014816583255E-2</v>
      </c>
      <c r="AM26" s="28">
        <f>IF(('Activity data'!AM13*EF!$H26)*kgtoGg=0,"NO",('Activity data'!AM13*EF!$H26)*kgtoGg)</f>
        <v>1.6480143067316263E-2</v>
      </c>
      <c r="AN26" s="28">
        <f>IF(('Activity data'!AN13*EF!$H26)*kgtoGg=0,"NO",('Activity data'!AN13*EF!$H26)*kgtoGg)</f>
        <v>1.6530598942457762E-2</v>
      </c>
      <c r="AO26" s="28">
        <f>IF(('Activity data'!AO13*EF!$H26)*kgtoGg=0,"NO",('Activity data'!AO13*EF!$H26)*kgtoGg)</f>
        <v>1.6585611778797287E-2</v>
      </c>
      <c r="AP26" s="28">
        <f>IF(('Activity data'!AP13*EF!$H26)*kgtoGg=0,"NO",('Activity data'!AP13*EF!$H26)*kgtoGg)</f>
        <v>1.6645061954577597E-2</v>
      </c>
      <c r="AQ26" s="28">
        <f>IF(('Activity data'!AQ13*EF!$H26)*kgtoGg=0,"NO",('Activity data'!AQ13*EF!$H26)*kgtoGg)</f>
        <v>1.6709921457562556E-2</v>
      </c>
      <c r="AR26" s="28">
        <f>IF(('Activity data'!AR13*EF!$H26)*kgtoGg=0,"NO",('Activity data'!AR13*EF!$H26)*kgtoGg)</f>
        <v>1.6751383224294869E-2</v>
      </c>
      <c r="AS26" s="28">
        <f>IF(('Activity data'!AS13*EF!$H26)*kgtoGg=0,"NO",('Activity data'!AS13*EF!$H26)*kgtoGg)</f>
        <v>1.6796759116586492E-2</v>
      </c>
      <c r="AT26" s="28">
        <f>IF(('Activity data'!AT13*EF!$H26)*kgtoGg=0,"NO",('Activity data'!AT13*EF!$H26)*kgtoGg)</f>
        <v>1.6845926689947621E-2</v>
      </c>
      <c r="AU26" s="28">
        <f>IF(('Activity data'!AU13*EF!$H26)*kgtoGg=0,"NO",('Activity data'!AU13*EF!$H26)*kgtoGg)</f>
        <v>1.6899288691616943E-2</v>
      </c>
      <c r="AV26" s="28">
        <f>IF(('Activity data'!AV13*EF!$H26)*kgtoGg=0,"NO",('Activity data'!AV13*EF!$H26)*kgtoGg)</f>
        <v>1.6955953962667074E-2</v>
      </c>
      <c r="AW26" s="28">
        <f>IF(('Activity data'!AW13*EF!$H26)*kgtoGg=0,"NO",('Activity data'!AW13*EF!$H26)*kgtoGg)</f>
        <v>1.6993820701341388E-2</v>
      </c>
      <c r="AX26" s="28">
        <f>IF(('Activity data'!AX13*EF!$H26)*kgtoGg=0,"NO",('Activity data'!AX13*EF!$H26)*kgtoGg)</f>
        <v>1.703420715377248E-2</v>
      </c>
      <c r="AY26" s="28">
        <f>IF(('Activity data'!AY13*EF!$H26)*kgtoGg=0,"NO",('Activity data'!AY13*EF!$H26)*kgtoGg)</f>
        <v>1.7077457434606834E-2</v>
      </c>
      <c r="AZ26" s="28">
        <f>IF(('Activity data'!AZ13*EF!$H26)*kgtoGg=0,"NO",('Activity data'!AZ13*EF!$H26)*kgtoGg)</f>
        <v>1.7123184199363692E-2</v>
      </c>
      <c r="BA26" s="28">
        <f>IF(('Activity data'!BA13*EF!$H26)*kgtoGg=0,"NO",('Activity data'!BA13*EF!$H26)*kgtoGg)</f>
        <v>1.7170661761178662E-2</v>
      </c>
      <c r="BB26" s="28">
        <f>IF(('Activity data'!BB13*EF!$H26)*kgtoGg=0,"NO",('Activity data'!BB13*EF!$H26)*kgtoGg)</f>
        <v>1.7199957975983962E-2</v>
      </c>
      <c r="BC26" s="28">
        <f>IF(('Activity data'!BC13*EF!$H26)*kgtoGg=0,"NO",('Activity data'!BC13*EF!$H26)*kgtoGg)</f>
        <v>1.7231472593817108E-2</v>
      </c>
      <c r="BD26" s="28">
        <f>IF(('Activity data'!BD13*EF!$H26)*kgtoGg=0,"NO",('Activity data'!BD13*EF!$H26)*kgtoGg)</f>
        <v>1.7264950875519859E-2</v>
      </c>
      <c r="BE26" s="28">
        <f>IF(('Activity data'!BE13*EF!$H26)*kgtoGg=0,"NO",('Activity data'!BE13*EF!$H26)*kgtoGg)</f>
        <v>1.7300195393403911E-2</v>
      </c>
      <c r="BF26" s="28">
        <f>IF(('Activity data'!BF13*EF!$H26)*kgtoGg=0,"NO",('Activity data'!BF13*EF!$H26)*kgtoGg)</f>
        <v>1.7337761061596492E-2</v>
      </c>
      <c r="BG26" s="28">
        <f>IF(('Activity data'!BG13*EF!$H26)*kgtoGg=0,"NO",('Activity data'!BG13*EF!$H26)*kgtoGg)</f>
        <v>1.7358519677090744E-2</v>
      </c>
      <c r="BH26" s="28">
        <f>IF(('Activity data'!BH13*EF!$H26)*kgtoGg=0,"NO",('Activity data'!BH13*EF!$H26)*kgtoGg)</f>
        <v>1.7381245667995822E-2</v>
      </c>
      <c r="BI26" s="28">
        <f>IF(('Activity data'!BI13*EF!$H26)*kgtoGg=0,"NO",('Activity data'!BI13*EF!$H26)*kgtoGg)</f>
        <v>1.7405544238739346E-2</v>
      </c>
      <c r="BJ26" s="28">
        <f>IF(('Activity data'!BJ13*EF!$H26)*kgtoGg=0,"NO",('Activity data'!BJ13*EF!$H26)*kgtoGg)</f>
        <v>1.7431671792560038E-2</v>
      </c>
      <c r="BK26" s="28">
        <f>IF(('Activity data'!BK13*EF!$H26)*kgtoGg=0,"NO",('Activity data'!BK13*EF!$H26)*kgtoGg)</f>
        <v>1.7459977002752151E-2</v>
      </c>
      <c r="BL26" s="28">
        <f>IF(('Activity data'!BL13*EF!$H26)*kgtoGg=0,"NO",('Activity data'!BL13*EF!$H26)*kgtoGg)</f>
        <v>1.7471320355344277E-2</v>
      </c>
      <c r="BM26" s="28">
        <f>IF(('Activity data'!BM13*EF!$H26)*kgtoGg=0,"NO",('Activity data'!BM13*EF!$H26)*kgtoGg)</f>
        <v>1.7484480993837075E-2</v>
      </c>
      <c r="BN26" s="28">
        <f>IF(('Activity data'!BN13*EF!$H26)*kgtoGg=0,"NO",('Activity data'!BN13*EF!$H26)*kgtoGg)</f>
        <v>1.7498799664738968E-2</v>
      </c>
      <c r="BO26" s="28">
        <f>IF(('Activity data'!BO13*EF!$H26)*kgtoGg=0,"NO",('Activity data'!BO13*EF!$H26)*kgtoGg)</f>
        <v>1.7514817821811905E-2</v>
      </c>
      <c r="BP26" s="28">
        <f>IF(('Activity data'!BP13*EF!$H26)*kgtoGg=0,"NO",('Activity data'!BP13*EF!$H26)*kgtoGg)</f>
        <v>1.7532650091043166E-2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2.658879845247555E-2</v>
      </c>
      <c r="AE27" s="28">
        <f>IF(('Activity data'!AE14*EF!$H27)*kgtoGg=0,"NO",('Activity data'!AE14*EF!$H27)*kgtoGg)</f>
        <v>2.6658720558473951E-2</v>
      </c>
      <c r="AF27" s="28">
        <f>IF(('Activity data'!AF14*EF!$H27)*kgtoGg=0,"NO",('Activity data'!AF14*EF!$H27)*kgtoGg)</f>
        <v>2.6751711745902802E-2</v>
      </c>
      <c r="AG27" s="28">
        <f>IF(('Activity data'!AG14*EF!$H27)*kgtoGg=0,"NO",('Activity data'!AG14*EF!$H27)*kgtoGg)</f>
        <v>2.6866456250549845E-2</v>
      </c>
      <c r="AH27" s="28">
        <f>IF(('Activity data'!AH14*EF!$H27)*kgtoGg=0,"NO",('Activity data'!AH14*EF!$H27)*kgtoGg)</f>
        <v>2.7001872206334064E-2</v>
      </c>
      <c r="AI27" s="28">
        <f>IF(('Activity data'!AI14*EF!$H27)*kgtoGg=0,"NO",('Activity data'!AI14*EF!$H27)*kgtoGg)</f>
        <v>2.7160680056473985E-2</v>
      </c>
      <c r="AJ27" s="28">
        <f>IF(('Activity data'!AJ14*EF!$H27)*kgtoGg=0,"NO",('Activity data'!AJ14*EF!$H27)*kgtoGg)</f>
        <v>2.7329802444779956E-2</v>
      </c>
      <c r="AK27" s="28">
        <f>IF(('Activity data'!AK14*EF!$H27)*kgtoGg=0,"NO",('Activity data'!AK14*EF!$H27)*kgtoGg)</f>
        <v>2.7508579342844713E-2</v>
      </c>
      <c r="AL27" s="28">
        <f>IF(('Activity data'!AL14*EF!$H27)*kgtoGg=0,"NO",('Activity data'!AL14*EF!$H27)*kgtoGg)</f>
        <v>2.7675705007429292E-2</v>
      </c>
      <c r="AM27" s="28">
        <f>IF(('Activity data'!AM14*EF!$H27)*kgtoGg=0,"NO",('Activity data'!AM14*EF!$H27)*kgtoGg)</f>
        <v>2.77550761745195E-2</v>
      </c>
      <c r="AN27" s="28">
        <f>IF(('Activity data'!AN14*EF!$H27)*kgtoGg=0,"NO",('Activity data'!AN14*EF!$H27)*kgtoGg)</f>
        <v>2.7840051568985686E-2</v>
      </c>
      <c r="AO27" s="28">
        <f>IF(('Activity data'!AO14*EF!$H27)*kgtoGg=0,"NO",('Activity data'!AO14*EF!$H27)*kgtoGg)</f>
        <v>2.793270158160651E-2</v>
      </c>
      <c r="AP27" s="28">
        <f>IF(('Activity data'!AP14*EF!$H27)*kgtoGg=0,"NO",('Activity data'!AP14*EF!$H27)*kgtoGg)</f>
        <v>2.8032824751085754E-2</v>
      </c>
      <c r="AQ27" s="28">
        <f>IF(('Activity data'!AQ14*EF!$H27)*kgtoGg=0,"NO",('Activity data'!AQ14*EF!$H27)*kgtoGg)</f>
        <v>2.8142058053165466E-2</v>
      </c>
      <c r="AR27" s="28">
        <f>IF(('Activity data'!AR14*EF!$H27)*kgtoGg=0,"NO",('Activity data'!AR14*EF!$H27)*kgtoGg)</f>
        <v>2.821188599636262E-2</v>
      </c>
      <c r="AS27" s="28">
        <f>IF(('Activity data'!AS14*EF!$H27)*kgtoGg=0,"NO",('Activity data'!AS14*EF!$H27)*kgtoGg)</f>
        <v>2.8288305924387309E-2</v>
      </c>
      <c r="AT27" s="28">
        <f>IF(('Activity data'!AT14*EF!$H27)*kgtoGg=0,"NO",('Activity data'!AT14*EF!$H27)*kgtoGg)</f>
        <v>2.8371111622030834E-2</v>
      </c>
      <c r="AU27" s="28">
        <f>IF(('Activity data'!AU14*EF!$H27)*kgtoGg=0,"NO",('Activity data'!AU14*EF!$H27)*kgtoGg)</f>
        <v>2.8460981377111675E-2</v>
      </c>
      <c r="AV27" s="28">
        <f>IF(('Activity data'!AV14*EF!$H27)*kgtoGg=0,"NO",('Activity data'!AV14*EF!$H27)*kgtoGg)</f>
        <v>2.8556414341984731E-2</v>
      </c>
      <c r="AW27" s="28">
        <f>IF(('Activity data'!AW14*EF!$H27)*kgtoGg=0,"NO",('Activity data'!AW14*EF!$H27)*kgtoGg)</f>
        <v>2.8620187709248186E-2</v>
      </c>
      <c r="AX27" s="28">
        <f>IF(('Activity data'!AX14*EF!$H27)*kgtoGg=0,"NO",('Activity data'!AX14*EF!$H27)*kgtoGg)</f>
        <v>2.8688204659044363E-2</v>
      </c>
      <c r="AY27" s="28">
        <f>IF(('Activity data'!AY14*EF!$H27)*kgtoGg=0,"NO",('Activity data'!AY14*EF!$H27)*kgtoGg)</f>
        <v>2.8761044732957774E-2</v>
      </c>
      <c r="AZ27" s="28">
        <f>IF(('Activity data'!AZ14*EF!$H27)*kgtoGg=0,"NO",('Activity data'!AZ14*EF!$H27)*kgtoGg)</f>
        <v>2.8838055583765124E-2</v>
      </c>
      <c r="BA27" s="28">
        <f>IF(('Activity data'!BA14*EF!$H27)*kgtoGg=0,"NO",('Activity data'!BA14*EF!$H27)*kgtoGg)</f>
        <v>2.8918015044030278E-2</v>
      </c>
      <c r="BB27" s="28">
        <f>IF(('Activity data'!BB14*EF!$H27)*kgtoGg=0,"NO",('Activity data'!BB14*EF!$H27)*kgtoGg)</f>
        <v>2.896735434103909E-2</v>
      </c>
      <c r="BC27" s="28">
        <f>IF(('Activity data'!BC14*EF!$H27)*kgtoGg=0,"NO",('Activity data'!BC14*EF!$H27)*kgtoGg)</f>
        <v>2.9020429767326172E-2</v>
      </c>
      <c r="BD27" s="28">
        <f>IF(('Activity data'!BD14*EF!$H27)*kgtoGg=0,"NO",('Activity data'!BD14*EF!$H27)*kgtoGg)</f>
        <v>2.9076812303269962E-2</v>
      </c>
      <c r="BE27" s="28">
        <f>IF(('Activity data'!BE14*EF!$H27)*kgtoGg=0,"NO",('Activity data'!BE14*EF!$H27)*kgtoGg)</f>
        <v>2.9136169450511371E-2</v>
      </c>
      <c r="BF27" s="28">
        <f>IF(('Activity data'!BF14*EF!$H27)*kgtoGg=0,"NO",('Activity data'!BF14*EF!$H27)*kgtoGg)</f>
        <v>2.9199435769133301E-2</v>
      </c>
      <c r="BG27" s="28">
        <f>IF(('Activity data'!BG14*EF!$H27)*kgtoGg=0,"NO",('Activity data'!BG14*EF!$H27)*kgtoGg)</f>
        <v>2.9234396445868158E-2</v>
      </c>
      <c r="BH27" s="28">
        <f>IF(('Activity data'!BH14*EF!$H27)*kgtoGg=0,"NO",('Activity data'!BH14*EF!$H27)*kgtoGg)</f>
        <v>2.9272670483061605E-2</v>
      </c>
      <c r="BI27" s="28">
        <f>IF(('Activity data'!BI14*EF!$H27)*kgtoGg=0,"NO",('Activity data'!BI14*EF!$H27)*kgtoGg)</f>
        <v>2.9313592984714885E-2</v>
      </c>
      <c r="BJ27" s="28">
        <f>IF(('Activity data'!BJ14*EF!$H27)*kgtoGg=0,"NO",('Activity data'!BJ14*EF!$H27)*kgtoGg)</f>
        <v>2.9357595773015017E-2</v>
      </c>
      <c r="BK27" s="28">
        <f>IF(('Activity data'!BK14*EF!$H27)*kgtoGg=0,"NO",('Activity data'!BK14*EF!$H27)*kgtoGg)</f>
        <v>2.9405266067005123E-2</v>
      </c>
      <c r="BL27" s="28">
        <f>IF(('Activity data'!BL14*EF!$H27)*kgtoGg=0,"NO",('Activity data'!BL14*EF!$H27)*kgtoGg)</f>
        <v>2.9424370004026958E-2</v>
      </c>
      <c r="BM27" s="28">
        <f>IF(('Activity data'!BM14*EF!$H27)*kgtoGg=0,"NO",('Activity data'!BM14*EF!$H27)*kgtoGg)</f>
        <v>2.9446534527865189E-2</v>
      </c>
      <c r="BN27" s="28">
        <f>IF(('Activity data'!BN14*EF!$H27)*kgtoGg=0,"NO",('Activity data'!BN14*EF!$H27)*kgtoGg)</f>
        <v>2.9470649355022735E-2</v>
      </c>
      <c r="BO27" s="28">
        <f>IF(('Activity data'!BO14*EF!$H27)*kgtoGg=0,"NO",('Activity data'!BO14*EF!$H27)*kgtoGg)</f>
        <v>2.9497626376273019E-2</v>
      </c>
      <c r="BP27" s="28">
        <f>IF(('Activity data'!BP14*EF!$H27)*kgtoGg=0,"NO",('Activity data'!BP14*EF!$H27)*kgtoGg)</f>
        <v>2.9527658639273195E-2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4.1386410619454559E-3</v>
      </c>
      <c r="AE28" s="28">
        <f>IF(('Activity data'!AE15*EF!$H28)*kgtoGg=0,"NO",('Activity data'!AE15*EF!$H28)*kgtoGg)</f>
        <v>4.1708855144575877E-3</v>
      </c>
      <c r="AF28" s="28">
        <f>IF(('Activity data'!AF15*EF!$H28)*kgtoGg=0,"NO",('Activity data'!AF15*EF!$H28)*kgtoGg)</f>
        <v>4.1832491658619292E-3</v>
      </c>
      <c r="AG28" s="28">
        <f>IF(('Activity data'!AG15*EF!$H28)*kgtoGg=0,"NO",('Activity data'!AG15*EF!$H28)*kgtoGg)</f>
        <v>4.1767521420708505E-3</v>
      </c>
      <c r="AH28" s="28">
        <f>IF(('Activity data'!AH15*EF!$H28)*kgtoGg=0,"NO",('Activity data'!AH15*EF!$H28)*kgtoGg)</f>
        <v>4.151744556062386E-3</v>
      </c>
      <c r="AI28" s="28">
        <f>IF(('Activity data'!AI15*EF!$H28)*kgtoGg=0,"NO",('Activity data'!AI15*EF!$H28)*kgtoGg)</f>
        <v>4.1443837042253323E-3</v>
      </c>
      <c r="AJ28" s="28">
        <f>IF(('Activity data'!AJ15*EF!$H28)*kgtoGg=0,"NO",('Activity data'!AJ15*EF!$H28)*kgtoGg)</f>
        <v>4.1337813313230406E-3</v>
      </c>
      <c r="AK28" s="28">
        <f>IF(('Activity data'!AK15*EF!$H28)*kgtoGg=0,"NO",('Activity data'!AK15*EF!$H28)*kgtoGg)</f>
        <v>4.1087512606634126E-3</v>
      </c>
      <c r="AL28" s="28">
        <f>IF(('Activity data'!AL15*EF!$H28)*kgtoGg=0,"NO",('Activity data'!AL15*EF!$H28)*kgtoGg)</f>
        <v>3.8657929728252078E-3</v>
      </c>
      <c r="AM28" s="28">
        <f>IF(('Activity data'!AM15*EF!$H28)*kgtoGg=0,"NO",('Activity data'!AM15*EF!$H28)*kgtoGg)</f>
        <v>3.9207671136897186E-3</v>
      </c>
      <c r="AN28" s="28">
        <f>IF(('Activity data'!AN15*EF!$H28)*kgtoGg=0,"NO",('Activity data'!AN15*EF!$H28)*kgtoGg)</f>
        <v>3.950532316355844E-3</v>
      </c>
      <c r="AO28" s="28">
        <f>IF(('Activity data'!AO15*EF!$H28)*kgtoGg=0,"NO",('Activity data'!AO15*EF!$H28)*kgtoGg)</f>
        <v>3.9804823443347079E-3</v>
      </c>
      <c r="AP28" s="28">
        <f>IF(('Activity data'!AP15*EF!$H28)*kgtoGg=0,"NO",('Activity data'!AP15*EF!$H28)*kgtoGg)</f>
        <v>4.0129784627687343E-3</v>
      </c>
      <c r="AQ28" s="28">
        <f>IF(('Activity data'!AQ15*EF!$H28)*kgtoGg=0,"NO",('Activity data'!AQ15*EF!$H28)*kgtoGg)</f>
        <v>4.067669936689727E-3</v>
      </c>
      <c r="AR28" s="28">
        <f>IF(('Activity data'!AR15*EF!$H28)*kgtoGg=0,"NO",('Activity data'!AR15*EF!$H28)*kgtoGg)</f>
        <v>4.1290442808053305E-3</v>
      </c>
      <c r="AS28" s="28">
        <f>IF(('Activity data'!AS15*EF!$H28)*kgtoGg=0,"NO",('Activity data'!AS15*EF!$H28)*kgtoGg)</f>
        <v>4.1974205288769278E-3</v>
      </c>
      <c r="AT28" s="28">
        <f>IF(('Activity data'!AT15*EF!$H28)*kgtoGg=0,"NO",('Activity data'!AT15*EF!$H28)*kgtoGg)</f>
        <v>4.273645766451911E-3</v>
      </c>
      <c r="AU28" s="28">
        <f>IF(('Activity data'!AU15*EF!$H28)*kgtoGg=0,"NO",('Activity data'!AU15*EF!$H28)*kgtoGg)</f>
        <v>4.3667457036204631E-3</v>
      </c>
      <c r="AV28" s="28">
        <f>IF(('Activity data'!AV15*EF!$H28)*kgtoGg=0,"NO",('Activity data'!AV15*EF!$H28)*kgtoGg)</f>
        <v>4.4645078619390509E-3</v>
      </c>
      <c r="AW28" s="28">
        <f>IF(('Activity data'!AW15*EF!$H28)*kgtoGg=0,"NO",('Activity data'!AW15*EF!$H28)*kgtoGg)</f>
        <v>4.5690881859389047E-3</v>
      </c>
      <c r="AX28" s="28">
        <f>IF(('Activity data'!AX15*EF!$H28)*kgtoGg=0,"NO",('Activity data'!AX15*EF!$H28)*kgtoGg)</f>
        <v>4.6717345875674707E-3</v>
      </c>
      <c r="AY28" s="28">
        <f>IF(('Activity data'!AY15*EF!$H28)*kgtoGg=0,"NO",('Activity data'!AY15*EF!$H28)*kgtoGg)</f>
        <v>4.7798154090923934E-3</v>
      </c>
      <c r="AZ28" s="28">
        <f>IF(('Activity data'!AZ15*EF!$H28)*kgtoGg=0,"NO",('Activity data'!AZ15*EF!$H28)*kgtoGg)</f>
        <v>4.888772334835363E-3</v>
      </c>
      <c r="BA28" s="28">
        <f>IF(('Activity data'!BA15*EF!$H28)*kgtoGg=0,"NO",('Activity data'!BA15*EF!$H28)*kgtoGg)</f>
        <v>4.9885427525041609E-3</v>
      </c>
      <c r="BB28" s="28">
        <f>IF(('Activity data'!BB15*EF!$H28)*kgtoGg=0,"NO",('Activity data'!BB15*EF!$H28)*kgtoGg)</f>
        <v>5.0930215927179976E-3</v>
      </c>
      <c r="BC28" s="28">
        <f>IF(('Activity data'!BC15*EF!$H28)*kgtoGg=0,"NO",('Activity data'!BC15*EF!$H28)*kgtoGg)</f>
        <v>5.2000565220712168E-3</v>
      </c>
      <c r="BD28" s="28">
        <f>IF(('Activity data'!BD15*EF!$H28)*kgtoGg=0,"NO",('Activity data'!BD15*EF!$H28)*kgtoGg)</f>
        <v>5.306868976396914E-3</v>
      </c>
      <c r="BE28" s="28">
        <f>IF(('Activity data'!BE15*EF!$H28)*kgtoGg=0,"NO",('Activity data'!BE15*EF!$H28)*kgtoGg)</f>
        <v>5.4115059712035547E-3</v>
      </c>
      <c r="BF28" s="28">
        <f>IF(('Activity data'!BF15*EF!$H28)*kgtoGg=0,"NO",('Activity data'!BF15*EF!$H28)*kgtoGg)</f>
        <v>5.5238476948172464E-3</v>
      </c>
      <c r="BG28" s="28">
        <f>IF(('Activity data'!BG15*EF!$H28)*kgtoGg=0,"NO",('Activity data'!BG15*EF!$H28)*kgtoGg)</f>
        <v>5.6452435689347399E-3</v>
      </c>
      <c r="BH28" s="28">
        <f>IF(('Activity data'!BH15*EF!$H28)*kgtoGg=0,"NO",('Activity data'!BH15*EF!$H28)*kgtoGg)</f>
        <v>5.7717194368782374E-3</v>
      </c>
      <c r="BI28" s="28">
        <f>IF(('Activity data'!BI15*EF!$H28)*kgtoGg=0,"NO",('Activity data'!BI15*EF!$H28)*kgtoGg)</f>
        <v>5.8979664005700668E-3</v>
      </c>
      <c r="BJ28" s="28">
        <f>IF(('Activity data'!BJ15*EF!$H28)*kgtoGg=0,"NO",('Activity data'!BJ15*EF!$H28)*kgtoGg)</f>
        <v>6.0289013852192798E-3</v>
      </c>
      <c r="BK28" s="28">
        <f>IF(('Activity data'!BK15*EF!$H28)*kgtoGg=0,"NO",('Activity data'!BK15*EF!$H28)*kgtoGg)</f>
        <v>6.170814189602563E-3</v>
      </c>
      <c r="BL28" s="28">
        <f>IF(('Activity data'!BL15*EF!$H28)*kgtoGg=0,"NO",('Activity data'!BL15*EF!$H28)*kgtoGg)</f>
        <v>6.3257930111719329E-3</v>
      </c>
      <c r="BM28" s="28">
        <f>IF(('Activity data'!BM15*EF!$H28)*kgtoGg=0,"NO",('Activity data'!BM15*EF!$H28)*kgtoGg)</f>
        <v>6.4882440027466499E-3</v>
      </c>
      <c r="BN28" s="28">
        <f>IF(('Activity data'!BN15*EF!$H28)*kgtoGg=0,"NO",('Activity data'!BN15*EF!$H28)*kgtoGg)</f>
        <v>6.6485029276006566E-3</v>
      </c>
      <c r="BO28" s="28">
        <f>IF(('Activity data'!BO15*EF!$H28)*kgtoGg=0,"NO",('Activity data'!BO15*EF!$H28)*kgtoGg)</f>
        <v>6.8157730368787091E-3</v>
      </c>
      <c r="BP28" s="28">
        <f>IF(('Activity data'!BP15*EF!$H28)*kgtoGg=0,"NO",('Activity data'!BP15*EF!$H28)*kgtoGg)</f>
        <v>6.9924861082230807E-3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23.349993462421569</v>
      </c>
      <c r="AE30" s="28">
        <f>IF(('Activity data'!AE17*EF!$H30)*kgtoGg=0,"NO",('Activity data'!AE17*EF!$H30)*kgtoGg)</f>
        <v>23.356840208567032</v>
      </c>
      <c r="AF30" s="28">
        <f>IF(('Activity data'!AF17*EF!$H30)*kgtoGg=0,"NO",('Activity data'!AF17*EF!$H30)*kgtoGg)</f>
        <v>23.178484161708251</v>
      </c>
      <c r="AG30" s="28">
        <f>IF(('Activity data'!AG17*EF!$H30)*kgtoGg=0,"NO",('Activity data'!AG17*EF!$H30)*kgtoGg)</f>
        <v>22.8305054688031</v>
      </c>
      <c r="AH30" s="28">
        <f>IF(('Activity data'!AH17*EF!$H30)*kgtoGg=0,"NO",('Activity data'!AH17*EF!$H30)*kgtoGg)</f>
        <v>22.320009888264757</v>
      </c>
      <c r="AI30" s="28">
        <f>IF(('Activity data'!AI17*EF!$H30)*kgtoGg=0,"NO",('Activity data'!AI17*EF!$H30)*kgtoGg)</f>
        <v>22.02117338193279</v>
      </c>
      <c r="AJ30" s="28">
        <f>IF(('Activity data'!AJ17*EF!$H30)*kgtoGg=0,"NO",('Activity data'!AJ17*EF!$H30)*kgtoGg)</f>
        <v>21.705882704994131</v>
      </c>
      <c r="AK30" s="28">
        <f>IF(('Activity data'!AK17*EF!$H30)*kgtoGg=0,"NO",('Activity data'!AK17*EF!$H30)*kgtoGg)</f>
        <v>21.260936546676351</v>
      </c>
      <c r="AL30" s="28">
        <f>IF(('Activity data'!AL17*EF!$H30)*kgtoGg=0,"NO",('Activity data'!AL17*EF!$H30)*kgtoGg)</f>
        <v>18.645681291761932</v>
      </c>
      <c r="AM30" s="28">
        <f>IF(('Activity data'!AM17*EF!$H30)*kgtoGg=0,"NO",('Activity data'!AM17*EF!$H30)*kgtoGg)</f>
        <v>18.96303749226356</v>
      </c>
      <c r="AN30" s="28">
        <f>IF(('Activity data'!AN17*EF!$H30)*kgtoGg=0,"NO",('Activity data'!AN17*EF!$H30)*kgtoGg)</f>
        <v>19.031743991771322</v>
      </c>
      <c r="AO30" s="28">
        <f>IF(('Activity data'!AO17*EF!$H30)*kgtoGg=0,"NO",('Activity data'!AO17*EF!$H30)*kgtoGg)</f>
        <v>19.106058287889397</v>
      </c>
      <c r="AP30" s="28">
        <f>IF(('Activity data'!AP17*EF!$H30)*kgtoGg=0,"NO",('Activity data'!AP17*EF!$H30)*kgtoGg)</f>
        <v>19.208136560353282</v>
      </c>
      <c r="AQ30" s="28">
        <f>IF(('Activity data'!AQ17*EF!$H30)*kgtoGg=0,"NO",('Activity data'!AQ17*EF!$H30)*kgtoGg)</f>
        <v>19.523653939023568</v>
      </c>
      <c r="AR30" s="28">
        <f>IF(('Activity data'!AR17*EF!$H30)*kgtoGg=0,"NO",('Activity data'!AR17*EF!$H30)*kgtoGg)</f>
        <v>19.868914922386224</v>
      </c>
      <c r="AS30" s="28">
        <f>IF(('Activity data'!AS17*EF!$H30)*kgtoGg=0,"NO",('Activity data'!AS17*EF!$H30)*kgtoGg)</f>
        <v>20.274716740717846</v>
      </c>
      <c r="AT30" s="28">
        <f>IF(('Activity data'!AT17*EF!$H30)*kgtoGg=0,"NO",('Activity data'!AT17*EF!$H30)*kgtoGg)</f>
        <v>20.746753039206077</v>
      </c>
      <c r="AU30" s="28">
        <f>IF(('Activity data'!AU17*EF!$H30)*kgtoGg=0,"NO",('Activity data'!AU17*EF!$H30)*kgtoGg)</f>
        <v>21.364929622069493</v>
      </c>
      <c r="AV30" s="28">
        <f>IF(('Activity data'!AV17*EF!$H30)*kgtoGg=0,"NO",('Activity data'!AV17*EF!$H30)*kgtoGg)</f>
        <v>22.014655320062722</v>
      </c>
      <c r="AW30" s="28">
        <f>IF(('Activity data'!AW17*EF!$H30)*kgtoGg=0,"NO",('Activity data'!AW17*EF!$H30)*kgtoGg)</f>
        <v>22.685801784376551</v>
      </c>
      <c r="AX30" s="28">
        <f>IF(('Activity data'!AX17*EF!$H30)*kgtoGg=0,"NO",('Activity data'!AX17*EF!$H30)*kgtoGg)</f>
        <v>23.326170674543622</v>
      </c>
      <c r="AY30" s="28">
        <f>IF(('Activity data'!AY17*EF!$H30)*kgtoGg=0,"NO",('Activity data'!AY17*EF!$H30)*kgtoGg)</f>
        <v>24.000791822285041</v>
      </c>
      <c r="AZ30" s="28">
        <f>IF(('Activity data'!AZ17*EF!$H30)*kgtoGg=0,"NO",('Activity data'!AZ17*EF!$H30)*kgtoGg)</f>
        <v>24.669164875052353</v>
      </c>
      <c r="BA30" s="28">
        <f>IF(('Activity data'!BA17*EF!$H30)*kgtoGg=0,"NO",('Activity data'!BA17*EF!$H30)*kgtoGg)</f>
        <v>25.245655165979354</v>
      </c>
      <c r="BB30" s="28">
        <f>IF(('Activity data'!BB17*EF!$H30)*kgtoGg=0,"NO",('Activity data'!BB17*EF!$H30)*kgtoGg)</f>
        <v>25.819992880759813</v>
      </c>
      <c r="BC30" s="28">
        <f>IF(('Activity data'!BC17*EF!$H30)*kgtoGg=0,"NO",('Activity data'!BC17*EF!$H30)*kgtoGg)</f>
        <v>26.401789634107498</v>
      </c>
      <c r="BD30" s="28">
        <f>IF(('Activity data'!BD17*EF!$H30)*kgtoGg=0,"NO",('Activity data'!BD17*EF!$H30)*kgtoGg)</f>
        <v>26.967705493821573</v>
      </c>
      <c r="BE30" s="28">
        <f>IF(('Activity data'!BE17*EF!$H30)*kgtoGg=0,"NO",('Activity data'!BE17*EF!$H30)*kgtoGg)</f>
        <v>27.502165341295502</v>
      </c>
      <c r="BF30" s="28">
        <f>IF(('Activity data'!BF17*EF!$H30)*kgtoGg=0,"NO",('Activity data'!BF17*EF!$H30)*kgtoGg)</f>
        <v>28.085341377437107</v>
      </c>
      <c r="BG30" s="28">
        <f>IF(('Activity data'!BG17*EF!$H30)*kgtoGg=0,"NO",('Activity data'!BG17*EF!$H30)*kgtoGg)</f>
        <v>28.695194085220379</v>
      </c>
      <c r="BH30" s="28">
        <f>IF(('Activity data'!BH17*EF!$H30)*kgtoGg=0,"NO",('Activity data'!BH17*EF!$H30)*kgtoGg)</f>
        <v>29.327653570610352</v>
      </c>
      <c r="BI30" s="28">
        <f>IF(('Activity data'!BI17*EF!$H30)*kgtoGg=0,"NO",('Activity data'!BI17*EF!$H30)*kgtoGg)</f>
        <v>29.940440779628382</v>
      </c>
      <c r="BJ30" s="28">
        <f>IF(('Activity data'!BJ17*EF!$H30)*kgtoGg=0,"NO",('Activity data'!BJ17*EF!$H30)*kgtoGg)</f>
        <v>30.571479446194761</v>
      </c>
      <c r="BK30" s="28">
        <f>IF(('Activity data'!BK17*EF!$H30)*kgtoGg=0,"NO",('Activity data'!BK17*EF!$H30)*kgtoGg)</f>
        <v>31.26720812978731</v>
      </c>
      <c r="BL30" s="28">
        <f>IF(('Activity data'!BL17*EF!$H30)*kgtoGg=0,"NO",('Activity data'!BL17*EF!$H30)*kgtoGg)</f>
        <v>32.005976316741723</v>
      </c>
      <c r="BM30" s="28">
        <f>IF(('Activity data'!BM17*EF!$H30)*kgtoGg=0,"NO",('Activity data'!BM17*EF!$H30)*kgtoGg)</f>
        <v>32.776002717493355</v>
      </c>
      <c r="BN30" s="28">
        <f>IF(('Activity data'!BN17*EF!$H30)*kgtoGg=0,"NO",('Activity data'!BN17*EF!$H30)*kgtoGg)</f>
        <v>33.505363477865835</v>
      </c>
      <c r="BO30" s="28">
        <f>IF(('Activity data'!BO17*EF!$H30)*kgtoGg=0,"NO",('Activity data'!BO17*EF!$H30)*kgtoGg)</f>
        <v>34.260980041397218</v>
      </c>
      <c r="BP30" s="28">
        <f>IF(('Activity data'!BP17*EF!$H30)*kgtoGg=0,"NO",('Activity data'!BP17*EF!$H30)*kgtoGg)</f>
        <v>35.058415266188398</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7.8169501556502749E-2</v>
      </c>
      <c r="AE31" s="28">
        <f>IF(('Activity data'!AE18*EF!$H31)*kgtoGg=0,"NO",('Activity data'!AE18*EF!$H31)*kgtoGg)</f>
        <v>7.8192422622169716E-2</v>
      </c>
      <c r="AF31" s="28">
        <f>IF(('Activity data'!AF18*EF!$H31)*kgtoGg=0,"NO",('Activity data'!AF18*EF!$H31)*kgtoGg)</f>
        <v>7.7595334519983447E-2</v>
      </c>
      <c r="AG31" s="28">
        <f>IF(('Activity data'!AG18*EF!$H31)*kgtoGg=0,"NO",('Activity data'!AG18*EF!$H31)*kgtoGg)</f>
        <v>7.6430395393963735E-2</v>
      </c>
      <c r="AH31" s="28">
        <f>IF(('Activity data'!AH18*EF!$H31)*kgtoGg=0,"NO",('Activity data'!AH18*EF!$H31)*kgtoGg)</f>
        <v>7.4721393413226506E-2</v>
      </c>
      <c r="AI31" s="28">
        <f>IF(('Activity data'!AI18*EF!$H31)*kgtoGg=0,"NO",('Activity data'!AI18*EF!$H31)*kgtoGg)</f>
        <v>7.3720969118271112E-2</v>
      </c>
      <c r="AJ31" s="28">
        <f>IF(('Activity data'!AJ18*EF!$H31)*kgtoGg=0,"NO",('Activity data'!AJ18*EF!$H31)*kgtoGg)</f>
        <v>7.266546068306011E-2</v>
      </c>
      <c r="AK31" s="28">
        <f>IF(('Activity data'!AK18*EF!$H31)*kgtoGg=0,"NO",('Activity data'!AK18*EF!$H31)*kgtoGg)</f>
        <v>7.1175900548015258E-2</v>
      </c>
      <c r="AL31" s="28">
        <f>IF(('Activity data'!AL18*EF!$H31)*kgtoGg=0,"NO",('Activity data'!AL18*EF!$H31)*kgtoGg)</f>
        <v>6.2420728943847974E-2</v>
      </c>
      <c r="AM31" s="28">
        <f>IF(('Activity data'!AM18*EF!$H31)*kgtoGg=0,"NO",('Activity data'!AM18*EF!$H31)*kgtoGg)</f>
        <v>6.348315219672819E-2</v>
      </c>
      <c r="AN31" s="28">
        <f>IF(('Activity data'!AN18*EF!$H31)*kgtoGg=0,"NO",('Activity data'!AN18*EF!$H31)*kgtoGg)</f>
        <v>6.371316308854523E-2</v>
      </c>
      <c r="AO31" s="28">
        <f>IF(('Activity data'!AO18*EF!$H31)*kgtoGg=0,"NO",('Activity data'!AO18*EF!$H31)*kgtoGg)</f>
        <v>6.396194737601929E-2</v>
      </c>
      <c r="AP31" s="28">
        <f>IF(('Activity data'!AP18*EF!$H31)*kgtoGg=0,"NO",('Activity data'!AP18*EF!$H31)*kgtoGg)</f>
        <v>6.430367799325018E-2</v>
      </c>
      <c r="AQ31" s="28">
        <f>IF(('Activity data'!AQ18*EF!$H31)*kgtoGg=0,"NO",('Activity data'!AQ18*EF!$H31)*kgtoGg)</f>
        <v>6.5359945364920485E-2</v>
      </c>
      <c r="AR31" s="28">
        <f>IF(('Activity data'!AR18*EF!$H31)*kgtoGg=0,"NO",('Activity data'!AR18*EF!$H31)*kgtoGg)</f>
        <v>6.651578632992125E-2</v>
      </c>
      <c r="AS31" s="28">
        <f>IF(('Activity data'!AS18*EF!$H31)*kgtoGg=0,"NO",('Activity data'!AS18*EF!$H31)*kgtoGg)</f>
        <v>6.787430173682088E-2</v>
      </c>
      <c r="AT31" s="28">
        <f>IF(('Activity data'!AT18*EF!$H31)*kgtoGg=0,"NO",('Activity data'!AT18*EF!$H31)*kgtoGg)</f>
        <v>6.9454552379236895E-2</v>
      </c>
      <c r="AU31" s="28">
        <f>IF(('Activity data'!AU18*EF!$H31)*kgtoGg=0,"NO",('Activity data'!AU18*EF!$H31)*kgtoGg)</f>
        <v>7.1524041410747918E-2</v>
      </c>
      <c r="AV31" s="28">
        <f>IF(('Activity data'!AV18*EF!$H31)*kgtoGg=0,"NO",('Activity data'!AV18*EF!$H31)*kgtoGg)</f>
        <v>7.3699148399206757E-2</v>
      </c>
      <c r="AW31" s="28">
        <f>IF(('Activity data'!AW18*EF!$H31)*kgtoGg=0,"NO",('Activity data'!AW18*EF!$H31)*kgtoGg)</f>
        <v>7.5945966355333946E-2</v>
      </c>
      <c r="AX31" s="28">
        <f>IF(('Activity data'!AX18*EF!$H31)*kgtoGg=0,"NO",('Activity data'!AX18*EF!$H31)*kgtoGg)</f>
        <v>7.808974926633179E-2</v>
      </c>
      <c r="AY31" s="28">
        <f>IF(('Activity data'!AY18*EF!$H31)*kgtoGg=0,"NO",('Activity data'!AY18*EF!$H31)*kgtoGg)</f>
        <v>8.0348199528568115E-2</v>
      </c>
      <c r="AZ31" s="28">
        <f>IF(('Activity data'!AZ18*EF!$H31)*kgtoGg=0,"NO",('Activity data'!AZ18*EF!$H31)*kgtoGg)</f>
        <v>8.2585732848339796E-2</v>
      </c>
      <c r="BA31" s="28">
        <f>IF(('Activity data'!BA18*EF!$H31)*kgtoGg=0,"NO",('Activity data'!BA18*EF!$H31)*kgtoGg)</f>
        <v>8.4515667379861228E-2</v>
      </c>
      <c r="BB31" s="28">
        <f>IF(('Activity data'!BB18*EF!$H31)*kgtoGg=0,"NO",('Activity data'!BB18*EF!$H31)*kgtoGg)</f>
        <v>8.643839566506363E-2</v>
      </c>
      <c r="BC31" s="28">
        <f>IF(('Activity data'!BC18*EF!$H31)*kgtoGg=0,"NO",('Activity data'!BC18*EF!$H31)*kgtoGg)</f>
        <v>8.8386094806374799E-2</v>
      </c>
      <c r="BD31" s="28">
        <f>IF(('Activity data'!BD18*EF!$H31)*kgtoGg=0,"NO",('Activity data'!BD18*EF!$H31)*kgtoGg)</f>
        <v>9.028062898463754E-2</v>
      </c>
      <c r="BE31" s="28">
        <f>IF(('Activity data'!BE18*EF!$H31)*kgtoGg=0,"NO",('Activity data'!BE18*EF!$H31)*kgtoGg)</f>
        <v>9.2069856889400684E-2</v>
      </c>
      <c r="BF31" s="28">
        <f>IF(('Activity data'!BF18*EF!$H31)*kgtoGg=0,"NO",('Activity data'!BF18*EF!$H31)*kgtoGg)</f>
        <v>9.4022173498750111E-2</v>
      </c>
      <c r="BG31" s="28">
        <f>IF(('Activity data'!BG18*EF!$H31)*kgtoGg=0,"NO",('Activity data'!BG18*EF!$H31)*kgtoGg)</f>
        <v>9.6063796433978041E-2</v>
      </c>
      <c r="BH31" s="28">
        <f>IF(('Activity data'!BH18*EF!$H31)*kgtoGg=0,"NO",('Activity data'!BH18*EF!$H31)*kgtoGg)</f>
        <v>9.8181100783856376E-2</v>
      </c>
      <c r="BI31" s="28">
        <f>IF(('Activity data'!BI18*EF!$H31)*kgtoGg=0,"NO",('Activity data'!BI18*EF!$H31)*kgtoGg)</f>
        <v>0.10023254764041463</v>
      </c>
      <c r="BJ31" s="28">
        <f>IF(('Activity data'!BJ18*EF!$H31)*kgtoGg=0,"NO",('Activity data'!BJ18*EF!$H31)*kgtoGg)</f>
        <v>0.10234509547079239</v>
      </c>
      <c r="BK31" s="28">
        <f>IF(('Activity data'!BK18*EF!$H31)*kgtoGg=0,"NO",('Activity data'!BK18*EF!$H31)*kgtoGg)</f>
        <v>0.10467420808928264</v>
      </c>
      <c r="BL31" s="28">
        <f>IF(('Activity data'!BL18*EF!$H31)*kgtoGg=0,"NO",('Activity data'!BL18*EF!$H31)*kgtoGg)</f>
        <v>0.10714740539586723</v>
      </c>
      <c r="BM31" s="28">
        <f>IF(('Activity data'!BM18*EF!$H31)*kgtoGg=0,"NO",('Activity data'!BM18*EF!$H31)*kgtoGg)</f>
        <v>0.1097252467999333</v>
      </c>
      <c r="BN31" s="28">
        <f>IF(('Activity data'!BN18*EF!$H31)*kgtoGg=0,"NO",('Activity data'!BN18*EF!$H31)*kgtoGg)</f>
        <v>0.11216695057106901</v>
      </c>
      <c r="BO31" s="28">
        <f>IF(('Activity data'!BO18*EF!$H31)*kgtoGg=0,"NO",('Activity data'!BO18*EF!$H31)*kgtoGg)</f>
        <v>0.11469655171353375</v>
      </c>
      <c r="BP31" s="28">
        <f>IF(('Activity data'!BP18*EF!$H31)*kgtoGg=0,"NO",('Activity data'!BP18*EF!$H31)*kgtoGg)</f>
        <v>0.11736615049290143</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0.55714876582516759</v>
      </c>
      <c r="AE32" s="28">
        <f>IF(('Activity data'!AE19*EF!$H32)*kgtoGg=0,"NO",('Activity data'!AE19*EF!$H32)*kgtoGg)</f>
        <v>0.57031240603660893</v>
      </c>
      <c r="AF32" s="28">
        <f>IF(('Activity data'!AF19*EF!$H32)*kgtoGg=0,"NO",('Activity data'!AF19*EF!$H32)*kgtoGg)</f>
        <v>0.58098200568096292</v>
      </c>
      <c r="AG32" s="28">
        <f>IF(('Activity data'!AG19*EF!$H32)*kgtoGg=0,"NO",('Activity data'!AG19*EF!$H32)*kgtoGg)</f>
        <v>0.5891936523060477</v>
      </c>
      <c r="AH32" s="28">
        <f>IF(('Activity data'!AH19*EF!$H32)*kgtoGg=0,"NO",('Activity data'!AH19*EF!$H32)*kgtoGg)</f>
        <v>0.59488134602101772</v>
      </c>
      <c r="AI32" s="28">
        <f>IF(('Activity data'!AI19*EF!$H32)*kgtoGg=0,"NO",('Activity data'!AI19*EF!$H32)*kgtoGg)</f>
        <v>0.60354623741662616</v>
      </c>
      <c r="AJ32" s="28">
        <f>IF(('Activity data'!AJ19*EF!$H32)*kgtoGg=0,"NO",('Activity data'!AJ19*EF!$H32)*kgtoGg)</f>
        <v>0.61179168593792999</v>
      </c>
      <c r="AK32" s="28">
        <f>IF(('Activity data'!AK19*EF!$H32)*kgtoGg=0,"NO",('Activity data'!AK19*EF!$H32)*kgtoGg)</f>
        <v>0.61782374808173524</v>
      </c>
      <c r="AL32" s="28">
        <f>IF(('Activity data'!AL19*EF!$H32)*kgtoGg=0,"NO",('Activity data'!AL19*EF!$H32)*kgtoGg)</f>
        <v>0.588293634425884</v>
      </c>
      <c r="AM32" s="28">
        <f>IF(('Activity data'!AM19*EF!$H32)*kgtoGg=0,"NO",('Activity data'!AM19*EF!$H32)*kgtoGg)</f>
        <v>0.60426791016346093</v>
      </c>
      <c r="AN32" s="28">
        <f>IF(('Activity data'!AN19*EF!$H32)*kgtoGg=0,"NO",('Activity data'!AN19*EF!$H32)*kgtoGg)</f>
        <v>0.61631776233810753</v>
      </c>
      <c r="AO32" s="28">
        <f>IF(('Activity data'!AO19*EF!$H32)*kgtoGg=0,"NO",('Activity data'!AO19*EF!$H32)*kgtoGg)</f>
        <v>0.62859467564308003</v>
      </c>
      <c r="AP32" s="28">
        <f>IF(('Activity data'!AP19*EF!$H32)*kgtoGg=0,"NO",('Activity data'!AP19*EF!$H32)*kgtoGg)</f>
        <v>0.64150645142268559</v>
      </c>
      <c r="AQ32" s="28">
        <f>IF(('Activity data'!AQ19*EF!$H32)*kgtoGg=0,"NO",('Activity data'!AQ19*EF!$H32)*kgtoGg)</f>
        <v>0.65846995575413014</v>
      </c>
      <c r="AR32" s="28">
        <f>IF(('Activity data'!AR19*EF!$H32)*kgtoGg=0,"NO",('Activity data'!AR19*EF!$H32)*kgtoGg)</f>
        <v>0.67577658458202583</v>
      </c>
      <c r="AS32" s="28">
        <f>IF(('Activity data'!AS19*EF!$H32)*kgtoGg=0,"NO",('Activity data'!AS19*EF!$H32)*kgtoGg)</f>
        <v>0.69459447034617738</v>
      </c>
      <c r="AT32" s="28">
        <f>IF(('Activity data'!AT19*EF!$H32)*kgtoGg=0,"NO",('Activity data'!AT19*EF!$H32)*kgtoGg)</f>
        <v>0.71511485650732176</v>
      </c>
      <c r="AU32" s="28">
        <f>IF(('Activity data'!AU19*EF!$H32)*kgtoGg=0,"NO",('Activity data'!AU19*EF!$H32)*kgtoGg)</f>
        <v>0.73900707067362637</v>
      </c>
      <c r="AV32" s="28">
        <f>IF(('Activity data'!AV19*EF!$H32)*kgtoGg=0,"NO",('Activity data'!AV19*EF!$H32)*kgtoGg)</f>
        <v>0.76414686300590795</v>
      </c>
      <c r="AW32" s="28">
        <f>IF(('Activity data'!AW19*EF!$H32)*kgtoGg=0,"NO",('Activity data'!AW19*EF!$H32)*kgtoGg)</f>
        <v>0.78992128090123903</v>
      </c>
      <c r="AX32" s="28">
        <f>IF(('Activity data'!AX19*EF!$H32)*kgtoGg=0,"NO",('Activity data'!AX19*EF!$H32)*kgtoGg)</f>
        <v>0.81572225299895662</v>
      </c>
      <c r="AY32" s="28">
        <f>IF(('Activity data'!AY19*EF!$H32)*kgtoGg=0,"NO",('Activity data'!AY19*EF!$H32)*kgtoGg)</f>
        <v>0.84291860090634674</v>
      </c>
      <c r="AZ32" s="28">
        <f>IF(('Activity data'!AZ19*EF!$H32)*kgtoGg=0,"NO",('Activity data'!AZ19*EF!$H32)*kgtoGg)</f>
        <v>0.87068410937638552</v>
      </c>
      <c r="BA32" s="28">
        <f>IF(('Activity data'!BA19*EF!$H32)*kgtoGg=0,"NO",('Activity data'!BA19*EF!$H32)*kgtoGg)</f>
        <v>0.89712022255815371</v>
      </c>
      <c r="BB32" s="28">
        <f>IF(('Activity data'!BB19*EF!$H32)*kgtoGg=0,"NO",('Activity data'!BB19*EF!$H32)*kgtoGg)</f>
        <v>0.92372104312249026</v>
      </c>
      <c r="BC32" s="28">
        <f>IF(('Activity data'!BC19*EF!$H32)*kgtoGg=0,"NO",('Activity data'!BC19*EF!$H32)*kgtoGg)</f>
        <v>0.95115482196469725</v>
      </c>
      <c r="BD32" s="28">
        <f>IF(('Activity data'!BD19*EF!$H32)*kgtoGg=0,"NO",('Activity data'!BD19*EF!$H32)*kgtoGg)</f>
        <v>0.978897500364586</v>
      </c>
      <c r="BE32" s="28">
        <f>IF(('Activity data'!BE19*EF!$H32)*kgtoGg=0,"NO",('Activity data'!BE19*EF!$H32)*kgtoGg)</f>
        <v>1.0065705684351023</v>
      </c>
      <c r="BF32" s="28">
        <f>IF(('Activity data'!BF19*EF!$H32)*kgtoGg=0,"NO",('Activity data'!BF19*EF!$H32)*kgtoGg)</f>
        <v>1.036111242932944</v>
      </c>
      <c r="BG32" s="28">
        <f>IF(('Activity data'!BG19*EF!$H32)*kgtoGg=0,"NO",('Activity data'!BG19*EF!$H32)*kgtoGg)</f>
        <v>1.0666372724038125</v>
      </c>
      <c r="BH32" s="28">
        <f>IF(('Activity data'!BH19*EF!$H32)*kgtoGg=0,"NO",('Activity data'!BH19*EF!$H32)*kgtoGg)</f>
        <v>1.0985139720913046</v>
      </c>
      <c r="BI32" s="28">
        <f>IF(('Activity data'!BI19*EF!$H32)*kgtoGg=0,"NO",('Activity data'!BI19*EF!$H32)*kgtoGg)</f>
        <v>1.1306996919387349</v>
      </c>
      <c r="BJ32" s="28">
        <f>IF(('Activity data'!BJ19*EF!$H32)*kgtoGg=0,"NO",('Activity data'!BJ19*EF!$H32)*kgtoGg)</f>
        <v>1.1641879248706857</v>
      </c>
      <c r="BK32" s="28">
        <f>IF(('Activity data'!BK19*EF!$H32)*kgtoGg=0,"NO",('Activity data'!BK19*EF!$H32)*kgtoGg)</f>
        <v>1.2002753339484238</v>
      </c>
      <c r="BL32" s="28">
        <f>IF(('Activity data'!BL19*EF!$H32)*kgtoGg=0,"NO",('Activity data'!BL19*EF!$H32)*kgtoGg)</f>
        <v>1.2380609370487765</v>
      </c>
      <c r="BM32" s="28">
        <f>IF(('Activity data'!BM19*EF!$H32)*kgtoGg=0,"NO",('Activity data'!BM19*EF!$H32)*kgtoGg)</f>
        <v>1.277732549441513</v>
      </c>
      <c r="BN32" s="28">
        <f>IF(('Activity data'!BN19*EF!$H32)*kgtoGg=0,"NO",('Activity data'!BN19*EF!$H32)*kgtoGg)</f>
        <v>1.3173257637529292</v>
      </c>
      <c r="BO32" s="28">
        <f>IF(('Activity data'!BO19*EF!$H32)*kgtoGg=0,"NO",('Activity data'!BO19*EF!$H32)*kgtoGg)</f>
        <v>1.3587417122404295</v>
      </c>
      <c r="BP32" s="28">
        <f>IF(('Activity data'!BP19*EF!$H32)*kgtoGg=0,"NO",('Activity data'!BP19*EF!$H32)*kgtoGg)</f>
        <v>1.4025114435858497</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2.2206695846753806</v>
      </c>
      <c r="AE33" s="28">
        <f>IF(('Activity data'!AE20*EF!$H33)*kgtoGg=0,"NO",('Activity data'!AE20*EF!$H33)*kgtoGg)</f>
        <v>2.2683949384341098</v>
      </c>
      <c r="AF33" s="28">
        <f>IF(('Activity data'!AF20*EF!$H33)*kgtoGg=0,"NO",('Activity data'!AF20*EF!$H33)*kgtoGg)</f>
        <v>2.2886250853274088</v>
      </c>
      <c r="AG33" s="28">
        <f>IF(('Activity data'!AG20*EF!$H33)*kgtoGg=0,"NO",('Activity data'!AG20*EF!$H33)*kgtoGg)</f>
        <v>2.282585237141296</v>
      </c>
      <c r="AH33" s="28">
        <f>IF(('Activity data'!AH20*EF!$H33)*kgtoGg=0,"NO",('Activity data'!AH20*EF!$H33)*kgtoGg)</f>
        <v>2.2503781136838219</v>
      </c>
      <c r="AI33" s="28">
        <f>IF(('Activity data'!AI20*EF!$H33)*kgtoGg=0,"NO",('Activity data'!AI20*EF!$H33)*kgtoGg)</f>
        <v>2.2464370997834635</v>
      </c>
      <c r="AJ33" s="28">
        <f>IF(('Activity data'!AJ20*EF!$H33)*kgtoGg=0,"NO",('Activity data'!AJ20*EF!$H33)*kgtoGg)</f>
        <v>2.2383726773593779</v>
      </c>
      <c r="AK33" s="28">
        <f>IF(('Activity data'!AK20*EF!$H33)*kgtoGg=0,"NO",('Activity data'!AK20*EF!$H33)*kgtoGg)</f>
        <v>2.2089020221468898</v>
      </c>
      <c r="AL33" s="28">
        <f>IF(('Activity data'!AL20*EF!$H33)*kgtoGg=0,"NO",('Activity data'!AL20*EF!$H33)*kgtoGg)</f>
        <v>1.8427107851318838</v>
      </c>
      <c r="AM33" s="28">
        <f>IF(('Activity data'!AM20*EF!$H33)*kgtoGg=0,"NO",('Activity data'!AM20*EF!$H33)*kgtoGg)</f>
        <v>1.9286103172579565</v>
      </c>
      <c r="AN33" s="28">
        <f>IF(('Activity data'!AN20*EF!$H33)*kgtoGg=0,"NO",('Activity data'!AN20*EF!$H33)*kgtoGg)</f>
        <v>1.9763138184966413</v>
      </c>
      <c r="AO33" s="28">
        <f>IF(('Activity data'!AO20*EF!$H33)*kgtoGg=0,"NO",('Activity data'!AO20*EF!$H33)*kgtoGg)</f>
        <v>2.0251075941801515</v>
      </c>
      <c r="AP33" s="28">
        <f>IF(('Activity data'!AP20*EF!$H33)*kgtoGg=0,"NO",('Activity data'!AP20*EF!$H33)*kgtoGg)</f>
        <v>2.0786822191474164</v>
      </c>
      <c r="AQ33" s="28">
        <f>IF(('Activity data'!AQ20*EF!$H33)*kgtoGg=0,"NO",('Activity data'!AQ20*EF!$H33)*kgtoGg)</f>
        <v>2.1678507288427578</v>
      </c>
      <c r="AR33" s="28">
        <f>IF(('Activity data'!AR20*EF!$H33)*kgtoGg=0,"NO",('Activity data'!AR20*EF!$H33)*kgtoGg)</f>
        <v>2.265226615122709</v>
      </c>
      <c r="AS33" s="28">
        <f>IF(('Activity data'!AS20*EF!$H33)*kgtoGg=0,"NO",('Activity data'!AS20*EF!$H33)*kgtoGg)</f>
        <v>2.3744345248854657</v>
      </c>
      <c r="AT33" s="28">
        <f>IF(('Activity data'!AT20*EF!$H33)*kgtoGg=0,"NO",('Activity data'!AT20*EF!$H33)*kgtoGg)</f>
        <v>2.4969058414022136</v>
      </c>
      <c r="AU33" s="28">
        <f>IF(('Activity data'!AU20*EF!$H33)*kgtoGg=0,"NO",('Activity data'!AU20*EF!$H33)*kgtoGg)</f>
        <v>2.6470009051174768</v>
      </c>
      <c r="AV33" s="28">
        <f>IF(('Activity data'!AV20*EF!$H33)*kgtoGg=0,"NO",('Activity data'!AV20*EF!$H33)*kgtoGg)</f>
        <v>2.8056334465330552</v>
      </c>
      <c r="AW33" s="28">
        <f>IF(('Activity data'!AW20*EF!$H33)*kgtoGg=0,"NO",('Activity data'!AW20*EF!$H33)*kgtoGg)</f>
        <v>2.9727572917222367</v>
      </c>
      <c r="AX33" s="28">
        <f>IF(('Activity data'!AX20*EF!$H33)*kgtoGg=0,"NO",('Activity data'!AX20*EF!$H33)*kgtoGg)</f>
        <v>3.1377366114355514</v>
      </c>
      <c r="AY33" s="28">
        <f>IF(('Activity data'!AY20*EF!$H33)*kgtoGg=0,"NO",('Activity data'!AY20*EF!$H33)*kgtoGg)</f>
        <v>3.3123142597738822</v>
      </c>
      <c r="AZ33" s="28">
        <f>IF(('Activity data'!AZ20*EF!$H33)*kgtoGg=0,"NO",('Activity data'!AZ20*EF!$H33)*kgtoGg)</f>
        <v>3.4893317847152097</v>
      </c>
      <c r="BA33" s="28">
        <f>IF(('Activity data'!BA20*EF!$H33)*kgtoGg=0,"NO",('Activity data'!BA20*EF!$H33)*kgtoGg)</f>
        <v>3.6528102571628209</v>
      </c>
      <c r="BB33" s="28">
        <f>IF(('Activity data'!BB20*EF!$H33)*kgtoGg=0,"NO",('Activity data'!BB20*EF!$H33)*kgtoGg)</f>
        <v>3.8205635533204445</v>
      </c>
      <c r="BC33" s="28">
        <f>IF(('Activity data'!BC20*EF!$H33)*kgtoGg=0,"NO",('Activity data'!BC20*EF!$H33)*kgtoGg)</f>
        <v>3.9931510216610202</v>
      </c>
      <c r="BD33" s="28">
        <f>IF(('Activity data'!BD20*EF!$H33)*kgtoGg=0,"NO",('Activity data'!BD20*EF!$H33)*kgtoGg)</f>
        <v>4.1661844531172099</v>
      </c>
      <c r="BE33" s="28">
        <f>IF(('Activity data'!BE20*EF!$H33)*kgtoGg=0,"NO",('Activity data'!BE20*EF!$H33)*kgtoGg)</f>
        <v>4.3365779065534573</v>
      </c>
      <c r="BF33" s="28">
        <f>IF(('Activity data'!BF20*EF!$H33)*kgtoGg=0,"NO",('Activity data'!BF20*EF!$H33)*kgtoGg)</f>
        <v>4.5201807193619992</v>
      </c>
      <c r="BG33" s="28">
        <f>IF(('Activity data'!BG20*EF!$H33)*kgtoGg=0,"NO",('Activity data'!BG20*EF!$H33)*kgtoGg)</f>
        <v>4.7142713197710844</v>
      </c>
      <c r="BH33" s="28">
        <f>IF(('Activity data'!BH20*EF!$H33)*kgtoGg=0,"NO",('Activity data'!BH20*EF!$H33)*kgtoGg)</f>
        <v>4.9170793300661577</v>
      </c>
      <c r="BI33" s="28">
        <f>IF(('Activity data'!BI20*EF!$H33)*kgtoGg=0,"NO",('Activity data'!BI20*EF!$H33)*kgtoGg)</f>
        <v>5.1201416762333709</v>
      </c>
      <c r="BJ33" s="28">
        <f>IF(('Activity data'!BJ20*EF!$H33)*kgtoGg=0,"NO",('Activity data'!BJ20*EF!$H33)*kgtoGg)</f>
        <v>5.3313822726701536</v>
      </c>
      <c r="BK33" s="28">
        <f>IF(('Activity data'!BK20*EF!$H33)*kgtoGg=0,"NO",('Activity data'!BK20*EF!$H33)*kgtoGg)</f>
        <v>5.5609447726061081</v>
      </c>
      <c r="BL33" s="28">
        <f>IF(('Activity data'!BL20*EF!$H33)*kgtoGg=0,"NO",('Activity data'!BL20*EF!$H33)*kgtoGg)</f>
        <v>5.8060907799128403</v>
      </c>
      <c r="BM33" s="28">
        <f>IF(('Activity data'!BM20*EF!$H33)*kgtoGg=0,"NO",('Activity data'!BM20*EF!$H33)*kgtoGg)</f>
        <v>6.0635057497372831</v>
      </c>
      <c r="BN33" s="28">
        <f>IF(('Activity data'!BN20*EF!$H33)*kgtoGg=0,"NO",('Activity data'!BN20*EF!$H33)*kgtoGg)</f>
        <v>6.3177287181239237</v>
      </c>
      <c r="BO33" s="28">
        <f>IF(('Activity data'!BO20*EF!$H33)*kgtoGg=0,"NO",('Activity data'!BO20*EF!$H33)*kgtoGg)</f>
        <v>6.5835551771094147</v>
      </c>
      <c r="BP33" s="28">
        <f>IF(('Activity data'!BP20*EF!$H33)*kgtoGg=0,"NO",('Activity data'!BP20*EF!$H33)*kgtoGg)</f>
        <v>6.86491808630704</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2.3214531909382007E-2</v>
      </c>
      <c r="AE34" s="28">
        <f>IF(('Activity data'!AE21*EF!$H34)*kgtoGg=0,"NO",('Activity data'!AE21*EF!$H34)*kgtoGg)</f>
        <v>2.3763016918192058E-2</v>
      </c>
      <c r="AF34" s="28">
        <f>IF(('Activity data'!AF21*EF!$H34)*kgtoGg=0,"NO",('Activity data'!AF21*EF!$H34)*kgtoGg)</f>
        <v>2.4207583570040141E-2</v>
      </c>
      <c r="AG34" s="28">
        <f>IF(('Activity data'!AG21*EF!$H34)*kgtoGg=0,"NO",('Activity data'!AG21*EF!$H34)*kgtoGg)</f>
        <v>2.4549735512752011E-2</v>
      </c>
      <c r="AH34" s="28">
        <f>IF(('Activity data'!AH21*EF!$H34)*kgtoGg=0,"NO",('Activity data'!AH21*EF!$H34)*kgtoGg)</f>
        <v>2.4786722750875758E-2</v>
      </c>
      <c r="AI34" s="28">
        <f>IF(('Activity data'!AI21*EF!$H34)*kgtoGg=0,"NO",('Activity data'!AI21*EF!$H34)*kgtoGg)</f>
        <v>2.5147759892359449E-2</v>
      </c>
      <c r="AJ34" s="28">
        <f>IF(('Activity data'!AJ21*EF!$H34)*kgtoGg=0,"NO",('Activity data'!AJ21*EF!$H34)*kgtoGg)</f>
        <v>2.5491320247413775E-2</v>
      </c>
      <c r="AK34" s="28">
        <f>IF(('Activity data'!AK21*EF!$H34)*kgtoGg=0,"NO",('Activity data'!AK21*EF!$H34)*kgtoGg)</f>
        <v>2.5742656170072323E-2</v>
      </c>
      <c r="AL34" s="28">
        <f>IF(('Activity data'!AL21*EF!$H34)*kgtoGg=0,"NO",('Activity data'!AL21*EF!$H34)*kgtoGg)</f>
        <v>2.4512234767745188E-2</v>
      </c>
      <c r="AM34" s="28">
        <f>IF(('Activity data'!AM21*EF!$H34)*kgtoGg=0,"NO",('Activity data'!AM21*EF!$H34)*kgtoGg)</f>
        <v>2.5177829590144227E-2</v>
      </c>
      <c r="AN34" s="28">
        <f>IF(('Activity data'!AN21*EF!$H34)*kgtoGg=0,"NO",('Activity data'!AN21*EF!$H34)*kgtoGg)</f>
        <v>2.5679906764087837E-2</v>
      </c>
      <c r="AO34" s="28">
        <f>IF(('Activity data'!AO21*EF!$H34)*kgtoGg=0,"NO",('Activity data'!AO21*EF!$H34)*kgtoGg)</f>
        <v>2.6191444818461692E-2</v>
      </c>
      <c r="AP34" s="28">
        <f>IF(('Activity data'!AP21*EF!$H34)*kgtoGg=0,"NO",('Activity data'!AP21*EF!$H34)*kgtoGg)</f>
        <v>2.6729435475945262E-2</v>
      </c>
      <c r="AQ34" s="28">
        <f>IF(('Activity data'!AQ21*EF!$H34)*kgtoGg=0,"NO",('Activity data'!AQ21*EF!$H34)*kgtoGg)</f>
        <v>2.7436248156422111E-2</v>
      </c>
      <c r="AR34" s="28">
        <f>IF(('Activity data'!AR21*EF!$H34)*kgtoGg=0,"NO",('Activity data'!AR21*EF!$H34)*kgtoGg)</f>
        <v>2.8157357690917768E-2</v>
      </c>
      <c r="AS34" s="28">
        <f>IF(('Activity data'!AS21*EF!$H34)*kgtoGg=0,"NO",('Activity data'!AS21*EF!$H34)*kgtoGg)</f>
        <v>2.8941436264424091E-2</v>
      </c>
      <c r="AT34" s="28">
        <f>IF(('Activity data'!AT21*EF!$H34)*kgtoGg=0,"NO",('Activity data'!AT21*EF!$H34)*kgtoGg)</f>
        <v>2.9796452354471765E-2</v>
      </c>
      <c r="AU34" s="28">
        <f>IF(('Activity data'!AU21*EF!$H34)*kgtoGg=0,"NO",('Activity data'!AU21*EF!$H34)*kgtoGg)</f>
        <v>3.0791961278067794E-2</v>
      </c>
      <c r="AV34" s="28">
        <f>IF(('Activity data'!AV21*EF!$H34)*kgtoGg=0,"NO",('Activity data'!AV21*EF!$H34)*kgtoGg)</f>
        <v>3.1839452625246192E-2</v>
      </c>
      <c r="AW34" s="28">
        <f>IF(('Activity data'!AW21*EF!$H34)*kgtoGg=0,"NO",('Activity data'!AW21*EF!$H34)*kgtoGg)</f>
        <v>3.2913386704218325E-2</v>
      </c>
      <c r="AX34" s="28">
        <f>IF(('Activity data'!AX21*EF!$H34)*kgtoGg=0,"NO",('Activity data'!AX21*EF!$H34)*kgtoGg)</f>
        <v>3.3988427208289894E-2</v>
      </c>
      <c r="AY34" s="28">
        <f>IF(('Activity data'!AY21*EF!$H34)*kgtoGg=0,"NO",('Activity data'!AY21*EF!$H34)*kgtoGg)</f>
        <v>3.5121608371097818E-2</v>
      </c>
      <c r="AZ34" s="28">
        <f>IF(('Activity data'!AZ21*EF!$H34)*kgtoGg=0,"NO",('Activity data'!AZ21*EF!$H34)*kgtoGg)</f>
        <v>3.6278504557349434E-2</v>
      </c>
      <c r="BA34" s="28">
        <f>IF(('Activity data'!BA21*EF!$H34)*kgtoGg=0,"NO",('Activity data'!BA21*EF!$H34)*kgtoGg)</f>
        <v>3.7380009273256444E-2</v>
      </c>
      <c r="BB34" s="28">
        <f>IF(('Activity data'!BB21*EF!$H34)*kgtoGg=0,"NO",('Activity data'!BB21*EF!$H34)*kgtoGg)</f>
        <v>3.848837679677046E-2</v>
      </c>
      <c r="BC34" s="28">
        <f>IF(('Activity data'!BC21*EF!$H34)*kgtoGg=0,"NO",('Activity data'!BC21*EF!$H34)*kgtoGg)</f>
        <v>3.9631450915195758E-2</v>
      </c>
      <c r="BD34" s="28">
        <f>IF(('Activity data'!BD21*EF!$H34)*kgtoGg=0,"NO",('Activity data'!BD21*EF!$H34)*kgtoGg)</f>
        <v>4.0787395848524456E-2</v>
      </c>
      <c r="BE34" s="28">
        <f>IF(('Activity data'!BE21*EF!$H34)*kgtoGg=0,"NO",('Activity data'!BE21*EF!$H34)*kgtoGg)</f>
        <v>4.1940440351462632E-2</v>
      </c>
      <c r="BF34" s="28">
        <f>IF(('Activity data'!BF21*EF!$H34)*kgtoGg=0,"NO",('Activity data'!BF21*EF!$H34)*kgtoGg)</f>
        <v>4.3171301788872712E-2</v>
      </c>
      <c r="BG34" s="28">
        <f>IF(('Activity data'!BG21*EF!$H34)*kgtoGg=0,"NO",('Activity data'!BG21*EF!$H34)*kgtoGg)</f>
        <v>4.4443219683492227E-2</v>
      </c>
      <c r="BH34" s="28">
        <f>IF(('Activity data'!BH21*EF!$H34)*kgtoGg=0,"NO",('Activity data'!BH21*EF!$H34)*kgtoGg)</f>
        <v>4.5771415503804397E-2</v>
      </c>
      <c r="BI34" s="28">
        <f>IF(('Activity data'!BI21*EF!$H34)*kgtoGg=0,"NO",('Activity data'!BI21*EF!$H34)*kgtoGg)</f>
        <v>4.7112487164113988E-2</v>
      </c>
      <c r="BJ34" s="28">
        <f>IF(('Activity data'!BJ21*EF!$H34)*kgtoGg=0,"NO",('Activity data'!BJ21*EF!$H34)*kgtoGg)</f>
        <v>4.850783020294528E-2</v>
      </c>
      <c r="BK34" s="28">
        <f>IF(('Activity data'!BK21*EF!$H34)*kgtoGg=0,"NO",('Activity data'!BK21*EF!$H34)*kgtoGg)</f>
        <v>5.0011472247851033E-2</v>
      </c>
      <c r="BL34" s="28">
        <f>IF(('Activity data'!BL21*EF!$H34)*kgtoGg=0,"NO",('Activity data'!BL21*EF!$H34)*kgtoGg)</f>
        <v>5.1585872377032403E-2</v>
      </c>
      <c r="BM34" s="28">
        <f>IF(('Activity data'!BM21*EF!$H34)*kgtoGg=0,"NO",('Activity data'!BM21*EF!$H34)*kgtoGg)</f>
        <v>5.3238856226729761E-2</v>
      </c>
      <c r="BN34" s="28">
        <f>IF(('Activity data'!BN21*EF!$H34)*kgtoGg=0,"NO",('Activity data'!BN21*EF!$H34)*kgtoGg)</f>
        <v>5.4888573489705425E-2</v>
      </c>
      <c r="BO34" s="28">
        <f>IF(('Activity data'!BO21*EF!$H34)*kgtoGg=0,"NO",('Activity data'!BO21*EF!$H34)*kgtoGg)</f>
        <v>5.6614238010017949E-2</v>
      </c>
      <c r="BP34" s="28">
        <f>IF(('Activity data'!BP21*EF!$H34)*kgtoGg=0,"NO",('Activity data'!BP21*EF!$H34)*kgtoGg)</f>
        <v>5.8437976816077139E-2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9.2527899361474278E-2</v>
      </c>
      <c r="AE35" s="28">
        <f>IF(('Activity data'!AE22*EF!$H35)*kgtoGg=0,"NO",('Activity data'!AE22*EF!$H35)*kgtoGg)</f>
        <v>9.4516455768088009E-2</v>
      </c>
      <c r="AF35" s="28">
        <f>IF(('Activity data'!AF22*EF!$H35)*kgtoGg=0,"NO",('Activity data'!AF22*EF!$H35)*kgtoGg)</f>
        <v>9.5359378555308794E-2</v>
      </c>
      <c r="AG35" s="28">
        <f>IF(('Activity data'!AG22*EF!$H35)*kgtoGg=0,"NO",('Activity data'!AG22*EF!$H35)*kgtoGg)</f>
        <v>9.5107718214220774E-2</v>
      </c>
      <c r="AH35" s="28">
        <f>IF(('Activity data'!AH22*EF!$H35)*kgtoGg=0,"NO",('Activity data'!AH22*EF!$H35)*kgtoGg)</f>
        <v>9.3765754736825996E-2</v>
      </c>
      <c r="AI35" s="28">
        <f>IF(('Activity data'!AI22*EF!$H35)*kgtoGg=0,"NO",('Activity data'!AI22*EF!$H35)*kgtoGg)</f>
        <v>9.3601545824311058E-2</v>
      </c>
      <c r="AJ35" s="28">
        <f>IF(('Activity data'!AJ22*EF!$H35)*kgtoGg=0,"NO",('Activity data'!AJ22*EF!$H35)*kgtoGg)</f>
        <v>9.3265528223307484E-2</v>
      </c>
      <c r="AK35" s="28">
        <f>IF(('Activity data'!AK22*EF!$H35)*kgtoGg=0,"NO",('Activity data'!AK22*EF!$H35)*kgtoGg)</f>
        <v>9.2037584256120505E-2</v>
      </c>
      <c r="AL35" s="28">
        <f>IF(('Activity data'!AL22*EF!$H35)*kgtoGg=0,"NO",('Activity data'!AL22*EF!$H35)*kgtoGg)</f>
        <v>7.6779616047161908E-2</v>
      </c>
      <c r="AM35" s="28">
        <f>IF(('Activity data'!AM22*EF!$H35)*kgtoGg=0,"NO",('Activity data'!AM22*EF!$H35)*kgtoGg)</f>
        <v>8.0358763219081586E-2</v>
      </c>
      <c r="AN35" s="28">
        <f>IF(('Activity data'!AN22*EF!$H35)*kgtoGg=0,"NO",('Activity data'!AN22*EF!$H35)*kgtoGg)</f>
        <v>8.234640910402681E-2</v>
      </c>
      <c r="AO35" s="28">
        <f>IF(('Activity data'!AO22*EF!$H35)*kgtoGg=0,"NO",('Activity data'!AO22*EF!$H35)*kgtoGg)</f>
        <v>8.4379483090839744E-2</v>
      </c>
      <c r="AP35" s="28">
        <f>IF(('Activity data'!AP22*EF!$H35)*kgtoGg=0,"NO",('Activity data'!AP22*EF!$H35)*kgtoGg)</f>
        <v>8.6611759131142413E-2</v>
      </c>
      <c r="AQ35" s="28">
        <f>IF(('Activity data'!AQ22*EF!$H35)*kgtoGg=0,"NO",('Activity data'!AQ22*EF!$H35)*kgtoGg)</f>
        <v>9.0327113701781647E-2</v>
      </c>
      <c r="AR35" s="28">
        <f>IF(('Activity data'!AR22*EF!$H35)*kgtoGg=0,"NO",('Activity data'!AR22*EF!$H35)*kgtoGg)</f>
        <v>9.4384442296779628E-2</v>
      </c>
      <c r="AS35" s="28">
        <f>IF(('Activity data'!AS22*EF!$H35)*kgtoGg=0,"NO",('Activity data'!AS22*EF!$H35)*kgtoGg)</f>
        <v>9.8934771870227825E-2</v>
      </c>
      <c r="AT35" s="28">
        <f>IF(('Activity data'!AT22*EF!$H35)*kgtoGg=0,"NO",('Activity data'!AT22*EF!$H35)*kgtoGg)</f>
        <v>0.104037743391759</v>
      </c>
      <c r="AU35" s="28">
        <f>IF(('Activity data'!AU22*EF!$H35)*kgtoGg=0,"NO",('Activity data'!AU22*EF!$H35)*kgtoGg)</f>
        <v>0.11029170437989497</v>
      </c>
      <c r="AV35" s="28">
        <f>IF(('Activity data'!AV22*EF!$H35)*kgtoGg=0,"NO",('Activity data'!AV22*EF!$H35)*kgtoGg)</f>
        <v>0.11690139360554408</v>
      </c>
      <c r="AW35" s="28">
        <f>IF(('Activity data'!AW22*EF!$H35)*kgtoGg=0,"NO",('Activity data'!AW22*EF!$H35)*kgtoGg)</f>
        <v>0.12386488715509328</v>
      </c>
      <c r="AX35" s="28">
        <f>IF(('Activity data'!AX22*EF!$H35)*kgtoGg=0,"NO",('Activity data'!AX22*EF!$H35)*kgtoGg)</f>
        <v>0.13073902547648145</v>
      </c>
      <c r="AY35" s="28">
        <f>IF(('Activity data'!AY22*EF!$H35)*kgtoGg=0,"NO",('Activity data'!AY22*EF!$H35)*kgtoGg)</f>
        <v>0.13801309415724525</v>
      </c>
      <c r="AZ35" s="28">
        <f>IF(('Activity data'!AZ22*EF!$H35)*kgtoGg=0,"NO",('Activity data'!AZ22*EF!$H35)*kgtoGg)</f>
        <v>0.14538882436313386</v>
      </c>
      <c r="BA35" s="28">
        <f>IF(('Activity data'!BA22*EF!$H35)*kgtoGg=0,"NO",('Activity data'!BA22*EF!$H35)*kgtoGg)</f>
        <v>0.15220042738178435</v>
      </c>
      <c r="BB35" s="28">
        <f>IF(('Activity data'!BB22*EF!$H35)*kgtoGg=0,"NO",('Activity data'!BB22*EF!$H35)*kgtoGg)</f>
        <v>0.15919014805501869</v>
      </c>
      <c r="BC35" s="28">
        <f>IF(('Activity data'!BC22*EF!$H35)*kgtoGg=0,"NO",('Activity data'!BC22*EF!$H35)*kgtoGg)</f>
        <v>0.16638129256920933</v>
      </c>
      <c r="BD35" s="28">
        <f>IF(('Activity data'!BD22*EF!$H35)*kgtoGg=0,"NO",('Activity data'!BD22*EF!$H35)*kgtoGg)</f>
        <v>0.1735910188798839</v>
      </c>
      <c r="BE35" s="28">
        <f>IF(('Activity data'!BE22*EF!$H35)*kgtoGg=0,"NO",('Activity data'!BE22*EF!$H35)*kgtoGg)</f>
        <v>0.18069074610639424</v>
      </c>
      <c r="BF35" s="28">
        <f>IF(('Activity data'!BF22*EF!$H35)*kgtoGg=0,"NO",('Activity data'!BF22*EF!$H35)*kgtoGg)</f>
        <v>0.18834086330675012</v>
      </c>
      <c r="BG35" s="28">
        <f>IF(('Activity data'!BG22*EF!$H35)*kgtoGg=0,"NO",('Activity data'!BG22*EF!$H35)*kgtoGg)</f>
        <v>0.19642797165712869</v>
      </c>
      <c r="BH35" s="28">
        <f>IF(('Activity data'!BH22*EF!$H35)*kgtoGg=0,"NO",('Activity data'!BH22*EF!$H35)*kgtoGg)</f>
        <v>0.2048783054194234</v>
      </c>
      <c r="BI35" s="28">
        <f>IF(('Activity data'!BI22*EF!$H35)*kgtoGg=0,"NO",('Activity data'!BI22*EF!$H35)*kgtoGg)</f>
        <v>0.21333923650972397</v>
      </c>
      <c r="BJ35" s="28">
        <f>IF(('Activity data'!BJ22*EF!$H35)*kgtoGg=0,"NO",('Activity data'!BJ22*EF!$H35)*kgtoGg)</f>
        <v>0.22214092802792326</v>
      </c>
      <c r="BK35" s="28">
        <f>IF(('Activity data'!BK22*EF!$H35)*kgtoGg=0,"NO",('Activity data'!BK22*EF!$H35)*kgtoGg)</f>
        <v>0.23170603219192137</v>
      </c>
      <c r="BL35" s="28">
        <f>IF(('Activity data'!BL22*EF!$H35)*kgtoGg=0,"NO",('Activity data'!BL22*EF!$H35)*kgtoGg)</f>
        <v>0.24192044916303523</v>
      </c>
      <c r="BM35" s="28">
        <f>IF(('Activity data'!BM22*EF!$H35)*kgtoGg=0,"NO",('Activity data'!BM22*EF!$H35)*kgtoGg)</f>
        <v>0.25264607290572039</v>
      </c>
      <c r="BN35" s="28">
        <f>IF(('Activity data'!BN22*EF!$H35)*kgtoGg=0,"NO",('Activity data'!BN22*EF!$H35)*kgtoGg)</f>
        <v>0.26323869658849708</v>
      </c>
      <c r="BO35" s="28">
        <f>IF(('Activity data'!BO22*EF!$H35)*kgtoGg=0,"NO",('Activity data'!BO22*EF!$H35)*kgtoGg)</f>
        <v>0.27431479904622585</v>
      </c>
      <c r="BP35" s="28">
        <f>IF(('Activity data'!BP22*EF!$H35)*kgtoGg=0,"NO",('Activity data'!BP22*EF!$H35)*kgtoGg)</f>
        <v>0.28603825359612695</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5.9514232117315338E-2</v>
      </c>
      <c r="AE36" s="28">
        <f>IF(('Activity data'!AE5*EF!$H36*EF!$H54)*NtoN2O*kgtoGg=0,"NO",('Activity data'!AE5*EF!$H36*EF!$H54)*NtoN2O*kgtoGg)</f>
        <v>5.9954636504452853E-2</v>
      </c>
      <c r="AF36" s="28">
        <f>IF(('Activity data'!AF5*EF!$H36*EF!$H54)*NtoN2O*kgtoGg=0,"NO",('Activity data'!AF5*EF!$H36*EF!$H54)*NtoN2O*kgtoGg)</f>
        <v>6.0266241082859537E-2</v>
      </c>
      <c r="AG36" s="28">
        <f>IF(('Activity data'!AG5*EF!$H36*EF!$H54)*NtoN2O*kgtoGg=0,"NO",('Activity data'!AG5*EF!$H36*EF!$H54)*NtoN2O*kgtoGg)</f>
        <v>6.0452511425939361E-2</v>
      </c>
      <c r="AH36" s="28">
        <f>IF(('Activity data'!AH5*EF!$H36*EF!$H54)*NtoN2O*kgtoGg=0,"NO",('Activity data'!AH5*EF!$H36*EF!$H54)*NtoN2O*kgtoGg)</f>
        <v>6.0510841970968801E-2</v>
      </c>
      <c r="AI36" s="28">
        <f>IF(('Activity data'!AI5*EF!$H36*EF!H54)*NtoN2O*kgtoGg=0,"NO",('Activity data'!AI5*EF!$H36*EF!H54)*NtoN2O*kgtoGg)</f>
        <v>6.0765574273412157E-2</v>
      </c>
      <c r="AJ36" s="28">
        <f>IF(('Activity data'!AJ5*EF!$H36*EF!I54)*NtoN2O*kgtoGg=0,"NO",('Activity data'!AJ5*EF!$H36*EF!I54)*NtoN2O*kgtoGg)</f>
        <v>6.1009578542916554E-2</v>
      </c>
      <c r="AK36" s="28">
        <f>IF(('Activity data'!AK5*EF!$H36*EF!J54)*NtoN2O*kgtoGg=0,"NO",('Activity data'!AK5*EF!$H36*EF!J54)*NtoN2O*kgtoGg)</f>
        <v>6.1138551050812083E-2</v>
      </c>
      <c r="AL36" s="28">
        <f>IF(('Activity data'!AL5*EF!$H36*EF!K54)*NtoN2O*kgtoGg=0,"NO",('Activity data'!AL5*EF!$H36*EF!K54)*NtoN2O*kgtoGg)</f>
        <v>5.9233299017382265E-2</v>
      </c>
      <c r="AM36" s="28">
        <f>IF(('Activity data'!AM5*EF!$H36*EF!L54)*NtoN2O*kgtoGg=0,"NO",('Activity data'!AM5*EF!$H36*EF!L54)*NtoN2O*kgtoGg)</f>
        <v>5.9920251883832314E-2</v>
      </c>
      <c r="AN36" s="28">
        <f>IF(('Activity data'!AN5*EF!$H36*EF!M54)*NtoN2O*kgtoGg=0,"NO",('Activity data'!AN5*EF!$H36*EF!M54)*NtoN2O*kgtoGg)</f>
        <v>6.0387695443467927E-2</v>
      </c>
      <c r="AO36" s="28">
        <f>IF(('Activity data'!AO5*EF!$H36*EF!N54)*NtoN2O*kgtoGg=0,"NO",('Activity data'!AO5*EF!$H36*EF!N54)*NtoN2O*kgtoGg)</f>
        <v>6.0873887462859287E-2</v>
      </c>
      <c r="AP36" s="28">
        <f>IF(('Activity data'!AP5*EF!$H36*EF!O54)*NtoN2O*kgtoGg=0,"NO",('Activity data'!AP5*EF!$H36*EF!O54)*NtoN2O*kgtoGg)</f>
        <v>6.1401068622782579E-2</v>
      </c>
      <c r="AQ36" s="28">
        <f>IF(('Activity data'!AQ5*EF!$H36*EF!P54)*NtoN2O*kgtoGg=0,"NO",('Activity data'!AQ5*EF!$H36*EF!P54)*NtoN2O*kgtoGg)</f>
        <v>6.2159621359840461E-2</v>
      </c>
      <c r="AR36" s="28">
        <f>IF(('Activity data'!AR5*EF!$H36*EF!Q54)*NtoN2O*kgtoGg=0,"NO",('Activity data'!AR5*EF!$H36*EF!Q54)*NtoN2O*kgtoGg)</f>
        <v>6.2920788031071179E-2</v>
      </c>
      <c r="AS36" s="28">
        <f>IF(('Activity data'!AS5*EF!$H36*EF!R54)*NtoN2O*kgtoGg=0,"NO",('Activity data'!AS5*EF!$H36*EF!R54)*NtoN2O*kgtoGg)</f>
        <v>6.376694202559538E-2</v>
      </c>
      <c r="AT36" s="28">
        <f>IF(('Activity data'!AT5*EF!$H36*EF!S54)*NtoN2O*kgtoGg=0,"NO",('Activity data'!AT5*EF!$H36*EF!S54)*NtoN2O*kgtoGg)</f>
        <v>6.4707265145051512E-2</v>
      </c>
      <c r="AU36" s="28">
        <f>IF(('Activity data'!AU5*EF!$H36*EF!T54)*NtoN2O*kgtoGg=0,"NO",('Activity data'!AU5*EF!$H36*EF!T54)*NtoN2O*kgtoGg)</f>
        <v>6.5832051097740277E-2</v>
      </c>
      <c r="AV36" s="28">
        <f>IF(('Activity data'!AV5*EF!$H36*EF!U54)*NtoN2O*kgtoGg=0,"NO",('Activity data'!AV5*EF!$H36*EF!U54)*NtoN2O*kgtoGg)</f>
        <v>6.7022557241693065E-2</v>
      </c>
      <c r="AW36" s="28">
        <f>IF(('Activity data'!AW5*EF!$H36*EF!V54)*NtoN2O*kgtoGg=0,"NO",('Activity data'!AW5*EF!$H36*EF!V54)*NtoN2O*kgtoGg)</f>
        <v>6.8229759477571941E-2</v>
      </c>
      <c r="AX36" s="28">
        <f>IF(('Activity data'!AX5*EF!$H36*EF!W54)*NtoN2O*kgtoGg=0,"NO",('Activity data'!AX5*EF!$H36*EF!W54)*NtoN2O*kgtoGg)</f>
        <v>6.9434921932272062E-2</v>
      </c>
      <c r="AY36" s="28">
        <f>IF(('Activity data'!AY5*EF!$H36*EF!X54)*NtoN2O*kgtoGg=0,"NO",('Activity data'!AY5*EF!$H36*EF!X54)*NtoN2O*kgtoGg)</f>
        <v>7.0711999269373702E-2</v>
      </c>
      <c r="AZ36" s="28">
        <f>IF(('Activity data'!AZ5*EF!$H36*EF!Y54)*NtoN2O*kgtoGg=0,"NO",('Activity data'!AZ5*EF!$H36*EF!Y54)*NtoN2O*kgtoGg)</f>
        <v>7.2015700648923861E-2</v>
      </c>
      <c r="BA36" s="28">
        <f>IF(('Activity data'!BA5*EF!$H36*EF!Z54)*NtoN2O*kgtoGg=0,"NO",('Activity data'!BA5*EF!$H36*EF!Z54)*NtoN2O*kgtoGg)</f>
        <v>7.3244050092266075E-2</v>
      </c>
      <c r="BB36" s="28">
        <f>IF(('Activity data'!BB5*EF!$H36*EF!AA54)*NtoN2O*kgtoGg=0,"NO",('Activity data'!BB5*EF!$H36*EF!AA54)*NtoN2O*kgtoGg)</f>
        <v>7.4463726711356315E-2</v>
      </c>
      <c r="BC36" s="28">
        <f>IF(('Activity data'!BC5*EF!$H36*EF!AB54)*NtoN2O*kgtoGg=0,"NO",('Activity data'!BC5*EF!$H36*EF!AB54)*NtoN2O*kgtoGg)</f>
        <v>7.5724067381319871E-2</v>
      </c>
      <c r="BD36" s="28">
        <f>IF(('Activity data'!BD5*EF!$H36*EF!AC54)*NtoN2O*kgtoGg=0,"NO",('Activity data'!BD5*EF!$H36*EF!AC54)*NtoN2O*kgtoGg)</f>
        <v>7.6996891479588533E-2</v>
      </c>
      <c r="BE36" s="28">
        <f>IF(('Activity data'!BE5*EF!$H36*EF!AD54)*NtoN2O*kgtoGg=0,"NO",('Activity data'!BE5*EF!$H36*EF!AD54)*NtoN2O*kgtoGg)</f>
        <v>7.8262125070778329E-2</v>
      </c>
      <c r="BF36" s="28">
        <f>IF(('Activity data'!BF5*EF!$H36*EF!AE54)*NtoN2O*kgtoGg=0,"NO",('Activity data'!BF5*EF!$H36*EF!AE54)*NtoN2O*kgtoGg)</f>
        <v>7.9621735805909505E-2</v>
      </c>
      <c r="BG36" s="28">
        <f>IF(('Activity data'!BG5*EF!$H36*EF!AF54)*NtoN2O*kgtoGg=0,"NO",('Activity data'!BG5*EF!$H36*EF!AF54)*NtoN2O*kgtoGg)</f>
        <v>8.101553104502944E-2</v>
      </c>
      <c r="BH36" s="28">
        <f>IF(('Activity data'!BH5*EF!$H36*EF!AG54)*NtoN2O*kgtoGg=0,"NO",('Activity data'!BH5*EF!$H36*EF!AG54)*NtoN2O*kgtoGg)</f>
        <v>8.247507739923049E-2</v>
      </c>
      <c r="BI36" s="28">
        <f>IF(('Activity data'!BI5*EF!$H36*EF!AH54)*NtoN2O*kgtoGg=0,"NO",('Activity data'!BI5*EF!$H36*EF!AH54)*NtoN2O*kgtoGg)</f>
        <v>8.394556118633488E-2</v>
      </c>
      <c r="BJ36" s="28">
        <f>IF(('Activity data'!BJ5*EF!$H36*EF!AI54)*NtoN2O*kgtoGg=0,"NO",('Activity data'!BJ5*EF!$H36*EF!AI54)*NtoN2O*kgtoGg)</f>
        <v>8.5478462088917226E-2</v>
      </c>
      <c r="BK36" s="28">
        <f>IF(('Activity data'!BK5*EF!$H36*EF!AJ54)*NtoN2O*kgtoGg=0,"NO",('Activity data'!BK5*EF!$H36*EF!AJ54)*NtoN2O*kgtoGg)</f>
        <v>8.7140264719362107E-2</v>
      </c>
      <c r="BL36" s="28">
        <f>IF(('Activity data'!BL5*EF!$H36*EF!AK54)*NtoN2O*kgtoGg=0,"NO",('Activity data'!BL5*EF!$H36*EF!AK54)*NtoN2O*kgtoGg)</f>
        <v>8.887022143425824E-2</v>
      </c>
      <c r="BM36" s="28">
        <f>IF(('Activity data'!BM5*EF!$H36*EF!AL54)*NtoN2O*kgtoGg=0,"NO",('Activity data'!BM5*EF!$H36*EF!AL54)*NtoN2O*kgtoGg)</f>
        <v>9.0690387723848839E-2</v>
      </c>
      <c r="BN36" s="28">
        <f>IF(('Activity data'!BN5*EF!$H36*EF!AM54)*NtoN2O*kgtoGg=0,"NO",('Activity data'!BN5*EF!$H36*EF!AM54)*NtoN2O*kgtoGg)</f>
        <v>9.2499421207363083E-2</v>
      </c>
      <c r="BO36" s="28">
        <f>IF(('Activity data'!BO5*EF!$H36*EF!AN54)*NtoN2O*kgtoGg=0,"NO",('Activity data'!BO5*EF!$H36*EF!AN54)*NtoN2O*kgtoGg)</f>
        <v>9.4394581063228483E-2</v>
      </c>
      <c r="BP36" s="28">
        <f>IF(('Activity data'!BP5*EF!$H36*EF!AO54)*NtoN2O*kgtoGg=0,"NO",('Activity data'!BP5*EF!$H36*EF!AO54)*NtoN2O*kgtoGg)</f>
        <v>9.640221937731433E-2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0.2605909292159464</v>
      </c>
      <c r="AE37" s="28">
        <f>IF(('Activity data'!AE6*EF!$H37*EF!$H55)*NtoN2O*kgtoGg=0,"NO",('Activity data'!AE6*EF!$H37*EF!$H55)*NtoN2O*kgtoGg)</f>
        <v>0.26251929801769308</v>
      </c>
      <c r="AF37" s="28">
        <f>IF(('Activity data'!AF6*EF!$H37*EF!$H55)*NtoN2O*kgtoGg=0,"NO",('Activity data'!AF6*EF!$H37*EF!$H55)*NtoN2O*kgtoGg)</f>
        <v>0.26388369983799848</v>
      </c>
      <c r="AG37" s="28">
        <f>IF(('Activity data'!AG6*EF!$H37*EF!$H55)*NtoN2O*kgtoGg=0,"NO",('Activity data'!AG6*EF!$H37*EF!$H55)*NtoN2O*kgtoGg)</f>
        <v>0.26469930914793399</v>
      </c>
      <c r="AH37" s="28">
        <f>IF(('Activity data'!AH6*EF!$H37*EF!$H55)*NtoN2O*kgtoGg=0,"NO",('Activity data'!AH6*EF!$H37*EF!$H55)*NtoN2O*kgtoGg)</f>
        <v>0.26495471714682955</v>
      </c>
      <c r="AI37" s="28">
        <f>IF(('Activity data'!AI6*EF!$H37*EF!H55)*NtoN2O*kgtoGg=0,"NO",('Activity data'!AI6*EF!$H37*EF!H55)*NtoN2O*kgtoGg)</f>
        <v>0.26607009619203315</v>
      </c>
      <c r="AJ37" s="28">
        <f>IF(('Activity data'!AJ6*EF!$H37*EF!I55)*NtoN2O*kgtoGg=0,"NO",('Activity data'!AJ6*EF!$H37*EF!I55)*NtoN2O*kgtoGg)</f>
        <v>0.2671385011274689</v>
      </c>
      <c r="AK37" s="28">
        <f>IF(('Activity data'!AK6*EF!$H37*EF!J55)*NtoN2O*kgtoGg=0,"NO",('Activity data'!AK6*EF!$H37*EF!J55)*NtoN2O*kgtoGg)</f>
        <v>0.26770322429502252</v>
      </c>
      <c r="AL37" s="28">
        <f>IF(('Activity data'!AL6*EF!$H37*EF!K55)*NtoN2O*kgtoGg=0,"NO",('Activity data'!AL6*EF!$H37*EF!K55)*NtoN2O*kgtoGg)</f>
        <v>0.25936082651690184</v>
      </c>
      <c r="AM37" s="28">
        <f>IF(('Activity data'!AM6*EF!$H37*EF!L55)*NtoN2O*kgtoGg=0,"NO",('Activity data'!AM6*EF!$H37*EF!L55)*NtoN2O*kgtoGg)</f>
        <v>0.26236874041290742</v>
      </c>
      <c r="AN37" s="28">
        <f>IF(('Activity data'!AN6*EF!$H37*EF!M55)*NtoN2O*kgtoGg=0,"NO",('Activity data'!AN6*EF!$H37*EF!M55)*NtoN2O*kgtoGg)</f>
        <v>0.26441550380424778</v>
      </c>
      <c r="AO37" s="28">
        <f>IF(('Activity data'!AO6*EF!$H37*EF!N55)*NtoN2O*kgtoGg=0,"NO",('Activity data'!AO6*EF!$H37*EF!N55)*NtoN2O*kgtoGg)</f>
        <v>0.26654435980394919</v>
      </c>
      <c r="AP37" s="28">
        <f>IF(('Activity data'!AP6*EF!$H37*EF!O55)*NtoN2O*kgtoGg=0,"NO",('Activity data'!AP6*EF!$H37*EF!O55)*NtoN2O*kgtoGg)</f>
        <v>0.26885269217155411</v>
      </c>
      <c r="AQ37" s="28">
        <f>IF(('Activity data'!AQ6*EF!$H37*EF!P55)*NtoN2O*kgtoGg=0,"NO",('Activity data'!AQ6*EF!$H37*EF!P55)*NtoN2O*kgtoGg)</f>
        <v>0.27217411556183768</v>
      </c>
      <c r="AR37" s="28">
        <f>IF(('Activity data'!AR6*EF!$H37*EF!Q55)*NtoN2O*kgtoGg=0,"NO",('Activity data'!AR6*EF!$H37*EF!Q55)*NtoN2O*kgtoGg)</f>
        <v>0.27550698440828814</v>
      </c>
      <c r="AS37" s="28">
        <f>IF(('Activity data'!AS6*EF!$H37*EF!R55)*NtoN2O*kgtoGg=0,"NO",('Activity data'!AS6*EF!$H37*EF!R55)*NtoN2O*kgtoGg)</f>
        <v>0.27921198147954651</v>
      </c>
      <c r="AT37" s="28">
        <f>IF(('Activity data'!AT6*EF!$H37*EF!S55)*NtoN2O*kgtoGg=0,"NO",('Activity data'!AT6*EF!$H37*EF!S55)*NtoN2O*kgtoGg)</f>
        <v>0.28332931050732069</v>
      </c>
      <c r="AU37" s="28">
        <f>IF(('Activity data'!AU6*EF!$H37*EF!T55)*NtoN2O*kgtoGg=0,"NO",('Activity data'!AU6*EF!$H37*EF!T55)*NtoN2O*kgtoGg)</f>
        <v>0.28825433442432974</v>
      </c>
      <c r="AV37" s="28">
        <f>IF(('Activity data'!AV6*EF!$H37*EF!U55)*NtoN2O*kgtoGg=0,"NO",('Activity data'!AV6*EF!$H37*EF!U55)*NtoN2O*kgtoGg)</f>
        <v>0.29346712288270083</v>
      </c>
      <c r="AW37" s="28">
        <f>IF(('Activity data'!AW6*EF!$H37*EF!V55)*NtoN2O*kgtoGg=0,"NO",('Activity data'!AW6*EF!$H37*EF!V55)*NtoN2O*kgtoGg)</f>
        <v>0.29875301738570176</v>
      </c>
      <c r="AX37" s="28">
        <f>IF(('Activity data'!AX6*EF!$H37*EF!W55)*NtoN2O*kgtoGg=0,"NO",('Activity data'!AX6*EF!$H37*EF!W55)*NtoN2O*kgtoGg)</f>
        <v>0.30402998043728585</v>
      </c>
      <c r="AY37" s="28">
        <f>IF(('Activity data'!AY6*EF!$H37*EF!X55)*NtoN2O*kgtoGg=0,"NO",('Activity data'!AY6*EF!$H37*EF!X55)*NtoN2O*kgtoGg)</f>
        <v>0.30962183230391055</v>
      </c>
      <c r="AZ37" s="28">
        <f>IF(('Activity data'!AZ6*EF!$H37*EF!Y55)*NtoN2O*kgtoGg=0,"NO",('Activity data'!AZ6*EF!$H37*EF!Y55)*NtoN2O*kgtoGg)</f>
        <v>0.31533026105835366</v>
      </c>
      <c r="BA37" s="28">
        <f>IF(('Activity data'!BA6*EF!$H37*EF!Z55)*NtoN2O*kgtoGg=0,"NO",('Activity data'!BA6*EF!$H37*EF!Z55)*NtoN2O*kgtoGg)</f>
        <v>0.32070875140351102</v>
      </c>
      <c r="BB37" s="28">
        <f>IF(('Activity data'!BB6*EF!$H37*EF!AA55)*NtoN2O*kgtoGg=0,"NO",('Activity data'!BB6*EF!$H37*EF!AA55)*NtoN2O*kgtoGg)</f>
        <v>0.32604926664170103</v>
      </c>
      <c r="BC37" s="28">
        <f>IF(('Activity data'!BC6*EF!$H37*EF!AB55)*NtoN2O*kgtoGg=0,"NO",('Activity data'!BC6*EF!$H37*EF!AB55)*NtoN2O*kgtoGg)</f>
        <v>0.33156783479976837</v>
      </c>
      <c r="BD37" s="28">
        <f>IF(('Activity data'!BD6*EF!$H37*EF!AC55)*NtoN2O*kgtoGg=0,"NO",('Activity data'!BD6*EF!$H37*EF!AC55)*NtoN2O*kgtoGg)</f>
        <v>0.33714106329816274</v>
      </c>
      <c r="BE37" s="28">
        <f>IF(('Activity data'!BE6*EF!$H37*EF!AD55)*NtoN2O*kgtoGg=0,"NO",('Activity data'!BE6*EF!$H37*EF!AD55)*NtoN2O*kgtoGg)</f>
        <v>0.34268105575834357</v>
      </c>
      <c r="BF37" s="28">
        <f>IF(('Activity data'!BF6*EF!$H37*EF!AE55)*NtoN2O*kgtoGg=0,"NO",('Activity data'!BF6*EF!$H37*EF!AE55)*NtoN2O*kgtoGg)</f>
        <v>0.34863429101375959</v>
      </c>
      <c r="BG37" s="28">
        <f>IF(('Activity data'!BG6*EF!$H37*EF!AF55)*NtoN2O*kgtoGg=0,"NO",('Activity data'!BG6*EF!$H37*EF!AF55)*NtoN2O*kgtoGg)</f>
        <v>0.35473720763684657</v>
      </c>
      <c r="BH37" s="28">
        <f>IF(('Activity data'!BH6*EF!$H37*EF!AG55)*NtoN2O*kgtoGg=0,"NO",('Activity data'!BH6*EF!$H37*EF!AG55)*NtoN2O*kgtoGg)</f>
        <v>0.36112802420531481</v>
      </c>
      <c r="BI37" s="28">
        <f>IF(('Activity data'!BI6*EF!$H37*EF!AH55)*NtoN2O*kgtoGg=0,"NO",('Activity data'!BI6*EF!$H37*EF!AH55)*NtoN2O*kgtoGg)</f>
        <v>0.36756673176896371</v>
      </c>
      <c r="BJ37" s="28">
        <f>IF(('Activity data'!BJ6*EF!$H37*EF!AI55)*NtoN2O*kgtoGg=0,"NO",('Activity data'!BJ6*EF!$H37*EF!AI55)*NtoN2O*kgtoGg)</f>
        <v>0.37427874092019447</v>
      </c>
      <c r="BK37" s="28">
        <f>IF(('Activity data'!BK6*EF!$H37*EF!AJ55)*NtoN2O*kgtoGg=0,"NO",('Activity data'!BK6*EF!$H37*EF!AJ55)*NtoN2O*kgtoGg)</f>
        <v>0.38155516331925188</v>
      </c>
      <c r="BL37" s="28">
        <f>IF(('Activity data'!BL6*EF!$H37*EF!AK55)*NtoN2O*kgtoGg=0,"NO",('Activity data'!BL6*EF!$H37*EF!AK55)*NtoN2O*kgtoGg)</f>
        <v>0.38913000738259296</v>
      </c>
      <c r="BM37" s="28">
        <f>IF(('Activity data'!BM6*EF!$H37*EF!AL55)*NtoN2O*kgtoGg=0,"NO",('Activity data'!BM6*EF!$H37*EF!AL55)*NtoN2O*kgtoGg)</f>
        <v>0.39709984598854148</v>
      </c>
      <c r="BN37" s="28">
        <f>IF(('Activity data'!BN6*EF!$H37*EF!AM55)*NtoN2O*kgtoGg=0,"NO",('Activity data'!BN6*EF!$H37*EF!AM55)*NtoN2O*kgtoGg)</f>
        <v>0.40502093813205542</v>
      </c>
      <c r="BO37" s="28">
        <f>IF(('Activity data'!BO6*EF!$H37*EF!AN55)*NtoN2O*kgtoGg=0,"NO",('Activity data'!BO6*EF!$H37*EF!AN55)*NtoN2O*kgtoGg)</f>
        <v>0.41331914597718422</v>
      </c>
      <c r="BP37" s="28">
        <f>IF(('Activity data'!BP6*EF!$H37*EF!AO55)*NtoN2O*kgtoGg=0,"NO",('Activity data'!BP6*EF!$H37*EF!AO55)*NtoN2O*kgtoGg)</f>
        <v>0.42210985561392944</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1.1594757546559692E-2</v>
      </c>
      <c r="AE38" s="28">
        <f>IF(('Activity data'!AE7*EF!$H38*EF!$H56)*NtoN2O*kgtoGg=0,"NO",('Activity data'!AE7*EF!$H38*EF!$H56)*NtoN2O*kgtoGg)</f>
        <v>1.1680558571115216E-2</v>
      </c>
      <c r="AF38" s="28">
        <f>IF(('Activity data'!AF7*EF!$H38*EF!$H56)*NtoN2O*kgtoGg=0,"NO",('Activity data'!AF7*EF!$H38*EF!$H56)*NtoN2O*kgtoGg)</f>
        <v>1.1741266395252163E-2</v>
      </c>
      <c r="AG38" s="28">
        <f>IF(('Activity data'!AG7*EF!$H38*EF!$H56)*NtoN2O*kgtoGg=0,"NO",('Activity data'!AG7*EF!$H38*EF!$H56)*NtoN2O*kgtoGg)</f>
        <v>1.1777556193327147E-2</v>
      </c>
      <c r="AH38" s="28">
        <f>IF(('Activity data'!AH7*EF!$H38*EF!$H56)*NtoN2O*kgtoGg=0,"NO",('Activity data'!AH7*EF!$H38*EF!$H56)*NtoN2O*kgtoGg)</f>
        <v>1.1788920341079936E-2</v>
      </c>
      <c r="AI38" s="28">
        <f>IF(('Activity data'!AI7*EF!$H38*EF!H56)*NtoN2O*kgtoGg=0,"NO",('Activity data'!AI7*EF!$H38*EF!H56)*NtoN2O*kgtoGg)</f>
        <v>1.1838548122217825E-2</v>
      </c>
      <c r="AJ38" s="28">
        <f>IF(('Activity data'!AJ7*EF!$H38*EF!I56)*NtoN2O*kgtoGg=0,"NO",('Activity data'!AJ7*EF!$H38*EF!I56)*NtoN2O*kgtoGg)</f>
        <v>1.1886085832855711E-2</v>
      </c>
      <c r="AK38" s="28">
        <f>IF(('Activity data'!AK7*EF!$H38*EF!J56)*NtoN2O*kgtoGg=0,"NO",('Activity data'!AK7*EF!$H38*EF!J56)*NtoN2O*kgtoGg)</f>
        <v>1.1911212679090956E-2</v>
      </c>
      <c r="AL38" s="28">
        <f>IF(('Activity data'!AL7*EF!$H38*EF!K56)*NtoN2O*kgtoGg=0,"NO",('Activity data'!AL7*EF!$H38*EF!K56)*NtoN2O*kgtoGg)</f>
        <v>1.1540025240275269E-2</v>
      </c>
      <c r="AM38" s="28">
        <f>IF(('Activity data'!AM7*EF!$H38*EF!L56)*NtoN2O*kgtoGg=0,"NO",('Activity data'!AM7*EF!$H38*EF!L56)*NtoN2O*kgtoGg)</f>
        <v>1.1673859646753064E-2</v>
      </c>
      <c r="AN38" s="28">
        <f>IF(('Activity data'!AN7*EF!$H38*EF!M56)*NtoN2O*kgtoGg=0,"NO",('Activity data'!AN7*EF!$H38*EF!M56)*NtoN2O*kgtoGg)</f>
        <v>1.1764928531419035E-2</v>
      </c>
      <c r="AO38" s="28">
        <f>IF(('Activity data'!AO7*EF!$H38*EF!N56)*NtoN2O*kgtoGg=0,"NO",('Activity data'!AO7*EF!$H38*EF!N56)*NtoN2O*kgtoGg)</f>
        <v>1.1859650052395776E-2</v>
      </c>
      <c r="AP38" s="28">
        <f>IF(('Activity data'!AP7*EF!$H38*EF!O56)*NtoN2O*kgtoGg=0,"NO",('Activity data'!AP7*EF!$H38*EF!O56)*NtoN2O*kgtoGg)</f>
        <v>1.1962357211926554E-2</v>
      </c>
      <c r="AQ38" s="28">
        <f>IF(('Activity data'!AQ7*EF!$H38*EF!P56)*NtoN2O*kgtoGg=0,"NO",('Activity data'!AQ7*EF!$H38*EF!P56)*NtoN2O*kgtoGg)</f>
        <v>1.2110140939609172E-2</v>
      </c>
      <c r="AR38" s="28">
        <f>IF(('Activity data'!AR7*EF!$H38*EF!Q56)*NtoN2O*kgtoGg=0,"NO",('Activity data'!AR7*EF!$H38*EF!Q56)*NtoN2O*kgtoGg)</f>
        <v>1.2258433922505181E-2</v>
      </c>
      <c r="AS38" s="28">
        <f>IF(('Activity data'!AS7*EF!$H38*EF!R56)*NtoN2O*kgtoGg=0,"NO",('Activity data'!AS7*EF!$H38*EF!R56)*NtoN2O*kgtoGg)</f>
        <v>1.242328441396782E-2</v>
      </c>
      <c r="AT38" s="28">
        <f>IF(('Activity data'!AT7*EF!$H38*EF!S56)*NtoN2O*kgtoGg=0,"NO",('Activity data'!AT7*EF!$H38*EF!S56)*NtoN2O*kgtoGg)</f>
        <v>1.2606481242652876E-2</v>
      </c>
      <c r="AU38" s="28">
        <f>IF(('Activity data'!AU7*EF!$H38*EF!T56)*NtoN2O*kgtoGg=0,"NO",('Activity data'!AU7*EF!$H38*EF!T56)*NtoN2O*kgtoGg)</f>
        <v>1.2825615724426824E-2</v>
      </c>
      <c r="AV38" s="28">
        <f>IF(('Activity data'!AV7*EF!$H38*EF!U56)*NtoN2O*kgtoGg=0,"NO",('Activity data'!AV7*EF!$H38*EF!U56)*NtoN2O*kgtoGg)</f>
        <v>1.305755402902618E-2</v>
      </c>
      <c r="AW38" s="28">
        <f>IF(('Activity data'!AW7*EF!$H38*EF!V56)*NtoN2O*kgtoGg=0,"NO",('Activity data'!AW7*EF!$H38*EF!V56)*NtoN2O*kgtoGg)</f>
        <v>1.3292745120916409E-2</v>
      </c>
      <c r="AX38" s="28">
        <f>IF(('Activity data'!AX7*EF!$H38*EF!W56)*NtoN2O*kgtoGg=0,"NO",('Activity data'!AX7*EF!$H38*EF!W56)*NtoN2O*kgtoGg)</f>
        <v>1.3527538815959297E-2</v>
      </c>
      <c r="AY38" s="28">
        <f>IF(('Activity data'!AY7*EF!$H38*EF!X56)*NtoN2O*kgtoGg=0,"NO",('Activity data'!AY7*EF!$H38*EF!X56)*NtoN2O*kgtoGg)</f>
        <v>1.3776343203835988E-2</v>
      </c>
      <c r="AZ38" s="28">
        <f>IF(('Activity data'!AZ7*EF!$H38*EF!Y56)*NtoN2O*kgtoGg=0,"NO",('Activity data'!AZ7*EF!$H38*EF!Y56)*NtoN2O*kgtoGg)</f>
        <v>1.4030334574827757E-2</v>
      </c>
      <c r="BA38" s="28">
        <f>IF(('Activity data'!BA7*EF!$H38*EF!Z56)*NtoN2O*kgtoGg=0,"NO",('Activity data'!BA7*EF!$H38*EF!Z56)*NtoN2O*kgtoGg)</f>
        <v>1.426964563491049E-2</v>
      </c>
      <c r="BB38" s="28">
        <f>IF(('Activity data'!BB7*EF!$H38*EF!AA56)*NtoN2O*kgtoGg=0,"NO",('Activity data'!BB7*EF!$H38*EF!AA56)*NtoN2O*kgtoGg)</f>
        <v>1.4507267026978231E-2</v>
      </c>
      <c r="BC38" s="28">
        <f>IF(('Activity data'!BC7*EF!$H38*EF!AB56)*NtoN2O*kgtoGg=0,"NO",('Activity data'!BC7*EF!$H38*EF!AB56)*NtoN2O*kgtoGg)</f>
        <v>1.4752810722568387E-2</v>
      </c>
      <c r="BD38" s="28">
        <f>IF(('Activity data'!BD7*EF!$H38*EF!AC56)*NtoN2O*kgtoGg=0,"NO",('Activity data'!BD7*EF!$H38*EF!AC56)*NtoN2O*kgtoGg)</f>
        <v>1.500078648053082E-2</v>
      </c>
      <c r="BE38" s="28">
        <f>IF(('Activity data'!BE7*EF!$H38*EF!AD56)*NtoN2O*kgtoGg=0,"NO",('Activity data'!BE7*EF!$H38*EF!AD56)*NtoN2O*kgtoGg)</f>
        <v>1.5247283431053355E-2</v>
      </c>
      <c r="BF38" s="28">
        <f>IF(('Activity data'!BF7*EF!$H38*EF!AE56)*NtoN2O*kgtoGg=0,"NO",('Activity data'!BF7*EF!$H38*EF!AE56)*NtoN2O*kgtoGg)</f>
        <v>1.5512167245742779E-2</v>
      </c>
      <c r="BG38" s="28">
        <f>IF(('Activity data'!BG7*EF!$H38*EF!AF56)*NtoN2O*kgtoGg=0,"NO",('Activity data'!BG7*EF!$H38*EF!AF56)*NtoN2O*kgtoGg)</f>
        <v>1.5783710997416971E-2</v>
      </c>
      <c r="BH38" s="28">
        <f>IF(('Activity data'!BH7*EF!$H38*EF!AG56)*NtoN2O*kgtoGg=0,"NO",('Activity data'!BH7*EF!$H38*EF!AG56)*NtoN2O*kgtoGg)</f>
        <v>1.6068064596595859E-2</v>
      </c>
      <c r="BI38" s="28">
        <f>IF(('Activity data'!BI7*EF!$H38*EF!AH56)*NtoN2O*kgtoGg=0,"NO",('Activity data'!BI7*EF!$H38*EF!AH56)*NtoN2O*kgtoGg)</f>
        <v>1.6354549062261373E-2</v>
      </c>
      <c r="BJ38" s="28">
        <f>IF(('Activity data'!BJ7*EF!$H38*EF!AI56)*NtoN2O*kgtoGg=0,"NO",('Activity data'!BJ7*EF!$H38*EF!AI56)*NtoN2O*kgtoGg)</f>
        <v>1.6653193834713597E-2</v>
      </c>
      <c r="BK38" s="28">
        <f>IF(('Activity data'!BK7*EF!$H38*EF!AJ56)*NtoN2O*kgtoGg=0,"NO",('Activity data'!BK7*EF!$H38*EF!AJ56)*NtoN2O*kgtoGg)</f>
        <v>1.6976951663803315E-2</v>
      </c>
      <c r="BL38" s="28">
        <f>IF(('Activity data'!BL7*EF!$H38*EF!AK56)*NtoN2O*kgtoGg=0,"NO",('Activity data'!BL7*EF!$H38*EF!AK56)*NtoN2O*kgtoGg)</f>
        <v>1.7313987494757564E-2</v>
      </c>
      <c r="BM38" s="28">
        <f>IF(('Activity data'!BM7*EF!$H38*EF!AL56)*NtoN2O*kgtoGg=0,"NO",('Activity data'!BM7*EF!$H38*EF!AL56)*NtoN2O*kgtoGg)</f>
        <v>1.7668598250393679E-2</v>
      </c>
      <c r="BN38" s="28">
        <f>IF(('Activity data'!BN7*EF!$H38*EF!AM56)*NtoN2O*kgtoGg=0,"NO",('Activity data'!BN7*EF!$H38*EF!AM56)*NtoN2O*kgtoGg)</f>
        <v>1.802104007630196E-2</v>
      </c>
      <c r="BO38" s="28">
        <f>IF(('Activity data'!BO7*EF!$H38*EF!AN56)*NtoN2O*kgtoGg=0,"NO",('Activity data'!BO7*EF!$H38*EF!AN56)*NtoN2O*kgtoGg)</f>
        <v>1.8390261324043457E-2</v>
      </c>
      <c r="BP38" s="28">
        <f>IF(('Activity data'!BP7*EF!$H38*EF!AO56)*NtoN2O*kgtoGg=0,"NO",('Activity data'!BP7*EF!$H38*EF!AO56)*NtoN2O*kgtoGg)</f>
        <v>1.8781395993262132E-2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0.52710843437254395</v>
      </c>
      <c r="AE39" s="28">
        <f>IF(('Activity data'!AE8*EF!$H39*EF!$H57)*NtoN2O*kgtoGg=0,"NO",('Activity data'!AE8*EF!$H39*EF!$H57)*NtoN2O*kgtoGg)</f>
        <v>0.52546102133262118</v>
      </c>
      <c r="AF39" s="28">
        <f>IF(('Activity data'!AF8*EF!$H39*EF!$H57)*NtoN2O*kgtoGg=0,"NO",('Activity data'!AF8*EF!$H39*EF!$H57)*NtoN2O*kgtoGg)</f>
        <v>0.51949023018541851</v>
      </c>
      <c r="AG39" s="28">
        <f>IF(('Activity data'!AG8*EF!$H39*EF!$H57)*NtoN2O*kgtoGg=0,"NO",('Activity data'!AG8*EF!$H39*EF!$H57)*NtoN2O*kgtoGg)</f>
        <v>0.50963506150790683</v>
      </c>
      <c r="AH39" s="28">
        <f>IF(('Activity data'!AH8*EF!$H39*EF!$H57)*NtoN2O*kgtoGg=0,"NO",('Activity data'!AH8*EF!$H39*EF!$H57)*NtoN2O*kgtoGg)</f>
        <v>0.49614826036306231</v>
      </c>
      <c r="AI39" s="28">
        <f>IF(('Activity data'!AI8*EF!$H39*EF!$H57)*NtoN2O*kgtoGg=0,"NO",('Activity data'!AI8*EF!$H39*EF!H57)*NtoN2O*kgtoGg)</f>
        <v>0.48715734737691535</v>
      </c>
      <c r="AJ39" s="28">
        <f>IF(('Activity data'!AJ8*EF!$H39*EF!$H57)*NtoN2O*kgtoGg=0,"NO",('Activity data'!AJ8*EF!$H39*EF!I57)*NtoN2O*kgtoGg)</f>
        <v>0.47767747632551155</v>
      </c>
      <c r="AK39" s="28">
        <f>IF(('Activity data'!AK8*EF!$H39*EF!$H57)*NtoN2O*kgtoGg=0,"NO",('Activity data'!AK8*EF!$H39*EF!J57)*NtoN2O*kgtoGg)</f>
        <v>0.4653506493766752</v>
      </c>
      <c r="AL39" s="28">
        <f>IF(('Activity data'!AL8*EF!$H39*EF!$H57)*NtoN2O*kgtoGg=0,"NO",('Activity data'!AL8*EF!$H39*EF!K57)*NtoN2O*kgtoGg)</f>
        <v>0.4076354474590847</v>
      </c>
      <c r="AM39" s="28">
        <f>IF(('Activity data'!AM8*EF!$H39*EF!$H57)*NtoN2O*kgtoGg=0,"NO",('Activity data'!AM8*EF!$H39*EF!L57)*NtoN2O*kgtoGg)</f>
        <v>0.41581806632331891</v>
      </c>
      <c r="AN39" s="28">
        <f>IF(('Activity data'!AN8*EF!$H39*EF!$H57)*NtoN2O*kgtoGg=0,"NO",('Activity data'!AN8*EF!$H39*EF!M57)*NtoN2O*kgtoGg)</f>
        <v>0.41874725855631983</v>
      </c>
      <c r="AO39" s="28">
        <f>IF(('Activity data'!AO8*EF!$H39*EF!$H57)*NtoN2O*kgtoGg=0,"NO",('Activity data'!AO8*EF!$H39*EF!N57)*NtoN2O*kgtoGg)</f>
        <v>0.42173850584341366</v>
      </c>
      <c r="AP39" s="28">
        <f>IF(('Activity data'!AP8*EF!$H39*EF!$H57)*NtoN2O*kgtoGg=0,"NO",('Activity data'!AP8*EF!$H39*EF!O57)*NtoN2O*kgtoGg)</f>
        <v>0.42526161571675181</v>
      </c>
      <c r="AQ39" s="28">
        <f>IF(('Activity data'!AQ8*EF!$H39*EF!$H57)*NtoN2O*kgtoGg=0,"NO",('Activity data'!AQ8*EF!$H39*EF!P57)*NtoN2O*kgtoGg)</f>
        <v>0.43323609930330437</v>
      </c>
      <c r="AR39" s="28">
        <f>IF(('Activity data'!AR8*EF!$H39*EF!$H57)*NtoN2O*kgtoGg=0,"NO",('Activity data'!AR8*EF!$H39*EF!Q57)*NtoN2O*kgtoGg)</f>
        <v>0.44165021599183091</v>
      </c>
      <c r="AS39" s="28">
        <f>IF(('Activity data'!AS8*EF!$H39*EF!$H57)*NtoN2O*kgtoGg=0,"NO",('Activity data'!AS8*EF!$H39*EF!R57)*NtoN2O*kgtoGg)</f>
        <v>0.45131766305676901</v>
      </c>
      <c r="AT39" s="28">
        <f>IF(('Activity data'!AT8*EF!$H39*EF!$H57)*NtoN2O*kgtoGg=0,"NO",('Activity data'!AT8*EF!$H39*EF!S57)*NtoN2O*kgtoGg)</f>
        <v>0.46236474890056212</v>
      </c>
      <c r="AU39" s="28">
        <f>IF(('Activity data'!AU8*EF!$H39*EF!$H57)*NtoN2O*kgtoGg=0,"NO",('Activity data'!AU8*EF!$H39*EF!T57)*NtoN2O*kgtoGg)</f>
        <v>0.47649099219044649</v>
      </c>
      <c r="AV39" s="28">
        <f>IF(('Activity data'!AV8*EF!$H39*EF!$H57)*NtoN2O*kgtoGg=0,"NO",('Activity data'!AV8*EF!$H39*EF!U57)*NtoN2O*kgtoGg)</f>
        <v>0.49127545566005387</v>
      </c>
      <c r="AW39" s="28">
        <f>IF(('Activity data'!AW8*EF!$H39*EF!$H57)*NtoN2O*kgtoGg=0,"NO",('Activity data'!AW8*EF!$H39*EF!V57)*NtoN2O*kgtoGg)</f>
        <v>0.50213191289123349</v>
      </c>
      <c r="AX39" s="28">
        <f>IF(('Activity data'!AX8*EF!$H39*EF!$H57)*NtoN2O*kgtoGg=0,"NO",('Activity data'!AX8*EF!$H39*EF!W57)*NtoN2O*kgtoGg)</f>
        <v>0.5120085441756298</v>
      </c>
      <c r="AY39" s="28">
        <f>IF(('Activity data'!AY8*EF!$H39*EF!$H57)*NtoN2O*kgtoGg=0,"NO",('Activity data'!AY8*EF!$H39*EF!X57)*NtoN2O*kgtoGg)</f>
        <v>0.52226061140506386</v>
      </c>
      <c r="AZ39" s="28">
        <f>IF(('Activity data'!AZ8*EF!$H39*EF!$H57)*NtoN2O*kgtoGg=0,"NO",('Activity data'!AZ8*EF!$H39*EF!Y57)*NtoN2O*kgtoGg)</f>
        <v>0.53202851486829139</v>
      </c>
      <c r="BA39" s="28">
        <f>IF(('Activity data'!BA8*EF!$H39*EF!$H57)*NtoN2O*kgtoGg=0,"NO",('Activity data'!BA8*EF!$H39*EF!Z57)*NtoN2O*kgtoGg)</f>
        <v>0.53955846890729597</v>
      </c>
      <c r="BB39" s="28">
        <f>IF(('Activity data'!BB8*EF!$H39*EF!$H57)*NtoN2O*kgtoGg=0,"NO",('Activity data'!BB8*EF!$H39*EF!AA57)*NtoN2O*kgtoGg)</f>
        <v>0.54660723944642065</v>
      </c>
      <c r="BC39" s="28">
        <f>IF(('Activity data'!BC8*EF!$H39*EF!$H57)*NtoN2O*kgtoGg=0,"NO",('Activity data'!BC8*EF!$H39*EF!AB57)*NtoN2O*kgtoGg)</f>
        <v>0.55346167934317514</v>
      </c>
      <c r="BD39" s="28">
        <f>IF(('Activity data'!BD8*EF!$H39*EF!$H57)*NtoN2O*kgtoGg=0,"NO",('Activity data'!BD8*EF!$H39*EF!AC57)*NtoN2O*kgtoGg)</f>
        <v>0.55964520579053423</v>
      </c>
      <c r="BE39" s="28">
        <f>IF(('Activity data'!BE8*EF!$H39*EF!$H57)*NtoN2O*kgtoGg=0,"NO",('Activity data'!BE8*EF!$H39*EF!AD57)*NtoN2O*kgtoGg)</f>
        <v>0.56485140186479788</v>
      </c>
      <c r="BF39" s="28">
        <f>IF(('Activity data'!BF8*EF!$H39*EF!$H57)*NtoN2O*kgtoGg=0,"NO",('Activity data'!BF8*EF!$H39*EF!AE57)*NtoN2O*kgtoGg)</f>
        <v>0.57065050630939851</v>
      </c>
      <c r="BG39" s="28">
        <f>IF(('Activity data'!BG8*EF!$H39*EF!$H57)*NtoN2O*kgtoGg=0,"NO",('Activity data'!BG8*EF!$H39*EF!AF57)*NtoN2O*kgtoGg)</f>
        <v>0.57944018400028352</v>
      </c>
      <c r="BH39" s="28">
        <f>IF(('Activity data'!BH8*EF!$H39*EF!$H57)*NtoN2O*kgtoGg=0,"NO",('Activity data'!BH8*EF!$H39*EF!AG57)*NtoN2O*kgtoGg)</f>
        <v>0.5884425806961664</v>
      </c>
      <c r="BI39" s="28">
        <f>IF(('Activity data'!BI8*EF!$H39*EF!$H57)*NtoN2O*kgtoGg=0,"NO",('Activity data'!BI8*EF!$H39*EF!AH57)*NtoN2O*kgtoGg)</f>
        <v>0.59683452950622939</v>
      </c>
      <c r="BJ39" s="28">
        <f>IF(('Activity data'!BJ8*EF!$H39*EF!$H57)*NtoN2O*kgtoGg=0,"NO",('Activity data'!BJ8*EF!$H39*EF!AI57)*NtoN2O*kgtoGg)</f>
        <v>0.60533820094490443</v>
      </c>
      <c r="BK39" s="28">
        <f>IF(('Activity data'!BK8*EF!$H39*EF!$H57)*NtoN2O*kgtoGg=0,"NO",('Activity data'!BK8*EF!$H39*EF!AJ57)*NtoN2O*kgtoGg)</f>
        <v>0.61481950093341009</v>
      </c>
      <c r="BL39" s="28">
        <f>IF(('Activity data'!BL8*EF!$H39*EF!$H57)*NtoN2O*kgtoGg=0,"NO",('Activity data'!BL8*EF!$H39*EF!AK57)*NtoN2O*kgtoGg)</f>
        <v>0.62476794967974936</v>
      </c>
      <c r="BM39" s="28">
        <f>IF(('Activity data'!BM8*EF!$H39*EF!$H57)*NtoN2O*kgtoGg=0,"NO",('Activity data'!BM8*EF!$H39*EF!AL57)*NtoN2O*kgtoGg)</f>
        <v>0.63501632139031772</v>
      </c>
      <c r="BN39" s="28">
        <f>IF(('Activity data'!BN8*EF!$H39*EF!$H57)*NtoN2O*kgtoGg=0,"NO",('Activity data'!BN8*EF!$H39*EF!AM57)*NtoN2O*kgtoGg)</f>
        <v>0.64420991562390695</v>
      </c>
      <c r="BO39" s="28">
        <f>IF(('Activity data'!BO8*EF!$H39*EF!$H57)*NtoN2O*kgtoGg=0,"NO",('Activity data'!BO8*EF!$H39*EF!AN57)*NtoN2O*kgtoGg)</f>
        <v>0.65358867577516333</v>
      </c>
      <c r="BP39" s="28">
        <f>IF(('Activity data'!BP8*EF!$H39*EF!$H57)*NtoN2O*kgtoGg=0,"NO",('Activity data'!BP8*EF!$H39*EF!AO57)*NtoN2O*kgtoGg)</f>
        <v>0.66341816067514014</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0.80736897148957731</v>
      </c>
      <c r="AE40" s="28">
        <f>IF(('Activity data'!AE9*EF!$H40*EF!$H58)*NtoN2O*kgtoGg=0,"NO",('Activity data'!AE9*EF!$H40*EF!$H58)*NtoN2O*kgtoGg)</f>
        <v>0.80484563836696399</v>
      </c>
      <c r="AF40" s="28">
        <f>IF(('Activity data'!AF9*EF!$H40*EF!$H58)*NtoN2O*kgtoGg=0,"NO",('Activity data'!AF9*EF!$H40*EF!$H58)*NtoN2O*kgtoGg)</f>
        <v>0.79570021174666283</v>
      </c>
      <c r="AG40" s="28">
        <f>IF(('Activity data'!AG9*EF!$H40*EF!$H58)*NtoN2O*kgtoGg=0,"NO",('Activity data'!AG9*EF!$H40*EF!$H58)*NtoN2O*kgtoGg)</f>
        <v>0.78060510629935498</v>
      </c>
      <c r="AH40" s="28">
        <f>IF(('Activity data'!AH9*EF!$H40*EF!$H58)*NtoN2O*kgtoGg=0,"NO",('Activity data'!AH9*EF!$H40*EF!$H58)*NtoN2O*kgtoGg)</f>
        <v>0.75994745019115895</v>
      </c>
      <c r="AI40" s="28">
        <f>IF(('Activity data'!AI9*EF!$H40*EF!H58)*NtoN2O*kgtoGg=0,"NO",('Activity data'!AI9*EF!$H40*EF!H58)*NtoN2O*kgtoGg)</f>
        <v>0.7461761202388717</v>
      </c>
      <c r="AJ40" s="28">
        <f>IF(('Activity data'!AJ9*EF!$H40*EF!I58)*NtoN2O*kgtoGg=0,"NO",('Activity data'!AJ9*EF!$H40*EF!I58)*NtoN2O*kgtoGg)</f>
        <v>0.73165585601707739</v>
      </c>
      <c r="AK40" s="28">
        <f>IF(('Activity data'!AK9*EF!$H40*EF!J58)*NtoN2O*kgtoGg=0,"NO",('Activity data'!AK9*EF!$H40*EF!J58)*NtoN2O*kgtoGg)</f>
        <v>0.71277492574462031</v>
      </c>
      <c r="AL40" s="28">
        <f>IF(('Activity data'!AL9*EF!$H40*EF!K58)*NtoN2O*kgtoGg=0,"NO",('Activity data'!AL9*EF!$H40*EF!K58)*NtoN2O*kgtoGg)</f>
        <v>0.62437288135884461</v>
      </c>
      <c r="AM40" s="28">
        <f>IF(('Activity data'!AM9*EF!$H40*EF!L58)*NtoN2O*kgtoGg=0,"NO",('Activity data'!AM9*EF!$H40*EF!L58)*NtoN2O*kgtoGg)</f>
        <v>0.63690615183168786</v>
      </c>
      <c r="AN40" s="28">
        <f>IF(('Activity data'!AN9*EF!$H40*EF!M58)*NtoN2O*kgtoGg=0,"NO",('Activity data'!AN9*EF!$H40*EF!M58)*NtoN2O*kgtoGg)</f>
        <v>0.64139277880677781</v>
      </c>
      <c r="AO40" s="28">
        <f>IF(('Activity data'!AO9*EF!$H40*EF!N58)*NtoN2O*kgtoGg=0,"NO",('Activity data'!AO9*EF!$H40*EF!N58)*NtoN2O*kgtoGg)</f>
        <v>0.64597445515298679</v>
      </c>
      <c r="AP40" s="28">
        <f>IF(('Activity data'!AP9*EF!$H40*EF!O58)*NtoN2O*kgtoGg=0,"NO",('Activity data'!AP9*EF!$H40*EF!O58)*NtoN2O*kgtoGg)</f>
        <v>0.65137078237789192</v>
      </c>
      <c r="AQ40" s="28">
        <f>IF(('Activity data'!AQ9*EF!$H40*EF!P58)*NtoN2O*kgtoGg=0,"NO",('Activity data'!AQ9*EF!$H40*EF!P58)*NtoN2O*kgtoGg)</f>
        <v>0.66358525323738304</v>
      </c>
      <c r="AR40" s="28">
        <f>IF(('Activity data'!AR9*EF!$H40*EF!Q58)*NtoN2O*kgtoGg=0,"NO",('Activity data'!AR9*EF!$H40*EF!Q58)*NtoN2O*kgtoGg)</f>
        <v>0.67647310760248258</v>
      </c>
      <c r="AS40" s="28">
        <f>IF(('Activity data'!AS9*EF!$H40*EF!R58)*NtoN2O*kgtoGg=0,"NO",('Activity data'!AS9*EF!$H40*EF!R58)*NtoN2O*kgtoGg)</f>
        <v>0.69128068093042638</v>
      </c>
      <c r="AT40" s="28">
        <f>IF(('Activity data'!AT9*EF!$H40*EF!S58)*NtoN2O*kgtoGg=0,"NO",('Activity data'!AT9*EF!$H40*EF!S58)*NtoN2O*kgtoGg)</f>
        <v>0.70820143907818278</v>
      </c>
      <c r="AU40" s="28">
        <f>IF(('Activity data'!AU9*EF!$H40*EF!T58)*NtoN2O*kgtoGg=0,"NO",('Activity data'!AU9*EF!$H40*EF!T58)*NtoN2O*kgtoGg)</f>
        <v>0.72983852505944169</v>
      </c>
      <c r="AV40" s="28">
        <f>IF(('Activity data'!AV9*EF!$H40*EF!U58)*NtoN2O*kgtoGg=0,"NO",('Activity data'!AV9*EF!$H40*EF!U58)*NtoN2O*kgtoGg)</f>
        <v>0.75248380312199237</v>
      </c>
      <c r="AW40" s="28">
        <f>IF(('Activity data'!AW9*EF!$H40*EF!V58)*NtoN2O*kgtoGg=0,"NO",('Activity data'!AW9*EF!$H40*EF!V58)*NtoN2O*kgtoGg)</f>
        <v>0.76911257651506459</v>
      </c>
      <c r="AX40" s="28">
        <f>IF(('Activity data'!AX9*EF!$H40*EF!W58)*NtoN2O*kgtoGg=0,"NO",('Activity data'!AX9*EF!$H40*EF!W58)*NtoN2O*kgtoGg)</f>
        <v>0.78424055611447463</v>
      </c>
      <c r="AY40" s="28">
        <f>IF(('Activity data'!AY9*EF!$H40*EF!X58)*NtoN2O*kgtoGg=0,"NO",('Activity data'!AY9*EF!$H40*EF!X58)*NtoN2O*kgtoGg)</f>
        <v>0.79994358880171101</v>
      </c>
      <c r="AZ40" s="28">
        <f>IF(('Activity data'!AZ9*EF!$H40*EF!Y58)*NtoN2O*kgtoGg=0,"NO",('Activity data'!AZ9*EF!$H40*EF!Y58)*NtoN2O*kgtoGg)</f>
        <v>0.81490503061985076</v>
      </c>
      <c r="BA40" s="28">
        <f>IF(('Activity data'!BA9*EF!$H40*EF!Z58)*NtoN2O*kgtoGg=0,"NO",('Activity data'!BA9*EF!$H40*EF!Z58)*NtoN2O*kgtoGg)</f>
        <v>0.82643861811607777</v>
      </c>
      <c r="BB40" s="28">
        <f>IF(('Activity data'!BB9*EF!$H40*EF!AA58)*NtoN2O*kgtoGg=0,"NO",('Activity data'!BB9*EF!$H40*EF!AA58)*NtoN2O*kgtoGg)</f>
        <v>0.83723517960007998</v>
      </c>
      <c r="BC40" s="28">
        <f>IF(('Activity data'!BC9*EF!$H40*EF!AB58)*NtoN2O*kgtoGg=0,"NO",('Activity data'!BC9*EF!$H40*EF!AB58)*NtoN2O*kgtoGg)</f>
        <v>0.84773408595161148</v>
      </c>
      <c r="BD40" s="28">
        <f>IF(('Activity data'!BD9*EF!$H40*EF!AC58)*NtoN2O*kgtoGg=0,"NO",('Activity data'!BD9*EF!$H40*EF!AC58)*NtoN2O*kgtoGg)</f>
        <v>0.85720535801335651</v>
      </c>
      <c r="BE40" s="28">
        <f>IF(('Activity data'!BE9*EF!$H40*EF!AD58)*NtoN2O*kgtoGg=0,"NO",('Activity data'!BE9*EF!$H40*EF!AD58)*NtoN2O*kgtoGg)</f>
        <v>0.86517965873737157</v>
      </c>
      <c r="BF40" s="28">
        <f>IF(('Activity data'!BF9*EF!$H40*EF!AE58)*NtoN2O*kgtoGg=0,"NO",('Activity data'!BF9*EF!$H40*EF!AE58)*NtoN2O*kgtoGg)</f>
        <v>0.87406211381811993</v>
      </c>
      <c r="BG40" s="28">
        <f>IF(('Activity data'!BG9*EF!$H40*EF!AF58)*NtoN2O*kgtoGg=0,"NO",('Activity data'!BG9*EF!$H40*EF!AF58)*NtoN2O*kgtoGg)</f>
        <v>0.88752521282062835</v>
      </c>
      <c r="BH40" s="28">
        <f>IF(('Activity data'!BH9*EF!$H40*EF!AG58)*NtoN2O*kgtoGg=0,"NO",('Activity data'!BH9*EF!$H40*EF!AG58)*NtoN2O*kgtoGg)</f>
        <v>0.90131413230537916</v>
      </c>
      <c r="BI40" s="28">
        <f>IF(('Activity data'!BI9*EF!$H40*EF!AH58)*NtoN2O*kgtoGg=0,"NO",('Activity data'!BI9*EF!$H40*EF!AH58)*NtoN2O*kgtoGg)</f>
        <v>0.91416803225793641</v>
      </c>
      <c r="BJ40" s="28">
        <f>IF(('Activity data'!BJ9*EF!$H40*EF!AI58)*NtoN2O*kgtoGg=0,"NO",('Activity data'!BJ9*EF!$H40*EF!AI58)*NtoN2O*kgtoGg)</f>
        <v>0.92719305712118105</v>
      </c>
      <c r="BK40" s="28">
        <f>IF(('Activity data'!BK9*EF!$H40*EF!AJ58)*NtoN2O*kgtoGg=0,"NO",('Activity data'!BK9*EF!$H40*EF!AJ58)*NtoN2O*kgtoGg)</f>
        <v>0.94171551003775433</v>
      </c>
      <c r="BL40" s="28">
        <f>IF(('Activity data'!BL9*EF!$H40*EF!AK58)*NtoN2O*kgtoGg=0,"NO",('Activity data'!BL9*EF!$H40*EF!AK58)*NtoN2O*kgtoGg)</f>
        <v>0.95695349203250257</v>
      </c>
      <c r="BM40" s="28">
        <f>IF(('Activity data'!BM9*EF!$H40*EF!AL58)*NtoN2O*kgtoGg=0,"NO",('Activity data'!BM9*EF!$H40*EF!AL58)*NtoN2O*kgtoGg)</f>
        <v>0.97265086431464765</v>
      </c>
      <c r="BN40" s="28">
        <f>IF(('Activity data'!BN9*EF!$H40*EF!AM58)*NtoN2O*kgtoGg=0,"NO",('Activity data'!BN9*EF!$H40*EF!AM58)*NtoN2O*kgtoGg)</f>
        <v>0.98673263997339078</v>
      </c>
      <c r="BO40" s="28">
        <f>IF(('Activity data'!BO9*EF!$H40*EF!AN58)*NtoN2O*kgtoGg=0,"NO",('Activity data'!BO9*EF!$H40*EF!AN58)*NtoN2O*kgtoGg)</f>
        <v>1.0010980332082398</v>
      </c>
      <c r="BP40" s="28">
        <f>IF(('Activity data'!BP9*EF!$H40*EF!AO58)*NtoN2O*kgtoGg=0,"NO",('Activity data'!BP9*EF!$H40*EF!AO58)*NtoN2O*kgtoGg)</f>
        <v>1.0161537989605247</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0.98124857974555668</v>
      </c>
      <c r="AE41" s="28">
        <f>IF(('Activity data'!AE10*EF!$H41*EF!$H59)*NtoN2O*kgtoGg=0,"NO",('Activity data'!AE10*EF!$H41*EF!$H59)*NtoN2O*kgtoGg)</f>
        <v>1.0199034779240204</v>
      </c>
      <c r="AF41" s="28">
        <f>IF(('Activity data'!AF10*EF!$H41*EF!$H59)*NtoN2O*kgtoGg=0,"NO",('Activity data'!AF10*EF!$H41*EF!$H59)*NtoN2O*kgtoGg)</f>
        <v>1.0507431709152439</v>
      </c>
      <c r="AG41" s="28">
        <f>IF(('Activity data'!AG10*EF!$H41*EF!$H59)*NtoN2O*kgtoGg=0,"NO",('Activity data'!AG10*EF!$H41*EF!$H59)*NtoN2O*kgtoGg)</f>
        <v>1.0736947383041764</v>
      </c>
      <c r="AH41" s="28">
        <f>IF(('Activity data'!AH10*EF!$H41*EF!$H59)*NtoN2O*kgtoGg=0,"NO",('Activity data'!AH10*EF!$H41*EF!$H59)*NtoN2O*kgtoGg)</f>
        <v>1.0883593547831587</v>
      </c>
      <c r="AI41" s="28">
        <f>IF(('Activity data'!AI10*EF!$H41*EF!H59)*NtoN2O*kgtoGg=0,"NO",('Activity data'!AI10*EF!$H41*EF!H59)*NtoN2O*kgtoGg)</f>
        <v>1.1123397856307924</v>
      </c>
      <c r="AJ41" s="28">
        <f>IF(('Activity data'!AJ10*EF!$H41*EF!I59)*NtoN2O*kgtoGg=0,"NO",('Activity data'!AJ10*EF!$H41*EF!I59)*NtoN2O*kgtoGg)</f>
        <v>1.1350268677561863</v>
      </c>
      <c r="AK41" s="28">
        <f>IF(('Activity data'!AK10*EF!$H41*EF!J59)*NtoN2O*kgtoGg=0,"NO",('Activity data'!AK10*EF!$H41*EF!J59)*NtoN2O*kgtoGg)</f>
        <v>1.150471108992599</v>
      </c>
      <c r="AL41" s="28">
        <f>IF(('Activity data'!AL10*EF!$H41*EF!K59)*NtoN2O*kgtoGg=0,"NO",('Activity data'!AL10*EF!$H41*EF!K59)*NtoN2O*kgtoGg)</f>
        <v>1.0484195489141028</v>
      </c>
      <c r="AM41" s="28">
        <f>IF(('Activity data'!AM10*EF!$H41*EF!L59)*NtoN2O*kgtoGg=0,"NO",('Activity data'!AM10*EF!$H41*EF!L59)*NtoN2O*kgtoGg)</f>
        <v>1.0951342257307644</v>
      </c>
      <c r="AN41" s="28">
        <f>IF(('Activity data'!AN10*EF!$H41*EF!M59)*NtoN2O*kgtoGg=0,"NO",('Activity data'!AN10*EF!$H41*EF!M59)*NtoN2O*kgtoGg)</f>
        <v>1.1289561318250962</v>
      </c>
      <c r="AO41" s="28">
        <f>IF(('Activity data'!AO10*EF!$H41*EF!N59)*NtoN2O*kgtoGg=0,"NO",('Activity data'!AO10*EF!$H41*EF!N59)*NtoN2O*kgtoGg)</f>
        <v>1.1635949979898184</v>
      </c>
      <c r="AP41" s="28">
        <f>IF(('Activity data'!AP10*EF!$H41*EF!O59)*NtoN2O*kgtoGg=0,"NO",('Activity data'!AP10*EF!$H41*EF!O59)*NtoN2O*kgtoGg)</f>
        <v>1.200415478880746</v>
      </c>
      <c r="AQ41" s="28">
        <f>IF(('Activity data'!AQ10*EF!$H41*EF!P59)*NtoN2O*kgtoGg=0,"NO",('Activity data'!AQ10*EF!$H41*EF!P59)*NtoN2O*kgtoGg)</f>
        <v>1.2508637175407262</v>
      </c>
      <c r="AR41" s="28">
        <f>IF(('Activity data'!AR10*EF!$H41*EF!Q59)*NtoN2O*kgtoGg=0,"NO",('Activity data'!AR10*EF!$H41*EF!Q59)*NtoN2O*kgtoGg)</f>
        <v>1.303994682085432</v>
      </c>
      <c r="AS41" s="28">
        <f>IF(('Activity data'!AS10*EF!$H41*EF!R59)*NtoN2O*kgtoGg=0,"NO",('Activity data'!AS10*EF!$H41*EF!R59)*NtoN2O*kgtoGg)</f>
        <v>1.3623913831134986</v>
      </c>
      <c r="AT41" s="28">
        <f>IF(('Activity data'!AT10*EF!$H41*EF!S59)*NtoN2O*kgtoGg=0,"NO",('Activity data'!AT10*EF!$H41*EF!S59)*NtoN2O*kgtoGg)</f>
        <v>1.4267373858215846</v>
      </c>
      <c r="AU41" s="28">
        <f>IF(('Activity data'!AU10*EF!$H41*EF!T59)*NtoN2O*kgtoGg=0,"NO",('Activity data'!AU10*EF!$H41*EF!T59)*NtoN2O*kgtoGg)</f>
        <v>1.5027203796427537</v>
      </c>
      <c r="AV41" s="28">
        <f>IF(('Activity data'!AV10*EF!$H41*EF!U59)*NtoN2O*kgtoGg=0,"NO",('Activity data'!AV10*EF!$H41*EF!U59)*NtoN2O*kgtoGg)</f>
        <v>1.5832276169051611</v>
      </c>
      <c r="AW41" s="28">
        <f>IF(('Activity data'!AW10*EF!$H41*EF!V59)*NtoN2O*kgtoGg=0,"NO",('Activity data'!AW10*EF!$H41*EF!V59)*NtoN2O*kgtoGg)</f>
        <v>1.6717475980649175</v>
      </c>
      <c r="AX41" s="28">
        <f>IF(('Activity data'!AX10*EF!$H41*EF!W59)*NtoN2O*kgtoGg=0,"NO",('Activity data'!AX10*EF!$H41*EF!W59)*NtoN2O*kgtoGg)</f>
        <v>1.7611311585956186</v>
      </c>
      <c r="AY41" s="28">
        <f>IF(('Activity data'!AY10*EF!$H41*EF!X59)*NtoN2O*kgtoGg=0,"NO",('Activity data'!AY10*EF!$H41*EF!X59)*NtoN2O*kgtoGg)</f>
        <v>1.856091209891723</v>
      </c>
      <c r="AZ41" s="28">
        <f>IF(('Activity data'!AZ10*EF!$H41*EF!Y59)*NtoN2O*kgtoGg=0,"NO",('Activity data'!AZ10*EF!$H41*EF!Y59)*NtoN2O*kgtoGg)</f>
        <v>1.9538411403497975</v>
      </c>
      <c r="BA41" s="28">
        <f>IF(('Activity data'!BA10*EF!$H41*EF!Z59)*NtoN2O*kgtoGg=0,"NO",('Activity data'!BA10*EF!$H41*EF!Z59)*NtoN2O*kgtoGg)</f>
        <v>2.0478052376943832</v>
      </c>
      <c r="BB41" s="28">
        <f>IF(('Activity data'!BB10*EF!$H41*EF!AA59)*NtoN2O*kgtoGg=0,"NO",('Activity data'!BB10*EF!$H41*EF!AA59)*NtoN2O*kgtoGg)</f>
        <v>2.1442900855072384</v>
      </c>
      <c r="BC41" s="28">
        <f>IF(('Activity data'!BC10*EF!$H41*EF!AB59)*NtoN2O*kgtoGg=0,"NO",('Activity data'!BC10*EF!$H41*EF!AB59)*NtoN2O*kgtoGg)</f>
        <v>2.2445264422334179</v>
      </c>
      <c r="BD41" s="28">
        <f>IF(('Activity data'!BD10*EF!$H41*EF!AC59)*NtoN2O*kgtoGg=0,"NO",('Activity data'!BD10*EF!$H41*EF!AC59)*NtoN2O*kgtoGg)</f>
        <v>2.3467066115674715</v>
      </c>
      <c r="BE41" s="28">
        <f>IF(('Activity data'!BE10*EF!$H41*EF!AD59)*NtoN2O*kgtoGg=0,"NO",('Activity data'!BE10*EF!$H41*EF!AD59)*NtoN2O*kgtoGg)</f>
        <v>2.4495022874111001</v>
      </c>
      <c r="BF41" s="28">
        <f>IF(('Activity data'!BF10*EF!$H41*EF!AE59)*NtoN2O*kgtoGg=0,"NO",('Activity data'!BF10*EF!$H41*EF!AE59)*NtoN2O*kgtoGg)</f>
        <v>2.5598197910581124</v>
      </c>
      <c r="BG41" s="28">
        <f>IF(('Activity data'!BG10*EF!$H41*EF!AF59)*NtoN2O*kgtoGg=0,"NO",('Activity data'!BG10*EF!$H41*EF!AF59)*NtoN2O*kgtoGg)</f>
        <v>2.672390646491575</v>
      </c>
      <c r="BH41" s="28">
        <f>IF(('Activity data'!BH10*EF!$H41*EF!AG59)*NtoN2O*kgtoGg=0,"NO",('Activity data'!BH10*EF!$H41*EF!AG59)*NtoN2O*kgtoGg)</f>
        <v>2.7905443322110353</v>
      </c>
      <c r="BI41" s="28">
        <f>IF(('Activity data'!BI10*EF!$H41*EF!AH59)*NtoN2O*kgtoGg=0,"NO",('Activity data'!BI10*EF!$H41*EF!AH59)*NtoN2O*kgtoGg)</f>
        <v>2.9105763733917449</v>
      </c>
      <c r="BJ41" s="28">
        <f>IF(('Activity data'!BJ10*EF!$H41*EF!AI59)*NtoN2O*kgtoGg=0,"NO",('Activity data'!BJ10*EF!$H41*EF!AI59)*NtoN2O*kgtoGg)</f>
        <v>3.0360957909453945</v>
      </c>
      <c r="BK41" s="28">
        <f>IF(('Activity data'!BK10*EF!$H41*EF!AJ59)*NtoN2O*kgtoGg=0,"NO",('Activity data'!BK10*EF!$H41*EF!AJ59)*NtoN2O*kgtoGg)</f>
        <v>3.1718663403391858</v>
      </c>
      <c r="BL41" s="28">
        <f>IF(('Activity data'!BL10*EF!$H41*EF!AK59)*NtoN2O*kgtoGg=0,"NO",('Activity data'!BL10*EF!$H41*EF!AK59)*NtoN2O*kgtoGg)</f>
        <v>3.3158803212524619</v>
      </c>
      <c r="BM41" s="28">
        <f>IF(('Activity data'!BM10*EF!$H41*EF!AL59)*NtoN2O*kgtoGg=0,"NO",('Activity data'!BM10*EF!$H41*EF!AL59)*NtoN2O*kgtoGg)</f>
        <v>3.4677390828893357</v>
      </c>
      <c r="BN41" s="28">
        <f>IF(('Activity data'!BN10*EF!$H41*EF!AM59)*NtoN2O*kgtoGg=0,"NO",('Activity data'!BN10*EF!$H41*EF!AM59)*NtoN2O*kgtoGg)</f>
        <v>3.6203000143411672</v>
      </c>
      <c r="BO41" s="28">
        <f>IF(('Activity data'!BO10*EF!$H41*EF!AN59)*NtoN2O*kgtoGg=0,"NO",('Activity data'!BO10*EF!$H41*EF!AN59)*NtoN2O*kgtoGg)</f>
        <v>3.7805700308069299</v>
      </c>
      <c r="BP41" s="28">
        <f>IF(('Activity data'!BP10*EF!$H41*EF!AO59)*NtoN2O*kgtoGg=0,"NO",('Activity data'!BP10*EF!$H41*EF!AO59)*NtoN2O*kgtoGg)</f>
        <v>3.9505869307863661</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0.11717882712371289</v>
      </c>
      <c r="AE42" s="28">
        <f>IF(('Activity data'!AE11*EF!$H42*EF!$H60)*NtoN2O*kgtoGg=0,"NO",('Activity data'!AE11*EF!$H42*EF!$H60)*NtoN2O*kgtoGg)</f>
        <v>0.11724437213945568</v>
      </c>
      <c r="AF42" s="28">
        <f>IF(('Activity data'!AF11*EF!$H42*EF!$H60)*NtoN2O*kgtoGg=0,"NO",('Activity data'!AF11*EF!$H42*EF!$H60)*NtoN2O*kgtoGg)</f>
        <v>0.11738923484325814</v>
      </c>
      <c r="AG42" s="28">
        <f>IF(('Activity data'!AG11*EF!$H42*EF!$H60)*NtoN2O*kgtoGg=0,"NO",('Activity data'!AG11*EF!$H42*EF!$H60)*NtoN2O*kgtoGg)</f>
        <v>0.11760857882159849</v>
      </c>
      <c r="AH42" s="28">
        <f>IF(('Activity data'!AH11*EF!$H42*EF!$H60)*NtoN2O*kgtoGg=0,"NO",('Activity data'!AH11*EF!$H42*EF!$H60)*NtoN2O*kgtoGg)</f>
        <v>0.11789843515205245</v>
      </c>
      <c r="AI42" s="28">
        <f>IF(('Activity data'!AI11*EF!$H42*EF!H60)*NtoN2O*kgtoGg=0,"NO",('Activity data'!AI11*EF!$H42*EF!H60)*NtoN2O*kgtoGg)</f>
        <v>0.11826572016770123</v>
      </c>
      <c r="AJ42" s="28">
        <f>IF(('Activity data'!AJ11*EF!$H42*EF!I60)*NtoN2O*kgtoGg=0,"NO",('Activity data'!AJ11*EF!$H42*EF!I60)*NtoN2O*kgtoGg)</f>
        <v>0.11867293159161102</v>
      </c>
      <c r="AK42" s="28">
        <f>IF(('Activity data'!AK11*EF!$H42*EF!J60)*NtoN2O*kgtoGg=0,"NO",('Activity data'!AK11*EF!$H42*EF!J60)*NtoN2O*kgtoGg)</f>
        <v>0.11911748909269082</v>
      </c>
      <c r="AL42" s="28">
        <f>IF(('Activity data'!AL11*EF!$H42*EF!K60)*NtoN2O*kgtoGg=0,"NO",('Activity data'!AL11*EF!$H42*EF!K60)*NtoN2O*kgtoGg)</f>
        <v>0.11953821790145489</v>
      </c>
      <c r="AM42" s="28">
        <f>IF(('Activity data'!AM11*EF!$H42*EF!L60)*NtoN2O*kgtoGg=0,"NO",('Activity data'!AM11*EF!$H42*EF!L60)*NtoN2O*kgtoGg)</f>
        <v>0.11971722689054844</v>
      </c>
      <c r="AN42" s="28">
        <f>IF(('Activity data'!AN11*EF!$H42*EF!M60)*NtoN2O*kgtoGg=0,"NO",('Activity data'!AN11*EF!$H42*EF!M60)*NtoN2O*kgtoGg)</f>
        <v>0.11991874856868565</v>
      </c>
      <c r="AO42" s="28">
        <f>IF(('Activity data'!AO11*EF!$H42*EF!N60)*NtoN2O*kgtoGg=0,"NO",('Activity data'!AO11*EF!$H42*EF!N60)*NtoN2O*kgtoGg)</f>
        <v>0.12014832243660453</v>
      </c>
      <c r="AP42" s="28">
        <f>IF(('Activity data'!AP11*EF!$H42*EF!O60)*NtoN2O*kgtoGg=0,"NO",('Activity data'!AP11*EF!$H42*EF!O60)*NtoN2O*kgtoGg)</f>
        <v>0.12040507657003298</v>
      </c>
      <c r="AQ42" s="28">
        <f>IF(('Activity data'!AQ11*EF!$H42*EF!P60)*NtoN2O*kgtoGg=0,"NO",('Activity data'!AQ11*EF!$H42*EF!P60)*NtoN2O*kgtoGg)</f>
        <v>0.12069346930493789</v>
      </c>
      <c r="AR42" s="28">
        <f>IF(('Activity data'!AR11*EF!$H42*EF!Q60)*NtoN2O*kgtoGg=0,"NO",('Activity data'!AR11*EF!$H42*EF!Q60)*NtoN2O*kgtoGg)</f>
        <v>0.12087336445399556</v>
      </c>
      <c r="AS42" s="28">
        <f>IF(('Activity data'!AS11*EF!$H42*EF!R60)*NtoN2O*kgtoGg=0,"NO",('Activity data'!AS11*EF!$H42*EF!R60)*NtoN2O*kgtoGg)</f>
        <v>0.12107665401012603</v>
      </c>
      <c r="AT42" s="28">
        <f>IF(('Activity data'!AT11*EF!$H42*EF!S60)*NtoN2O*kgtoGg=0,"NO",('Activity data'!AT11*EF!$H42*EF!S60)*NtoN2O*kgtoGg)</f>
        <v>0.12130258525699975</v>
      </c>
      <c r="AU42" s="28">
        <f>IF(('Activity data'!AU11*EF!$H42*EF!T60)*NtoN2O*kgtoGg=0,"NO",('Activity data'!AU11*EF!$H42*EF!T60)*NtoN2O*kgtoGg)</f>
        <v>0.1215529921750292</v>
      </c>
      <c r="AV42" s="28">
        <f>IF(('Activity data'!AV11*EF!$H42*EF!U60)*NtoN2O*kgtoGg=0,"NO",('Activity data'!AV11*EF!$H42*EF!U60)*NtoN2O*kgtoGg)</f>
        <v>0.12182340458464089</v>
      </c>
      <c r="AW42" s="28">
        <f>IF(('Activity data'!AW11*EF!$H42*EF!V60)*NtoN2O*kgtoGg=0,"NO",('Activity data'!AW11*EF!$H42*EF!V60)*NtoN2O*kgtoGg)</f>
        <v>0.12200516735983247</v>
      </c>
      <c r="AX42" s="28">
        <f>IF(('Activity data'!AX11*EF!$H42*EF!W60)*NtoN2O*kgtoGg=0,"NO",('Activity data'!AX11*EF!$H42*EF!W60)*NtoN2O*kgtoGg)</f>
        <v>0.12220242782108517</v>
      </c>
      <c r="AY42" s="28">
        <f>IF(('Activity data'!AY11*EF!$H42*EF!X60)*NtoN2O*kgtoGg=0,"NO",('Activity data'!AY11*EF!$H42*EF!X60)*NtoN2O*kgtoGg)</f>
        <v>0.1224167873217214</v>
      </c>
      <c r="AZ42" s="28">
        <f>IF(('Activity data'!AZ11*EF!$H42*EF!Y60)*NtoN2O*kgtoGg=0,"NO",('Activity data'!AZ11*EF!$H42*EF!Y60)*NtoN2O*kgtoGg)</f>
        <v>0.12264625911137167</v>
      </c>
      <c r="BA42" s="28">
        <f>IF(('Activity data'!BA11*EF!$H42*EF!Z60)*NtoN2O*kgtoGg=0,"NO",('Activity data'!BA11*EF!$H42*EF!Z60)*NtoN2O*kgtoGg)</f>
        <v>0.12288717741642306</v>
      </c>
      <c r="BB42" s="28">
        <f>IF(('Activity data'!BB11*EF!$H42*EF!AA60)*NtoN2O*kgtoGg=0,"NO",('Activity data'!BB11*EF!$H42*EF!AA60)*NtoN2O*kgtoGg)</f>
        <v>0.12304060246804807</v>
      </c>
      <c r="BC42" s="28">
        <f>IF(('Activity data'!BC11*EF!$H42*EF!AB60)*NtoN2O*kgtoGg=0,"NO",('Activity data'!BC11*EF!$H42*EF!AB60)*NtoN2O*kgtoGg)</f>
        <v>0.12320726737420057</v>
      </c>
      <c r="BD42" s="28">
        <f>IF(('Activity data'!BD11*EF!$H42*EF!AC60)*NtoN2O*kgtoGg=0,"NO",('Activity data'!BD11*EF!$H42*EF!AC60)*NtoN2O*kgtoGg)</f>
        <v>0.12338585749390253</v>
      </c>
      <c r="BE42" s="28">
        <f>IF(('Activity data'!BE11*EF!$H42*EF!AD60)*NtoN2O*kgtoGg=0,"NO",('Activity data'!BE11*EF!$H42*EF!AD60)*NtoN2O*kgtoGg)</f>
        <v>0.1235753414185</v>
      </c>
      <c r="BF42" s="28">
        <f>IF(('Activity data'!BF11*EF!$H42*EF!AE60)*NtoN2O*kgtoGg=0,"NO",('Activity data'!BF11*EF!$H42*EF!AE60)*NtoN2O*kgtoGg)</f>
        <v>0.123778445559744</v>
      </c>
      <c r="BG42" s="28">
        <f>IF(('Activity data'!BG11*EF!$H42*EF!AF60)*NtoN2O*kgtoGg=0,"NO",('Activity data'!BG11*EF!$H42*EF!AF60)*NtoN2O*kgtoGg)</f>
        <v>0.12389940912443342</v>
      </c>
      <c r="BH42" s="28">
        <f>IF(('Activity data'!BH11*EF!$H42*EF!AG60)*NtoN2O*kgtoGg=0,"NO",('Activity data'!BH11*EF!$H42*EF!AG60)*NtoN2O*kgtoGg)</f>
        <v>0.12403183860398972</v>
      </c>
      <c r="BI42" s="28">
        <f>IF(('Activity data'!BI11*EF!$H42*EF!AH60)*NtoN2O*kgtoGg=0,"NO",('Activity data'!BI11*EF!$H42*EF!AH60)*NtoN2O*kgtoGg)</f>
        <v>0.12417373118013246</v>
      </c>
      <c r="BJ42" s="28">
        <f>IF(('Activity data'!BJ11*EF!$H42*EF!AI60)*NtoN2O*kgtoGg=0,"NO",('Activity data'!BJ11*EF!$H42*EF!AI60)*NtoN2O*kgtoGg)</f>
        <v>0.12432635037202254</v>
      </c>
      <c r="BK42" s="28">
        <f>IF(('Activity data'!BK11*EF!$H42*EF!AJ60)*NtoN2O*kgtoGg=0,"NO",('Activity data'!BK11*EF!$H42*EF!AJ60)*NtoN2O*kgtoGg)</f>
        <v>0.12449143693925312</v>
      </c>
      <c r="BL42" s="28">
        <f>IF(('Activity data'!BL11*EF!$H42*EF!AK60)*NtoN2O*kgtoGg=0,"NO",('Activity data'!BL11*EF!$H42*EF!AK60)*NtoN2O*kgtoGg)</f>
        <v>0.12457237777008952</v>
      </c>
      <c r="BM42" s="28">
        <f>IF(('Activity data'!BM11*EF!$H42*EF!AL60)*NtoN2O*kgtoGg=0,"NO",('Activity data'!BM11*EF!$H42*EF!AL60)*NtoN2O*kgtoGg)</f>
        <v>0.12466364154404727</v>
      </c>
      <c r="BN42" s="28">
        <f>IF(('Activity data'!BN11*EF!$H42*EF!AM60)*NtoN2O*kgtoGg=0,"NO",('Activity data'!BN11*EF!$H42*EF!AM60)*NtoN2O*kgtoGg)</f>
        <v>0.12476188641820782</v>
      </c>
      <c r="BO42" s="28">
        <f>IF(('Activity data'!BO11*EF!$H42*EF!AN60)*NtoN2O*kgtoGg=0,"NO",('Activity data'!BO11*EF!$H42*EF!AN60)*NtoN2O*kgtoGg)</f>
        <v>0.12486984150813558</v>
      </c>
      <c r="BP42" s="28">
        <f>IF(('Activity data'!BP11*EF!$H42*EF!AO60)*NtoN2O*kgtoGg=0,"NO",('Activity data'!BP11*EF!$H42*EF!AO60)*NtoN2O*kgtoGg)</f>
        <v>0.12498808721136177</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6.2660375157319412E-2</v>
      </c>
      <c r="AE43" s="28">
        <f>IF(('Activity data'!AE12*EF!$H43*EF!$H61)*NtoN2O*kgtoGg=0,"NO",('Activity data'!AE12*EF!$H43*EF!$H61)*NtoN2O*kgtoGg)</f>
        <v>6.2695424793648327E-2</v>
      </c>
      <c r="AF43" s="28">
        <f>IF(('Activity data'!AF12*EF!$H43*EF!$H61)*NtoN2O*kgtoGg=0,"NO",('Activity data'!AF12*EF!$H43*EF!$H61)*NtoN2O*kgtoGg)</f>
        <v>6.2772888884981004E-2</v>
      </c>
      <c r="AG43" s="28">
        <f>IF(('Activity data'!AG12*EF!$H43*EF!$H61)*NtoN2O*kgtoGg=0,"NO",('Activity data'!AG12*EF!$H43*EF!$H61)*NtoN2O*kgtoGg)</f>
        <v>6.2890181200569661E-2</v>
      </c>
      <c r="AH43" s="28">
        <f>IF(('Activity data'!AH12*EF!$H43*EF!$H61)*NtoN2O*kgtoGg=0,"NO",('Activity data'!AH12*EF!$H43*EF!$H61)*NtoN2O*kgtoGg)</f>
        <v>6.3045179393108261E-2</v>
      </c>
      <c r="AI43" s="28">
        <f>IF(('Activity data'!AI12*EF!$H43*EF!H61)*NtoN2O*kgtoGg=0,"NO",('Activity data'!AI12*EF!$H43*EF!H61)*NtoN2O*kgtoGg)</f>
        <v>6.3241581912531999E-2</v>
      </c>
      <c r="AJ43" s="28">
        <f>IF(('Activity data'!AJ12*EF!$H43*EF!I61)*NtoN2O*kgtoGg=0,"NO",('Activity data'!AJ12*EF!$H43*EF!I61)*NtoN2O*kgtoGg)</f>
        <v>6.3459334737140771E-2</v>
      </c>
      <c r="AK43" s="28">
        <f>IF(('Activity data'!AK12*EF!$H43*EF!J61)*NtoN2O*kgtoGg=0,"NO",('Activity data'!AK12*EF!$H43*EF!J61)*NtoN2O*kgtoGg)</f>
        <v>6.3697058056962463E-2</v>
      </c>
      <c r="AL43" s="28">
        <f>IF(('Activity data'!AL12*EF!$H43*EF!K61)*NtoN2O*kgtoGg=0,"NO",('Activity data'!AL12*EF!$H43*EF!K61)*NtoN2O*kgtoGg)</f>
        <v>6.3922039187459853E-2</v>
      </c>
      <c r="AM43" s="28">
        <f>IF(('Activity data'!AM12*EF!$H43*EF!L61)*NtoN2O*kgtoGg=0,"NO",('Activity data'!AM12*EF!$H43*EF!L61)*NtoN2O*kgtoGg)</f>
        <v>6.4017762712677354E-2</v>
      </c>
      <c r="AN43" s="28">
        <f>IF(('Activity data'!AN12*EF!$H43*EF!M61)*NtoN2O*kgtoGg=0,"NO",('Activity data'!AN12*EF!$H43*EF!M61)*NtoN2O*kgtoGg)</f>
        <v>6.4125524705729881E-2</v>
      </c>
      <c r="AO43" s="28">
        <f>IF(('Activity data'!AO12*EF!$H43*EF!N61)*NtoN2O*kgtoGg=0,"NO",('Activity data'!AO12*EF!$H43*EF!N61)*NtoN2O*kgtoGg)</f>
        <v>6.4248287367238074E-2</v>
      </c>
      <c r="AP43" s="28">
        <f>IF(('Activity data'!AP12*EF!$H43*EF!O61)*NtoN2O*kgtoGg=0,"NO",('Activity data'!AP12*EF!$H43*EF!O61)*NtoN2O*kgtoGg)</f>
        <v>6.4385584443158062E-2</v>
      </c>
      <c r="AQ43" s="28">
        <f>IF(('Activity data'!AQ12*EF!$H43*EF!P61)*NtoN2O*kgtoGg=0,"NO",('Activity data'!AQ12*EF!$H43*EF!P61)*NtoN2O*kgtoGg)</f>
        <v>6.4539799990500149E-2</v>
      </c>
      <c r="AR43" s="28">
        <f>IF(('Activity data'!AR12*EF!$H43*EF!Q61)*NtoN2O*kgtoGg=0,"NO",('Activity data'!AR12*EF!$H43*EF!Q61)*NtoN2O*kgtoGg)</f>
        <v>6.4635997382175972E-2</v>
      </c>
      <c r="AS43" s="28">
        <f>IF(('Activity data'!AS12*EF!$H43*EF!R61)*NtoN2O*kgtoGg=0,"NO",('Activity data'!AS12*EF!$H43*EF!R61)*NtoN2O*kgtoGg)</f>
        <v>6.4744704732858482E-2</v>
      </c>
      <c r="AT43" s="28">
        <f>IF(('Activity data'!AT12*EF!$H43*EF!S61)*NtoN2O*kgtoGg=0,"NO",('Activity data'!AT12*EF!$H43*EF!S61)*NtoN2O*kgtoGg)</f>
        <v>6.4865519533931049E-2</v>
      </c>
      <c r="AU43" s="28">
        <f>IF(('Activity data'!AU12*EF!$H43*EF!T61)*NtoN2O*kgtoGg=0,"NO",('Activity data'!AU12*EF!$H43*EF!T61)*NtoN2O*kgtoGg)</f>
        <v>6.4999422490726683E-2</v>
      </c>
      <c r="AV43" s="28">
        <f>IF(('Activity data'!AV12*EF!$H43*EF!U61)*NtoN2O*kgtoGg=0,"NO",('Activity data'!AV12*EF!$H43*EF!U61)*NtoN2O*kgtoGg)</f>
        <v>6.5144023212967889E-2</v>
      </c>
      <c r="AW43" s="28">
        <f>IF(('Activity data'!AW12*EF!$H43*EF!V61)*NtoN2O*kgtoGg=0,"NO",('Activity data'!AW12*EF!$H43*EF!V61)*NtoN2O*kgtoGg)</f>
        <v>6.5241219301738387E-2</v>
      </c>
      <c r="AX43" s="28">
        <f>IF(('Activity data'!AX12*EF!$H43*EF!W61)*NtoN2O*kgtoGg=0,"NO",('Activity data'!AX12*EF!$H43*EF!W61)*NtoN2O*kgtoGg)</f>
        <v>6.5346702645523266E-2</v>
      </c>
      <c r="AY43" s="28">
        <f>IF(('Activity data'!AY12*EF!$H43*EF!X61)*NtoN2O*kgtoGg=0,"NO",('Activity data'!AY12*EF!$H43*EF!X61)*NtoN2O*kgtoGg)</f>
        <v>6.5461329554309639E-2</v>
      </c>
      <c r="AZ43" s="28">
        <f>IF(('Activity data'!AZ12*EF!$H43*EF!Y61)*NtoN2O*kgtoGg=0,"NO",('Activity data'!AZ12*EF!$H43*EF!Y61)*NtoN2O*kgtoGg)</f>
        <v>6.55840376303371E-2</v>
      </c>
      <c r="BA43" s="28">
        <f>IF(('Activity data'!BA12*EF!$H43*EF!Z61)*NtoN2O*kgtoGg=0,"NO",('Activity data'!BA12*EF!$H43*EF!Z61)*NtoN2O*kgtoGg)</f>
        <v>6.5712866632532591E-2</v>
      </c>
      <c r="BB43" s="28">
        <f>IF(('Activity data'!BB12*EF!$H43*EF!AA61)*NtoN2O*kgtoGg=0,"NO",('Activity data'!BB12*EF!$H43*EF!AA61)*NtoN2O*kgtoGg)</f>
        <v>6.5794909366099177E-2</v>
      </c>
      <c r="BC43" s="28">
        <f>IF(('Activity data'!BC12*EF!$H43*EF!AB61)*NtoN2O*kgtoGg=0,"NO",('Activity data'!BC12*EF!$H43*EF!AB61)*NtoN2O*kgtoGg)</f>
        <v>6.5884031998586765E-2</v>
      </c>
      <c r="BD43" s="28">
        <f>IF(('Activity data'!BD12*EF!$H43*EF!AC61)*NtoN2O*kgtoGg=0,"NO",('Activity data'!BD12*EF!$H43*EF!AC61)*NtoN2O*kgtoGg)</f>
        <v>6.5979531536981204E-2</v>
      </c>
      <c r="BE43" s="28">
        <f>IF(('Activity data'!BE12*EF!$H43*EF!AD61)*NtoN2O*kgtoGg=0,"NO",('Activity data'!BE12*EF!$H43*EF!AD61)*NtoN2O*kgtoGg)</f>
        <v>6.6080856444330052E-2</v>
      </c>
      <c r="BF43" s="28">
        <f>IF(('Activity data'!BF12*EF!$H43*EF!AE61)*NtoN2O*kgtoGg=0,"NO",('Activity data'!BF12*EF!$H43*EF!AE61)*NtoN2O*kgtoGg)</f>
        <v>6.618946464598853E-2</v>
      </c>
      <c r="BG43" s="28">
        <f>IF(('Activity data'!BG12*EF!$H43*EF!AF61)*NtoN2O*kgtoGg=0,"NO",('Activity data'!BG12*EF!$H43*EF!AF61)*NtoN2O*kgtoGg)</f>
        <v>6.625414887717479E-2</v>
      </c>
      <c r="BH43" s="28">
        <f>IF(('Activity data'!BH12*EF!$H43*EF!AG61)*NtoN2O*kgtoGg=0,"NO",('Activity data'!BH12*EF!$H43*EF!AG61)*NtoN2O*kgtoGg)</f>
        <v>6.6324964408227396E-2</v>
      </c>
      <c r="BI43" s="28">
        <f>IF(('Activity data'!BI12*EF!$H43*EF!AH61)*NtoN2O*kgtoGg=0,"NO",('Activity data'!BI12*EF!$H43*EF!AH61)*NtoN2O*kgtoGg)</f>
        <v>6.6400840249208073E-2</v>
      </c>
      <c r="BJ43" s="28">
        <f>IF(('Activity data'!BJ12*EF!$H43*EF!AI61)*NtoN2O*kgtoGg=0,"NO",('Activity data'!BJ12*EF!$H43*EF!AI61)*NtoN2O*kgtoGg)</f>
        <v>6.6482452056176783E-2</v>
      </c>
      <c r="BK43" s="28">
        <f>IF(('Activity data'!BK12*EF!$H43*EF!AJ61)*NtoN2O*kgtoGg=0,"NO",('Activity data'!BK12*EF!$H43*EF!AJ61)*NtoN2O*kgtoGg)</f>
        <v>6.657073068543104E-2</v>
      </c>
      <c r="BL43" s="28">
        <f>IF(('Activity data'!BL12*EF!$H43*EF!AK61)*NtoN2O*kgtoGg=0,"NO",('Activity data'!BL12*EF!$H43*EF!AK61)*NtoN2O*kgtoGg)</f>
        <v>6.6614013102146111E-2</v>
      </c>
      <c r="BM43" s="28">
        <f>IF(('Activity data'!BM12*EF!$H43*EF!AL61)*NtoN2O*kgtoGg=0,"NO",('Activity data'!BM12*EF!$H43*EF!AL61)*NtoN2O*kgtoGg)</f>
        <v>6.6662815624366531E-2</v>
      </c>
      <c r="BN43" s="28">
        <f>IF(('Activity data'!BN12*EF!$H43*EF!AM61)*NtoN2O*kgtoGg=0,"NO",('Activity data'!BN12*EF!$H43*EF!AM61)*NtoN2O*kgtoGg)</f>
        <v>6.6715351230186196E-2</v>
      </c>
      <c r="BO43" s="28">
        <f>IF(('Activity data'!BO12*EF!$H43*EF!AN61)*NtoN2O*kgtoGg=0,"NO",('Activity data'!BO12*EF!$H43*EF!AN61)*NtoN2O*kgtoGg)</f>
        <v>6.677307929080141E-2</v>
      </c>
      <c r="BP43" s="28">
        <f>IF(('Activity data'!BP12*EF!$H43*EF!AO61)*NtoN2O*kgtoGg=0,"NO",('Activity data'!BP12*EF!$H43*EF!AO61)*NtoN2O*kgtoGg)</f>
        <v>6.6836310168825727E-2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1.4484266758988326E-2</v>
      </c>
      <c r="AE44" s="28">
        <f>IF(('Activity data'!AE13*EF!$H44*EF!$H62)*NtoN2O*kgtoGg=0,"NO",('Activity data'!AE13*EF!$H44*EF!$H62)*NtoN2O*kgtoGg)</f>
        <v>1.4522356875675671E-2</v>
      </c>
      <c r="AF44" s="28">
        <f>IF(('Activity data'!AF13*EF!$H44*EF!$H62)*NtoN2O*kgtoGg=0,"NO",('Activity data'!AF13*EF!$H44*EF!$H62)*NtoN2O*kgtoGg)</f>
        <v>1.4573013890785325E-2</v>
      </c>
      <c r="AG44" s="28">
        <f>IF(('Activity data'!AG13*EF!$H44*EF!$H62)*NtoN2O*kgtoGg=0,"NO",('Activity data'!AG13*EF!$H44*EF!$H62)*NtoN2O*kgtoGg)</f>
        <v>1.4635521040832227E-2</v>
      </c>
      <c r="AH44" s="28">
        <f>IF(('Activity data'!AH13*EF!$H44*EF!$H62)*NtoN2O*kgtoGg=0,"NO",('Activity data'!AH13*EF!$H44*EF!$H62)*NtoN2O*kgtoGg)</f>
        <v>1.4709288978503716E-2</v>
      </c>
      <c r="AI44" s="28">
        <f>IF(('Activity data'!AI13*EF!$H44*EF!H62)*NtoN2O*kgtoGg=0,"NO",('Activity data'!AI13*EF!$H44*EF!H62)*NtoN2O*kgtoGg)</f>
        <v>1.4795799667166818E-2</v>
      </c>
      <c r="AJ44" s="28">
        <f>IF(('Activity data'!AJ13*EF!$H44*EF!I62)*NtoN2O*kgtoGg=0,"NO",('Activity data'!AJ13*EF!$H44*EF!I62)*NtoN2O*kgtoGg)</f>
        <v>1.4887929207789696E-2</v>
      </c>
      <c r="AK44" s="28">
        <f>IF(('Activity data'!AK13*EF!$H44*EF!J62)*NtoN2O*kgtoGg=0,"NO",('Activity data'!AK13*EF!$H44*EF!J62)*NtoN2O*kgtoGg)</f>
        <v>1.4985318049430763E-2</v>
      </c>
      <c r="AL44" s="28">
        <f>IF(('Activity data'!AL13*EF!$H44*EF!K62)*NtoN2O*kgtoGg=0,"NO",('Activity data'!AL13*EF!$H44*EF!K62)*NtoN2O*kgtoGg)</f>
        <v>1.5076359873394448E-2</v>
      </c>
      <c r="AM44" s="28">
        <f>IF(('Activity data'!AM13*EF!$H44*EF!L62)*NtoN2O*kgtoGg=0,"NO",('Activity data'!AM13*EF!$H44*EF!L62)*NtoN2O*kgtoGg)</f>
        <v>1.5119597372793366E-2</v>
      </c>
      <c r="AN44" s="28">
        <f>IF(('Activity data'!AN13*EF!$H44*EF!M62)*NtoN2O*kgtoGg=0,"NO",('Activity data'!AN13*EF!$H44*EF!M62)*NtoN2O*kgtoGg)</f>
        <v>1.5165887779018321E-2</v>
      </c>
      <c r="AO44" s="28">
        <f>IF(('Activity data'!AO13*EF!$H44*EF!N62)*NtoN2O*kgtoGg=0,"NO",('Activity data'!AO13*EF!$H44*EF!N62)*NtoN2O*kgtoGg)</f>
        <v>1.5216358938910039E-2</v>
      </c>
      <c r="AP44" s="28">
        <f>IF(('Activity data'!AP13*EF!$H44*EF!O62)*NtoN2O*kgtoGg=0,"NO",('Activity data'!AP13*EF!$H44*EF!O62)*NtoN2O*kgtoGg)</f>
        <v>1.5270901106284956E-2</v>
      </c>
      <c r="AQ44" s="28">
        <f>IF(('Activity data'!AQ13*EF!$H44*EF!P62)*NtoN2O*kgtoGg=0,"NO",('Activity data'!AQ13*EF!$H44*EF!P62)*NtoN2O*kgtoGg)</f>
        <v>1.5330406024836112E-2</v>
      </c>
      <c r="AR44" s="28">
        <f>IF(('Activity data'!AR13*EF!$H44*EF!Q62)*NtoN2O*kgtoGg=0,"NO",('Activity data'!AR13*EF!$H44*EF!Q62)*NtoN2O*kgtoGg)</f>
        <v>1.5368444846270894E-2</v>
      </c>
      <c r="AS44" s="28">
        <f>IF(('Activity data'!AS13*EF!$H44*EF!R62)*NtoN2O*kgtoGg=0,"NO",('Activity data'!AS13*EF!$H44*EF!R62)*NtoN2O*kgtoGg)</f>
        <v>1.5410074656101926E-2</v>
      </c>
      <c r="AT44" s="28">
        <f>IF(('Activity data'!AT13*EF!$H44*EF!S62)*NtoN2O*kgtoGg=0,"NO",('Activity data'!AT13*EF!$H44*EF!S62)*NtoN2O*kgtoGg)</f>
        <v>1.5455183118448455E-2</v>
      </c>
      <c r="AU44" s="28">
        <f>IF(('Activity data'!AU13*EF!$H44*EF!T62)*NtoN2O*kgtoGg=0,"NO",('Activity data'!AU13*EF!$H44*EF!T62)*NtoN2O*kgtoGg)</f>
        <v>1.5504139731079237E-2</v>
      </c>
      <c r="AV44" s="28">
        <f>IF(('Activity data'!AV13*EF!$H44*EF!U62)*NtoN2O*kgtoGg=0,"NO",('Activity data'!AV13*EF!$H44*EF!U62)*NtoN2O*kgtoGg)</f>
        <v>1.5556126906178301E-2</v>
      </c>
      <c r="AW44" s="28">
        <f>IF(('Activity data'!AW13*EF!$H44*EF!V62)*NtoN2O*kgtoGg=0,"NO",('Activity data'!AW13*EF!$H44*EF!V62)*NtoN2O*kgtoGg)</f>
        <v>1.5590867493091765E-2</v>
      </c>
      <c r="AX44" s="28">
        <f>IF(('Activity data'!AX13*EF!$H44*EF!W62)*NtoN2O*kgtoGg=0,"NO",('Activity data'!AX13*EF!$H44*EF!W62)*NtoN2O*kgtoGg)</f>
        <v>1.5627919774590743E-2</v>
      </c>
      <c r="AY44" s="28">
        <f>IF(('Activity data'!AY13*EF!$H44*EF!X62)*NtoN2O*kgtoGg=0,"NO",('Activity data'!AY13*EF!$H44*EF!X62)*NtoN2O*kgtoGg)</f>
        <v>1.5667599456363198E-2</v>
      </c>
      <c r="AZ44" s="28">
        <f>IF(('Activity data'!AZ13*EF!$H44*EF!Y62)*NtoN2O*kgtoGg=0,"NO",('Activity data'!AZ13*EF!$H44*EF!Y62)*NtoN2O*kgtoGg)</f>
        <v>1.5709551171797956E-2</v>
      </c>
      <c r="BA44" s="28">
        <f>IF(('Activity data'!BA13*EF!$H44*EF!Z62)*NtoN2O*kgtoGg=0,"NO",('Activity data'!BA13*EF!$H44*EF!Z62)*NtoN2O*kgtoGg)</f>
        <v>1.5753109144319925E-2</v>
      </c>
      <c r="BB44" s="28">
        <f>IF(('Activity data'!BB13*EF!$H44*EF!AA62)*NtoN2O*kgtoGg=0,"NO",('Activity data'!BB13*EF!$H44*EF!AA62)*NtoN2O*kgtoGg)</f>
        <v>1.5779986761255266E-2</v>
      </c>
      <c r="BC44" s="28">
        <f>IF(('Activity data'!BC13*EF!$H44*EF!AB62)*NtoN2O*kgtoGg=0,"NO",('Activity data'!BC13*EF!$H44*EF!AB62)*NtoN2O*kgtoGg)</f>
        <v>1.5808899637256908E-2</v>
      </c>
      <c r="BD44" s="28">
        <f>IF(('Activity data'!BD13*EF!$H44*EF!AC62)*NtoN2O*kgtoGg=0,"NO",('Activity data'!BD13*EF!$H44*EF!AC62)*NtoN2O*kgtoGg)</f>
        <v>1.5839614063582634E-2</v>
      </c>
      <c r="BE44" s="28">
        <f>IF(('Activity data'!BE13*EF!$H44*EF!AD62)*NtoN2O*kgtoGg=0,"NO",('Activity data'!BE13*EF!$H44*EF!AD62)*NtoN2O*kgtoGg)</f>
        <v>1.5871948911516203E-2</v>
      </c>
      <c r="BF44" s="28">
        <f>IF(('Activity data'!BF13*EF!$H44*EF!AE62)*NtoN2O*kgtoGg=0,"NO",('Activity data'!BF13*EF!$H44*EF!AE62)*NtoN2O*kgtoGg)</f>
        <v>1.590641328332364E-2</v>
      </c>
      <c r="BG44" s="28">
        <f>IF(('Activity data'!BG13*EF!$H44*EF!AF62)*NtoN2O*kgtoGg=0,"NO",('Activity data'!BG13*EF!$H44*EF!AF62)*NtoN2O*kgtoGg)</f>
        <v>1.5925458136697046E-2</v>
      </c>
      <c r="BH44" s="28">
        <f>IF(('Activity data'!BH13*EF!$H44*EF!AG62)*NtoN2O*kgtoGg=0,"NO",('Activity data'!BH13*EF!$H44*EF!AG62)*NtoN2O*kgtoGg)</f>
        <v>1.5946307945523281E-2</v>
      </c>
      <c r="BI44" s="28">
        <f>IF(('Activity data'!BI13*EF!$H44*EF!AH62)*NtoN2O*kgtoGg=0,"NO",('Activity data'!BI13*EF!$H44*EF!AH62)*NtoN2O*kgtoGg)</f>
        <v>1.5968600507236839E-2</v>
      </c>
      <c r="BJ44" s="28">
        <f>IF(('Activity data'!BJ13*EF!$H44*EF!AI62)*NtoN2O*kgtoGg=0,"NO",('Activity data'!BJ13*EF!$H44*EF!AI62)*NtoN2O*kgtoGg)</f>
        <v>1.599257105727947E-2</v>
      </c>
      <c r="BK44" s="28">
        <f>IF(('Activity data'!BK13*EF!$H44*EF!AJ62)*NtoN2O*kgtoGg=0,"NO",('Activity data'!BK13*EF!$H44*EF!AJ62)*NtoN2O*kgtoGg)</f>
        <v>1.6018539483640147E-2</v>
      </c>
      <c r="BL44" s="28">
        <f>IF(('Activity data'!BL13*EF!$H44*EF!AK62)*NtoN2O*kgtoGg=0,"NO",('Activity data'!BL13*EF!$H44*EF!AK62)*NtoN2O*kgtoGg)</f>
        <v>1.6028946366841948E-2</v>
      </c>
      <c r="BM44" s="28">
        <f>IF(('Activity data'!BM13*EF!$H44*EF!AL62)*NtoN2O*kgtoGg=0,"NO",('Activity data'!BM13*EF!$H44*EF!AL62)*NtoN2O*kgtoGg)</f>
        <v>1.6041020506876242E-2</v>
      </c>
      <c r="BN44" s="28">
        <f>IF(('Activity data'!BN13*EF!$H44*EF!AM62)*NtoN2O*kgtoGg=0,"NO",('Activity data'!BN13*EF!$H44*EF!AM62)*NtoN2O*kgtoGg)</f>
        <v>1.6054157076022878E-2</v>
      </c>
      <c r="BO44" s="28">
        <f>IF(('Activity data'!BO13*EF!$H44*EF!AN62)*NtoN2O*kgtoGg=0,"NO",('Activity data'!BO13*EF!$H44*EF!AN62)*NtoN2O*kgtoGg)</f>
        <v>1.6068852827425501E-2</v>
      </c>
      <c r="BP44" s="28">
        <f>IF(('Activity data'!BP13*EF!$H44*EF!AO62)*NtoN2O*kgtoGg=0,"NO",('Activity data'!BP13*EF!$H44*EF!AO62)*NtoN2O*kgtoGg)</f>
        <v>1.6085212923931867E-2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0.11482962387067674</v>
      </c>
      <c r="AE45" s="28">
        <f>IF(('Activity data'!AE14*EF!$H45*EF!$H63)*NtoN2O*kgtoGg=0,"NO",('Activity data'!AE14*EF!$H45*EF!$H63)*NtoN2O*kgtoGg)</f>
        <v>0.11513159799509583</v>
      </c>
      <c r="AF45" s="28">
        <f>IF(('Activity data'!AF14*EF!$H45*EF!$H63)*NtoN2O*kgtoGg=0,"NO",('Activity data'!AF14*EF!$H45*EF!$H63)*NtoN2O*kgtoGg)</f>
        <v>0.11553320106470534</v>
      </c>
      <c r="AG45" s="28">
        <f>IF(('Activity data'!AG14*EF!$H45*EF!$H63)*NtoN2O*kgtoGg=0,"NO",('Activity data'!AG14*EF!$H45*EF!$H63)*NtoN2O*kgtoGg)</f>
        <v>0.1160287506599004</v>
      </c>
      <c r="AH45" s="28">
        <f>IF(('Activity data'!AH14*EF!$H45*EF!$H63)*NtoN2O*kgtoGg=0,"NO",('Activity data'!AH14*EF!$H45*EF!$H63)*NtoN2O*kgtoGg)</f>
        <v>0.11661357450203765</v>
      </c>
      <c r="AI45" s="28">
        <f>IF(('Activity data'!AI14*EF!$H45*EF!H63)*NtoN2O*kgtoGg=0,"NO",('Activity data'!AI14*EF!$H45*EF!H63)*NtoN2O*kgtoGg)</f>
        <v>0.11729942142858726</v>
      </c>
      <c r="AJ45" s="28">
        <f>IF(('Activity data'!AJ14*EF!$H45*EF!I63)*NtoN2O*kgtoGg=0,"NO",('Activity data'!AJ14*EF!$H45*EF!I63)*NtoN2O*kgtoGg)</f>
        <v>0.1180298139761105</v>
      </c>
      <c r="AK45" s="28">
        <f>IF(('Activity data'!AK14*EF!$H45*EF!J63)*NtoN2O*kgtoGg=0,"NO",('Activity data'!AK14*EF!$H45*EF!J63)*NtoN2O*kgtoGg)</f>
        <v>0.11880190166552733</v>
      </c>
      <c r="AL45" s="28">
        <f>IF(('Activity data'!AL14*EF!$H45*EF!K63)*NtoN2O*kgtoGg=0,"NO",('Activity data'!AL14*EF!$H45*EF!K63)*NtoN2O*kgtoGg)</f>
        <v>0.11952367091875954</v>
      </c>
      <c r="AM45" s="28">
        <f>IF(('Activity data'!AM14*EF!$H45*EF!L63)*NtoN2O*kgtoGg=0,"NO",('Activity data'!AM14*EF!$H45*EF!L63)*NtoN2O*kgtoGg)</f>
        <v>0.11986645290943261</v>
      </c>
      <c r="AN45" s="28">
        <f>IF(('Activity data'!AN14*EF!$H45*EF!M63)*NtoN2O*kgtoGg=0,"NO",('Activity data'!AN14*EF!$H45*EF!M63)*NtoN2O*kgtoGg)</f>
        <v>0.12023343799912201</v>
      </c>
      <c r="AO45" s="28">
        <f>IF(('Activity data'!AO14*EF!$H45*EF!N63)*NtoN2O*kgtoGg=0,"NO",('Activity data'!AO14*EF!$H45*EF!N63)*NtoN2O*kgtoGg)</f>
        <v>0.12063356762964586</v>
      </c>
      <c r="AP45" s="28">
        <f>IF(('Activity data'!AP14*EF!$H45*EF!O63)*NtoN2O*kgtoGg=0,"NO",('Activity data'!AP14*EF!$H45*EF!O63)*NtoN2O*kgtoGg)</f>
        <v>0.12106597174570968</v>
      </c>
      <c r="AQ45" s="28">
        <f>IF(('Activity data'!AQ14*EF!$H45*EF!P63)*NtoN2O*kgtoGg=0,"NO",('Activity data'!AQ14*EF!$H45*EF!P63)*NtoN2O*kgtoGg)</f>
        <v>0.12153771999015874</v>
      </c>
      <c r="AR45" s="28">
        <f>IF(('Activity data'!AR14*EF!$H45*EF!Q63)*NtoN2O*kgtoGg=0,"NO",('Activity data'!AR14*EF!$H45*EF!Q63)*NtoN2O*kgtoGg)</f>
        <v>0.12183928745163408</v>
      </c>
      <c r="AS45" s="28">
        <f>IF(('Activity data'!AS14*EF!$H45*EF!R63)*NtoN2O*kgtoGg=0,"NO",('Activity data'!AS14*EF!$H45*EF!R63)*NtoN2O*kgtoGg)</f>
        <v>0.12216932386177815</v>
      </c>
      <c r="AT45" s="28">
        <f>IF(('Activity data'!AT14*EF!$H45*EF!S63)*NtoN2O*kgtoGg=0,"NO",('Activity data'!AT14*EF!$H45*EF!S63)*NtoN2O*kgtoGg)</f>
        <v>0.12252693863447088</v>
      </c>
      <c r="AU45" s="28">
        <f>IF(('Activity data'!AU14*EF!$H45*EF!T63)*NtoN2O*kgtoGg=0,"NO",('Activity data'!AU14*EF!$H45*EF!T63)*NtoN2O*kgtoGg)</f>
        <v>0.12291506110610975</v>
      </c>
      <c r="AV45" s="28">
        <f>IF(('Activity data'!AV14*EF!$H45*EF!U63)*NtoN2O*kgtoGg=0,"NO",('Activity data'!AV14*EF!$H45*EF!U63)*NtoN2O*kgtoGg)</f>
        <v>0.1233272095332312</v>
      </c>
      <c r="AW45" s="28">
        <f>IF(('Activity data'!AW14*EF!$H45*EF!V63)*NtoN2O*kgtoGg=0,"NO",('Activity data'!AW14*EF!$H45*EF!V63)*NtoN2O*kgtoGg)</f>
        <v>0.12360262896555034</v>
      </c>
      <c r="AX45" s="28">
        <f>IF(('Activity data'!AX14*EF!$H45*EF!W63)*NtoN2O*kgtoGg=0,"NO",('Activity data'!AX14*EF!$H45*EF!W63)*NtoN2O*kgtoGg)</f>
        <v>0.12389637525032081</v>
      </c>
      <c r="AY45" s="28">
        <f>IF(('Activity data'!AY14*EF!$H45*EF!X63)*NtoN2O*kgtoGg=0,"NO",('Activity data'!AY14*EF!$H45*EF!X63)*NtoN2O*kgtoGg)</f>
        <v>0.12421095126642548</v>
      </c>
      <c r="AZ45" s="28">
        <f>IF(('Activity data'!AZ14*EF!$H45*EF!Y63)*NtoN2O*kgtoGg=0,"NO",('Activity data'!AZ14*EF!$H45*EF!Y63)*NtoN2O*kgtoGg)</f>
        <v>0.1245435397076811</v>
      </c>
      <c r="BA45" s="28">
        <f>IF(('Activity data'!BA14*EF!$H45*EF!Z63)*NtoN2O*kgtoGg=0,"NO",('Activity data'!BA14*EF!$H45*EF!Z63)*NtoN2O*kgtoGg)</f>
        <v>0.12488886237292154</v>
      </c>
      <c r="BB45" s="28">
        <f>IF(('Activity data'!BB14*EF!$H45*EF!AA63)*NtoN2O*kgtoGg=0,"NO",('Activity data'!BB14*EF!$H45*EF!AA63)*NtoN2O*kgtoGg)</f>
        <v>0.12510194507117481</v>
      </c>
      <c r="BC45" s="28">
        <f>IF(('Activity data'!BC14*EF!$H45*EF!AB63)*NtoN2O*kgtoGg=0,"NO",('Activity data'!BC14*EF!$H45*EF!AB63)*NtoN2O*kgtoGg)</f>
        <v>0.12533116307244008</v>
      </c>
      <c r="BD45" s="28">
        <f>IF(('Activity data'!BD14*EF!$H45*EF!AC63)*NtoN2O*kgtoGg=0,"NO",('Activity data'!BD14*EF!$H45*EF!AC63)*NtoN2O*kgtoGg)</f>
        <v>0.12557466356031927</v>
      </c>
      <c r="BE45" s="28">
        <f>IF(('Activity data'!BE14*EF!$H45*EF!AD63)*NtoN2O*kgtoGg=0,"NO",('Activity data'!BE14*EF!$H45*EF!AD63)*NtoN2O*kgtoGg)</f>
        <v>0.12583101056689613</v>
      </c>
      <c r="BF45" s="28">
        <f>IF(('Activity data'!BF14*EF!$H45*EF!AE63)*NtoN2O*kgtoGg=0,"NO",('Activity data'!BF14*EF!$H45*EF!AE63)*NtoN2O*kgtoGg)</f>
        <v>0.12610424019718663</v>
      </c>
      <c r="BG45" s="28">
        <f>IF(('Activity data'!BG14*EF!$H45*EF!AF63)*NtoN2O*kgtoGg=0,"NO",('Activity data'!BG14*EF!$H45*EF!AF63)*NtoN2O*kgtoGg)</f>
        <v>0.12625522563441516</v>
      </c>
      <c r="BH45" s="28">
        <f>IF(('Activity data'!BH14*EF!$H45*EF!AG63)*NtoN2O*kgtoGg=0,"NO",('Activity data'!BH14*EF!$H45*EF!AG63)*NtoN2O*kgtoGg)</f>
        <v>0.1264205205537321</v>
      </c>
      <c r="BI45" s="28">
        <f>IF(('Activity data'!BI14*EF!$H45*EF!AH63)*NtoN2O*kgtoGg=0,"NO",('Activity data'!BI14*EF!$H45*EF!AH63)*NtoN2O*kgtoGg)</f>
        <v>0.12659725345428388</v>
      </c>
      <c r="BJ45" s="28">
        <f>IF(('Activity data'!BJ14*EF!$H45*EF!AI63)*NtoN2O*kgtoGg=0,"NO",('Activity data'!BJ14*EF!$H45*EF!AI63)*NtoN2O*kgtoGg)</f>
        <v>0.12678728925596922</v>
      </c>
      <c r="BK45" s="28">
        <f>IF(('Activity data'!BK14*EF!$H45*EF!AJ63)*NtoN2O*kgtoGg=0,"NO",('Activity data'!BK14*EF!$H45*EF!AJ63)*NtoN2O*kgtoGg)</f>
        <v>0.1269931639944788</v>
      </c>
      <c r="BL45" s="28">
        <f>IF(('Activity data'!BL14*EF!$H45*EF!AK63)*NtoN2O*kgtoGg=0,"NO",('Activity data'!BL14*EF!$H45*EF!AK63)*NtoN2O*kgtoGg)</f>
        <v>0.12707566858401817</v>
      </c>
      <c r="BM45" s="28">
        <f>IF(('Activity data'!BM14*EF!$H45*EF!AL63)*NtoN2O*kgtoGg=0,"NO",('Activity data'!BM14*EF!$H45*EF!AL63)*NtoN2O*kgtoGg)</f>
        <v>0.12717139099660354</v>
      </c>
      <c r="BN45" s="28">
        <f>IF(('Activity data'!BN14*EF!$H45*EF!AM63)*NtoN2O*kgtoGg=0,"NO",('Activity data'!BN14*EF!$H45*EF!AM63)*NtoN2O*kgtoGg)</f>
        <v>0.12727553622667692</v>
      </c>
      <c r="BO45" s="28">
        <f>IF(('Activity data'!BO14*EF!$H45*EF!AN63)*NtoN2O*kgtoGg=0,"NO",('Activity data'!BO14*EF!$H45*EF!AN63)*NtoN2O*kgtoGg)</f>
        <v>0.12739204247681296</v>
      </c>
      <c r="BP45" s="28">
        <f>IF(('Activity data'!BP14*EF!$H45*EF!AO63)*NtoN2O*kgtoGg=0,"NO",('Activity data'!BP14*EF!$H45*EF!AO63)*NtoN2O*kgtoGg)</f>
        <v>0.1275217434661397</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9.7763937136869192E-2</v>
      </c>
      <c r="AE48" s="28">
        <f>IF(('Activity data'!AE17*EF!$H48*EF!$H66)*NtoN2O*kgtoGg=0,"NO",('Activity data'!AE17*EF!$H48*EF!$H66)*NtoN2O*kgtoGg)</f>
        <v>9.7792603734178279E-2</v>
      </c>
      <c r="AF48" s="28">
        <f>IF(('Activity data'!AF17*EF!$H48*EF!$H66)*NtoN2O*kgtoGg=0,"NO",('Activity data'!AF17*EF!$H48*EF!$H66)*NtoN2O*kgtoGg)</f>
        <v>9.7045845951091766E-2</v>
      </c>
      <c r="AG48" s="28">
        <f>IF(('Activity data'!AG17*EF!$H48*EF!$H66)*NtoN2O*kgtoGg=0,"NO",('Activity data'!AG17*EF!$H48*EF!$H66)*NtoN2O*kgtoGg)</f>
        <v>9.5588896204493387E-2</v>
      </c>
      <c r="AH48" s="28">
        <f>IF(('Activity data'!AH17*EF!$H48*EF!$H66)*NtoN2O*kgtoGg=0,"NO",('Activity data'!AH17*EF!$H48*EF!$H66)*NtoN2O*kgtoGg)</f>
        <v>9.3451505548486566E-2</v>
      </c>
      <c r="AI48" s="28">
        <f>IF(('Activity data'!AI17*EF!$H48*EF!H66)*NtoN2O*kgtoGg=0,"NO",('Activity data'!AI17*EF!$H48*EF!H66)*NtoN2O*kgtoGg)</f>
        <v>9.2200308906129569E-2</v>
      </c>
      <c r="AJ48" s="28">
        <f>IF(('Activity data'!AJ17*EF!$H48*EF!I66)*NtoN2O*kgtoGg=0,"NO",('Activity data'!AJ17*EF!$H48*EF!I66)*NtoN2O*kgtoGg)</f>
        <v>9.0880220402906678E-2</v>
      </c>
      <c r="AK48" s="28">
        <f>IF(('Activity data'!AK17*EF!$H48*EF!J66)*NtoN2O*kgtoGg=0,"NO",('Activity data'!AK17*EF!$H48*EF!J66)*NtoN2O*kgtoGg)</f>
        <v>8.9017278200328454E-2</v>
      </c>
      <c r="AL48" s="28">
        <f>IF(('Activity data'!AL17*EF!$H48*EF!K66)*NtoN2O*kgtoGg=0,"NO",('Activity data'!AL17*EF!$H48*EF!K66)*NtoN2O*kgtoGg)</f>
        <v>7.8067482828873783E-2</v>
      </c>
      <c r="AM48" s="28">
        <f>IF(('Activity data'!AM17*EF!$H48*EF!L66)*NtoN2O*kgtoGg=0,"NO",('Activity data'!AM17*EF!$H48*EF!L66)*NtoN2O*kgtoGg)</f>
        <v>7.9396219459390127E-2</v>
      </c>
      <c r="AN48" s="28">
        <f>IF(('Activity data'!AN17*EF!$H48*EF!M66)*NtoN2O*kgtoGg=0,"NO",('Activity data'!AN17*EF!$H48*EF!M66)*NtoN2O*kgtoGg)</f>
        <v>7.9683886259365122E-2</v>
      </c>
      <c r="AO48" s="28">
        <f>IF(('Activity data'!AO17*EF!$H48*EF!N66)*NtoN2O*kgtoGg=0,"NO",('Activity data'!AO17*EF!$H48*EF!N66)*NtoN2O*kgtoGg)</f>
        <v>7.9995032306825489E-2</v>
      </c>
      <c r="AP48" s="28">
        <f>IF(('Activity data'!AP17*EF!$H48*EF!O66)*NtoN2O*kgtoGg=0,"NO",('Activity data'!AP17*EF!$H48*EF!O66)*NtoN2O*kgtoGg)</f>
        <v>8.0422423167909027E-2</v>
      </c>
      <c r="AQ48" s="28">
        <f>IF(('Activity data'!AQ17*EF!$H48*EF!P66)*NtoN2O*kgtoGg=0,"NO",('Activity data'!AQ17*EF!$H48*EF!P66)*NtoN2O*kgtoGg)</f>
        <v>8.1743460847150964E-2</v>
      </c>
      <c r="AR48" s="28">
        <f>IF(('Activity data'!AR17*EF!$H48*EF!Q66)*NtoN2O*kgtoGg=0,"NO",('Activity data'!AR17*EF!$H48*EF!Q66)*NtoN2O*kgtoGg)</f>
        <v>8.3189031833181548E-2</v>
      </c>
      <c r="AS48" s="28">
        <f>IF(('Activity data'!AS17*EF!$H48*EF!R66)*NtoN2O*kgtoGg=0,"NO",('Activity data'!AS17*EF!$H48*EF!R66)*NtoN2O*kgtoGg)</f>
        <v>8.4888080850957393E-2</v>
      </c>
      <c r="AT48" s="28">
        <f>IF(('Activity data'!AT17*EF!$H48*EF!S66)*NtoN2O*kgtoGg=0,"NO",('Activity data'!AT17*EF!$H48*EF!S66)*NtoN2O*kgtoGg)</f>
        <v>8.686444658681905E-2</v>
      </c>
      <c r="AU48" s="28">
        <f>IF(('Activity data'!AU17*EF!$H48*EF!T66)*NtoN2O*kgtoGg=0,"NO",('Activity data'!AU17*EF!$H48*EF!T66)*NtoN2O*kgtoGg)</f>
        <v>8.9452686137455564E-2</v>
      </c>
      <c r="AV48" s="28">
        <f>IF(('Activity data'!AV17*EF!$H48*EF!U66)*NtoN2O*kgtoGg=0,"NO",('Activity data'!AV17*EF!$H48*EF!U66)*NtoN2O*kgtoGg)</f>
        <v>9.217301847489473E-2</v>
      </c>
      <c r="AW48" s="28">
        <f>IF(('Activity data'!AW17*EF!$H48*EF!V66)*NtoN2O*kgtoGg=0,"NO",('Activity data'!AW17*EF!$H48*EF!V66)*NtoN2O*kgtoGg)</f>
        <v>9.4983037280784569E-2</v>
      </c>
      <c r="AX48" s="28">
        <f>IF(('Activity data'!AX17*EF!$H48*EF!W66)*NtoN2O*kgtoGg=0,"NO",('Activity data'!AX17*EF!$H48*EF!W66)*NtoN2O*kgtoGg)</f>
        <v>9.7664193659841109E-2</v>
      </c>
      <c r="AY48" s="28">
        <f>IF(('Activity data'!AY17*EF!$H48*EF!X66)*NtoN2O*kgtoGg=0,"NO",('Activity data'!AY17*EF!$H48*EF!X66)*NtoN2O*kgtoGg)</f>
        <v>0.10048876059537955</v>
      </c>
      <c r="AZ48" s="28">
        <f>IF(('Activity data'!AZ17*EF!$H48*EF!Y66)*NtoN2O*kgtoGg=0,"NO",('Activity data'!AZ17*EF!$H48*EF!Y66)*NtoN2O*kgtoGg)</f>
        <v>0.10328716742233995</v>
      </c>
      <c r="BA48" s="28">
        <f>IF(('Activity data'!BA17*EF!$H48*EF!Z66)*NtoN2O*kgtoGg=0,"NO",('Activity data'!BA17*EF!$H48*EF!Z66)*NtoN2O*kgtoGg)</f>
        <v>0.10570087090593644</v>
      </c>
      <c r="BB48" s="28">
        <f>IF(('Activity data'!BB17*EF!$H48*EF!AA66)*NtoN2O*kgtoGg=0,"NO",('Activity data'!BB17*EF!$H48*EF!AA66)*NtoN2O*kgtoGg)</f>
        <v>0.10810556178233838</v>
      </c>
      <c r="BC48" s="28">
        <f>IF(('Activity data'!BC17*EF!$H48*EF!AB66)*NtoN2O*kgtoGg=0,"NO",('Activity data'!BC17*EF!$H48*EF!AB66)*NtoN2O*kgtoGg)</f>
        <v>0.11054148285924385</v>
      </c>
      <c r="BD48" s="28">
        <f>IF(('Activity data'!BD17*EF!$H48*EF!AC66)*NtoN2O*kgtoGg=0,"NO",('Activity data'!BD17*EF!$H48*EF!AC66)*NtoN2O*kgtoGg)</f>
        <v>0.11291091232494728</v>
      </c>
      <c r="BE48" s="28">
        <f>IF(('Activity data'!BE17*EF!$H48*EF!AD66)*NtoN2O*kgtoGg=0,"NO",('Activity data'!BE17*EF!$H48*EF!AD66)*NtoN2O*kgtoGg)</f>
        <v>0.11514863881573677</v>
      </c>
      <c r="BF48" s="28">
        <f>IF(('Activity data'!BF17*EF!$H48*EF!AE66)*NtoN2O*kgtoGg=0,"NO",('Activity data'!BF17*EF!$H48*EF!AE66)*NtoN2O*kgtoGg)</f>
        <v>0.1175903348028826</v>
      </c>
      <c r="BG48" s="28">
        <f>IF(('Activity data'!BG17*EF!$H48*EF!AF66)*NtoN2O*kgtoGg=0,"NO",('Activity data'!BG17*EF!$H48*EF!AF66)*NtoN2O*kgtoGg)</f>
        <v>0.12014372317459353</v>
      </c>
      <c r="BH48" s="28">
        <f>IF(('Activity data'!BH17*EF!$H48*EF!AG66)*NtoN2O*kgtoGg=0,"NO",('Activity data'!BH17*EF!$H48*EF!AG66)*NtoN2O*kgtoGg)</f>
        <v>0.12279176371776501</v>
      </c>
      <c r="BI48" s="28">
        <f>IF(('Activity data'!BI17*EF!$H48*EF!AH66)*NtoN2O*kgtoGg=0,"NO",('Activity data'!BI17*EF!$H48*EF!AH66)*NtoN2O*kgtoGg)</f>
        <v>0.12535743853378287</v>
      </c>
      <c r="BJ48" s="28">
        <f>IF(('Activity data'!BJ17*EF!$H48*EF!AI66)*NtoN2O*kgtoGg=0,"NO",('Activity data'!BJ17*EF!$H48*EF!AI66)*NtoN2O*kgtoGg)</f>
        <v>0.12799953025977906</v>
      </c>
      <c r="BK48" s="28">
        <f>IF(('Activity data'!BK17*EF!$H48*EF!AJ66)*NtoN2O*kgtoGg=0,"NO",('Activity data'!BK17*EF!$H48*EF!AJ66)*NtoN2O*kgtoGg)</f>
        <v>0.13091247220113433</v>
      </c>
      <c r="BL48" s="28">
        <f>IF(('Activity data'!BL17*EF!$H48*EF!AK66)*NtoN2O*kgtoGg=0,"NO",('Activity data'!BL17*EF!$H48*EF!AK66)*NtoN2O*kgtoGg)</f>
        <v>0.13400561596172533</v>
      </c>
      <c r="BM48" s="28">
        <f>IF(('Activity data'!BM17*EF!$H48*EF!AL66)*NtoN2O*kgtoGg=0,"NO",('Activity data'!BM17*EF!$H48*EF!AL66)*NtoN2O*kgtoGg)</f>
        <v>0.13722963453620438</v>
      </c>
      <c r="BN48" s="28">
        <f>IF(('Activity data'!BN17*EF!$H48*EF!AM66)*NtoN2O*kgtoGg=0,"NO",('Activity data'!BN17*EF!$H48*EF!AM66)*NtoN2O*kgtoGg)</f>
        <v>0.14028339040307047</v>
      </c>
      <c r="BO48" s="28">
        <f>IF(('Activity data'!BO17*EF!$H48*EF!AN66)*NtoN2O*kgtoGg=0,"NO",('Activity data'!BO17*EF!$H48*EF!AN66)*NtoN2O*kgtoGg)</f>
        <v>0.14344707652296365</v>
      </c>
      <c r="BP48" s="28">
        <f>IF(('Activity data'!BP17*EF!$H48*EF!AO66)*NtoN2O*kgtoGg=0,"NO",('Activity data'!BP17*EF!$H48*EF!AO66)*NtoN2O*kgtoGg)</f>
        <v>0.14678585292616372</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3.824723161357E-2</v>
      </c>
      <c r="AE49" s="28">
        <f>IF(('Activity data'!AE18*EF!$H49*EF!$H67)*NtoN2O*kgtoGg=0,"NO",('Activity data'!AE18*EF!$H49*EF!$H67)*NtoN2O*kgtoGg)</f>
        <v>3.825844656684381E-2</v>
      </c>
      <c r="AF49" s="28">
        <f>IF(('Activity data'!AF18*EF!$H49*EF!$H67)*NtoN2O*kgtoGg=0,"NO",('Activity data'!AF18*EF!$H49*EF!$H67)*NtoN2O*kgtoGg)</f>
        <v>3.7966299802654473E-2</v>
      </c>
      <c r="AG49" s="28">
        <f>IF(('Activity data'!AG18*EF!$H49*EF!$H67)*NtoN2O*kgtoGg=0,"NO",('Activity data'!AG18*EF!$H49*EF!$H67)*NtoN2O*kgtoGg)</f>
        <v>3.7396311563233774E-2</v>
      </c>
      <c r="AH49" s="28">
        <f>IF(('Activity data'!AH18*EF!$H49*EF!$H67)*NtoN2O*kgtoGg=0,"NO",('Activity data'!AH18*EF!$H49*EF!$H67)*NtoN2O*kgtoGg)</f>
        <v>3.6560121063310219E-2</v>
      </c>
      <c r="AI49" s="28">
        <f>IF(('Activity data'!AI18*EF!$H49*EF!H67)*NtoN2O*kgtoGg=0,"NO",('Activity data'!AI18*EF!$H49*EF!H67)*NtoN2O*kgtoGg)</f>
        <v>3.6070627604108056E-2</v>
      </c>
      <c r="AJ49" s="28">
        <f>IF(('Activity data'!AJ18*EF!$H49*EF!I67)*NtoN2O*kgtoGg=0,"NO",('Activity data'!AJ18*EF!$H49*EF!I67)*NtoN2O*kgtoGg)</f>
        <v>3.555418225409631E-2</v>
      </c>
      <c r="AK49" s="28">
        <f>IF(('Activity data'!AK18*EF!$H49*EF!J67)*NtoN2O*kgtoGg=0,"NO",('Activity data'!AK18*EF!$H49*EF!J67)*NtoN2O*kgtoGg)</f>
        <v>3.4825361545853445E-2</v>
      </c>
      <c r="AL49" s="28">
        <f>IF(('Activity data'!AL18*EF!$H49*EF!K67)*NtoN2O*kgtoGg=0,"NO",('Activity data'!AL18*EF!$H49*EF!K67)*NtoN2O*kgtoGg)</f>
        <v>3.0541579898364098E-2</v>
      </c>
      <c r="AM49" s="28">
        <f>IF(('Activity data'!AM18*EF!$H49*EF!L67)*NtoN2O*kgtoGg=0,"NO",('Activity data'!AM18*EF!$H49*EF!L67)*NtoN2O*kgtoGg)</f>
        <v>3.106140857086984E-2</v>
      </c>
      <c r="AN49" s="28">
        <f>IF(('Activity data'!AN18*EF!$H49*EF!M67)*NtoN2O*kgtoGg=0,"NO",('Activity data'!AN18*EF!$H49*EF!M67)*NtoN2O*kgtoGg)</f>
        <v>3.1173949647348514E-2</v>
      </c>
      <c r="AO49" s="28">
        <f>IF(('Activity data'!AO18*EF!$H49*EF!N67)*NtoN2O*kgtoGg=0,"NO",('Activity data'!AO18*EF!$H49*EF!N67)*NtoN2O*kgtoGg)</f>
        <v>3.1295676280822818E-2</v>
      </c>
      <c r="AP49" s="28">
        <f>IF(('Activity data'!AP18*EF!$H49*EF!O67)*NtoN2O*kgtoGg=0,"NO",('Activity data'!AP18*EF!$H49*EF!O67)*NtoN2O*kgtoGg)</f>
        <v>3.1462880238970488E-2</v>
      </c>
      <c r="AQ49" s="28">
        <f>IF(('Activity data'!AQ18*EF!$H49*EF!P67)*NtoN2O*kgtoGg=0,"NO",('Activity data'!AQ18*EF!$H49*EF!P67)*NtoN2O*kgtoGg)</f>
        <v>3.1979696925858656E-2</v>
      </c>
      <c r="AR49" s="28">
        <f>IF(('Activity data'!AR18*EF!$H49*EF!Q67)*NtoN2O*kgtoGg=0,"NO",('Activity data'!AR18*EF!$H49*EF!Q67)*NtoN2O*kgtoGg)</f>
        <v>3.2545233563761884E-2</v>
      </c>
      <c r="AS49" s="28">
        <f>IF(('Activity data'!AS18*EF!$H49*EF!R67)*NtoN2O*kgtoGg=0,"NO",('Activity data'!AS18*EF!$H49*EF!R67)*NtoN2O*kgtoGg)</f>
        <v>3.320993593979963E-2</v>
      </c>
      <c r="AT49" s="28">
        <f>IF(('Activity data'!AT18*EF!$H49*EF!S67)*NtoN2O*kgtoGg=0,"NO",('Activity data'!AT18*EF!$H49*EF!S67)*NtoN2O*kgtoGg)</f>
        <v>3.3983130230725106E-2</v>
      </c>
      <c r="AU49" s="28">
        <f>IF(('Activity data'!AU18*EF!$H49*EF!T67)*NtoN2O*kgtoGg=0,"NO",('Activity data'!AU18*EF!$H49*EF!T67)*NtoN2O*kgtoGg)</f>
        <v>3.4995701946469407E-2</v>
      </c>
      <c r="AV49" s="28">
        <f>IF(('Activity data'!AV18*EF!$H49*EF!U67)*NtoN2O*kgtoGg=0,"NO",('Activity data'!AV18*EF!$H49*EF!U67)*NtoN2O*kgtoGg)</f>
        <v>3.6059951034865444E-2</v>
      </c>
      <c r="AW49" s="28">
        <f>IF(('Activity data'!AW18*EF!$H49*EF!V67)*NtoN2O*kgtoGg=0,"NO",('Activity data'!AW18*EF!$H49*EF!V67)*NtoN2O*kgtoGg)</f>
        <v>3.715928728558221E-2</v>
      </c>
      <c r="AX49" s="28">
        <f>IF(('Activity data'!AX18*EF!$H49*EF!W67)*NtoN2O*kgtoGg=0,"NO",('Activity data'!AX18*EF!$H49*EF!W67)*NtoN2O*kgtoGg)</f>
        <v>3.8208209945871666E-2</v>
      </c>
      <c r="AY49" s="28">
        <f>IF(('Activity data'!AY18*EF!$H49*EF!X67)*NtoN2O*kgtoGg=0,"NO",('Activity data'!AY18*EF!$H49*EF!X67)*NtoN2O*kgtoGg)</f>
        <v>3.9313237719459854E-2</v>
      </c>
      <c r="AZ49" s="28">
        <f>IF(('Activity data'!AZ18*EF!$H49*EF!Y67)*NtoN2O*kgtoGg=0,"NO",('Activity data'!AZ18*EF!$H49*EF!Y67)*NtoN2O*kgtoGg)</f>
        <v>4.0408031128914168E-2</v>
      </c>
      <c r="BA49" s="28">
        <f>IF(('Activity data'!BA18*EF!$H49*EF!Z67)*NtoN2O*kgtoGg=0,"NO",('Activity data'!BA18*EF!$H49*EF!Z67)*NtoN2O*kgtoGg)</f>
        <v>4.135232080143781E-2</v>
      </c>
      <c r="BB49" s="28">
        <f>IF(('Activity data'!BB18*EF!$H49*EF!AA67)*NtoN2O*kgtoGg=0,"NO",('Activity data'!BB18*EF!$H49*EF!AA67)*NtoN2O*kgtoGg)</f>
        <v>4.2293084559550602E-2</v>
      </c>
      <c r="BC49" s="28">
        <f>IF(('Activity data'!BC18*EF!$H49*EF!AB67)*NtoN2O*kgtoGg=0,"NO",('Activity data'!BC18*EF!$H49*EF!AB67)*NtoN2O*kgtoGg)</f>
        <v>4.3246066204411591E-2</v>
      </c>
      <c r="BD49" s="28">
        <f>IF(('Activity data'!BD18*EF!$H49*EF!AC67)*NtoN2O*kgtoGg=0,"NO",('Activity data'!BD18*EF!$H49*EF!AC67)*NtoN2O*kgtoGg)</f>
        <v>4.417303498472884E-2</v>
      </c>
      <c r="BE49" s="28">
        <f>IF(('Activity data'!BE18*EF!$H49*EF!AD67)*NtoN2O*kgtoGg=0,"NO",('Activity data'!BE18*EF!$H49*EF!AD67)*NtoN2O*kgtoGg)</f>
        <v>4.5048478894697666E-2</v>
      </c>
      <c r="BF49" s="28">
        <f>IF(('Activity data'!BF18*EF!$H49*EF!AE67)*NtoN2O*kgtoGg=0,"NO",('Activity data'!BF18*EF!$H49*EF!AE67)*NtoN2O*kgtoGg)</f>
        <v>4.6003719801368068E-2</v>
      </c>
      <c r="BG49" s="28">
        <f>IF(('Activity data'!BG18*EF!$H49*EF!AF67)*NtoN2O*kgtoGg=0,"NO",('Activity data'!BG18*EF!$H49*EF!AF67)*NtoN2O*kgtoGg)</f>
        <v>4.7002657030292272E-2</v>
      </c>
      <c r="BH49" s="28">
        <f>IF(('Activity data'!BH18*EF!$H49*EF!AG67)*NtoN2O*kgtoGg=0,"NO",('Activity data'!BH18*EF!$H49*EF!AG67)*NtoN2O*kgtoGg)</f>
        <v>4.803862410509422E-2</v>
      </c>
      <c r="BI49" s="28">
        <f>IF(('Activity data'!BI18*EF!$H49*EF!AH67)*NtoN2O*kgtoGg=0,"NO",('Activity data'!BI18*EF!$H49*EF!AH67)*NtoN2O*kgtoGg)</f>
        <v>4.9042368039792318E-2</v>
      </c>
      <c r="BJ49" s="28">
        <f>IF(('Activity data'!BJ18*EF!$H49*EF!AI67)*NtoN2O*kgtoGg=0,"NO",('Activity data'!BJ18*EF!$H49*EF!AI67)*NtoN2O*kgtoGg)</f>
        <v>5.0076007816870848E-2</v>
      </c>
      <c r="BK49" s="28">
        <f>IF(('Activity data'!BK18*EF!$H49*EF!AJ67)*NtoN2O*kgtoGg=0,"NO",('Activity data'!BK18*EF!$H49*EF!AJ67)*NtoN2O*kgtoGg)</f>
        <v>5.1215609682044506E-2</v>
      </c>
      <c r="BL49" s="28">
        <f>IF(('Activity data'!BL18*EF!$H49*EF!AK67)*NtoN2O*kgtoGg=0,"NO",('Activity data'!BL18*EF!$H49*EF!AK67)*NtoN2O*kgtoGg)</f>
        <v>5.2425710147411091E-2</v>
      </c>
      <c r="BM49" s="28">
        <f>IF(('Activity data'!BM18*EF!$H49*EF!AL67)*NtoN2O*kgtoGg=0,"NO",('Activity data'!BM18*EF!$H49*EF!AL67)*NtoN2O*kgtoGg)</f>
        <v>5.3687011489765166E-2</v>
      </c>
      <c r="BN49" s="28">
        <f>IF(('Activity data'!BN18*EF!$H49*EF!AM67)*NtoN2O*kgtoGg=0,"NO",('Activity data'!BN18*EF!$H49*EF!AM67)*NtoN2O*kgtoGg)</f>
        <v>5.4881702613628229E-2</v>
      </c>
      <c r="BO49" s="28">
        <f>IF(('Activity data'!BO18*EF!$H49*EF!AN67)*NtoN2O*kgtoGg=0,"NO",('Activity data'!BO18*EF!$H49*EF!AN67)*NtoN2O*kgtoGg)</f>
        <v>5.6119400678209939E-2</v>
      </c>
      <c r="BP49" s="28">
        <f>IF(('Activity data'!BP18*EF!$H49*EF!AO67)*NtoN2O*kgtoGg=0,"NO",('Activity data'!BP18*EF!$H49*EF!AO67)*NtoN2O*kgtoGg)</f>
        <v>5.742559760663702E-2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0.32859922954624782</v>
      </c>
      <c r="AE50" s="28">
        <f>IF(('Activity data'!AE19*EF!$H50*EF!$H68)*NtoN2O*kgtoGg=0,"NO",('Activity data'!AE19*EF!$H50*EF!$H68)*NtoN2O*kgtoGg)</f>
        <v>0.33636297649648511</v>
      </c>
      <c r="AF50" s="28">
        <f>IF(('Activity data'!AF19*EF!$H50*EF!$H68)*NtoN2O*kgtoGg=0,"NO",('Activity data'!AF19*EF!$H50*EF!$H68)*NtoN2O*kgtoGg)</f>
        <v>0.34265577015907006</v>
      </c>
      <c r="AG50" s="28">
        <f>IF(('Activity data'!AG19*EF!$H50*EF!$H68)*NtoN2O*kgtoGg=0,"NO",('Activity data'!AG19*EF!$H50*EF!$H68)*NtoN2O*kgtoGg)</f>
        <v>0.34749889450901367</v>
      </c>
      <c r="AH50" s="28">
        <f>IF(('Activity data'!AH19*EF!$H50*EF!$H68)*NtoN2O*kgtoGg=0,"NO",('Activity data'!AH19*EF!$H50*EF!$H68)*NtoN2O*kgtoGg)</f>
        <v>0.35085342365324707</v>
      </c>
      <c r="AI50" s="28">
        <f>IF(('Activity data'!AI19*EF!$H50*EF!H68)*NtoN2O*kgtoGg=0,"NO",('Activity data'!AI19*EF!$H50*EF!H68)*NtoN2O*kgtoGg)</f>
        <v>0.3559638659827421</v>
      </c>
      <c r="AJ50" s="28">
        <f>IF(('Activity data'!AJ19*EF!$H50*EF!I68)*NtoN2O*kgtoGg=0,"NO",('Activity data'!AJ19*EF!$H50*EF!I68)*NtoN2O*kgtoGg)</f>
        <v>0.36082692625956214</v>
      </c>
      <c r="AK50" s="28">
        <f>IF(('Activity data'!AK19*EF!$H50*EF!J68)*NtoN2O*kgtoGg=0,"NO",('Activity data'!AK19*EF!$H50*EF!J68)*NtoN2O*kgtoGg)</f>
        <v>0.36438455950692983</v>
      </c>
      <c r="AL50" s="28">
        <f>IF(('Activity data'!AL19*EF!$H50*EF!K68)*NtoN2O*kgtoGg=0,"NO",('Activity data'!AL19*EF!$H50*EF!K68)*NtoN2O*kgtoGg)</f>
        <v>0.34696807545288305</v>
      </c>
      <c r="AM50" s="28">
        <f>IF(('Activity data'!AM19*EF!$H50*EF!L68)*NtoN2O*kgtoGg=0,"NO",('Activity data'!AM19*EF!$H50*EF!L68)*NtoN2O*kgtoGg)</f>
        <v>0.35638949935598163</v>
      </c>
      <c r="AN50" s="28">
        <f>IF(('Activity data'!AN19*EF!$H50*EF!M68)*NtoN2O*kgtoGg=0,"NO",('Activity data'!AN19*EF!$H50*EF!M68)*NtoN2O*kgtoGg)</f>
        <v>0.36349634834068811</v>
      </c>
      <c r="AO50" s="28">
        <f>IF(('Activity data'!AO19*EF!$H50*EF!N68)*NtoN2O*kgtoGg=0,"NO",('Activity data'!AO19*EF!$H50*EF!N68)*NtoN2O*kgtoGg)</f>
        <v>0.37073711508140811</v>
      </c>
      <c r="AP50" s="28">
        <f>IF(('Activity data'!AP19*EF!$H50*EF!O68)*NtoN2O*kgtoGg=0,"NO",('Activity data'!AP19*EF!$H50*EF!O68)*NtoN2O*kgtoGg)</f>
        <v>0.37835231560503929</v>
      </c>
      <c r="AQ50" s="28">
        <f>IF(('Activity data'!AQ19*EF!$H50*EF!P68)*NtoN2O*kgtoGg=0,"NO",('Activity data'!AQ19*EF!$H50*EF!P68)*NtoN2O*kgtoGg)</f>
        <v>0.38835717390435082</v>
      </c>
      <c r="AR50" s="28">
        <f>IF(('Activity data'!AR19*EF!$H50*EF!Q68)*NtoN2O*kgtoGg=0,"NO",('Activity data'!AR19*EF!$H50*EF!Q68)*NtoN2O*kgtoGg)</f>
        <v>0.39856440265135656</v>
      </c>
      <c r="AS50" s="28">
        <f>IF(('Activity data'!AS19*EF!$H50*EF!R68)*NtoN2O*kgtoGg=0,"NO",('Activity data'!AS19*EF!$H50*EF!R68)*NtoN2O*kgtoGg)</f>
        <v>0.40966295144672427</v>
      </c>
      <c r="AT50" s="28">
        <f>IF(('Activity data'!AT19*EF!$H50*EF!S68)*NtoN2O*kgtoGg=0,"NO",('Activity data'!AT19*EF!$H50*EF!S68)*NtoN2O*kgtoGg)</f>
        <v>0.42176561324219064</v>
      </c>
      <c r="AU50" s="28">
        <f>IF(('Activity data'!AU19*EF!$H50*EF!T68)*NtoN2O*kgtoGg=0,"NO",('Activity data'!AU19*EF!$H50*EF!T68)*NtoN2O*kgtoGg)</f>
        <v>0.43585693615048771</v>
      </c>
      <c r="AV50" s="28">
        <f>IF(('Activity data'!AV19*EF!$H50*EF!U68)*NtoN2O*kgtoGg=0,"NO",('Activity data'!AV19*EF!$H50*EF!U68)*NtoN2O*kgtoGg)</f>
        <v>0.45068406473454825</v>
      </c>
      <c r="AW50" s="28">
        <f>IF(('Activity data'!AW19*EF!$H50*EF!V68)*NtoN2O*kgtoGg=0,"NO",('Activity data'!AW19*EF!$H50*EF!V68)*NtoN2O*kgtoGg)</f>
        <v>0.46588548737409252</v>
      </c>
      <c r="AX50" s="28">
        <f>IF(('Activity data'!AX19*EF!$H50*EF!W68)*NtoN2O*kgtoGg=0,"NO",('Activity data'!AX19*EF!$H50*EF!W68)*NtoN2O*kgtoGg)</f>
        <v>0.48110257134321444</v>
      </c>
      <c r="AY50" s="28">
        <f>IF(('Activity data'!AY19*EF!$H50*EF!X68)*NtoN2O*kgtoGg=0,"NO",('Activity data'!AY19*EF!$H50*EF!X68)*NtoN2O*kgtoGg)</f>
        <v>0.49714263015157301</v>
      </c>
      <c r="AZ50" s="28">
        <f>IF(('Activity data'!AZ19*EF!$H50*EF!Y68)*NtoN2O*kgtoGg=0,"NO",('Activity data'!AZ19*EF!$H50*EF!Y68)*NtoN2O*kgtoGg)</f>
        <v>0.51351837259390243</v>
      </c>
      <c r="BA50" s="28">
        <f>IF(('Activity data'!BA19*EF!$H50*EF!Z68)*NtoN2O*kgtoGg=0,"NO",('Activity data'!BA19*EF!$H50*EF!Z68)*NtoN2O*kgtoGg)</f>
        <v>0.52911005466621319</v>
      </c>
      <c r="BB50" s="28">
        <f>IF(('Activity data'!BB19*EF!$H50*EF!AA68)*NtoN2O*kgtoGg=0,"NO",('Activity data'!BB19*EF!$H50*EF!AA68)*NtoN2O*kgtoGg)</f>
        <v>0.54479887905011559</v>
      </c>
      <c r="BC50" s="28">
        <f>IF(('Activity data'!BC19*EF!$H50*EF!AB68)*NtoN2O*kgtoGg=0,"NO",('Activity data'!BC19*EF!$H50*EF!AB68)*NtoN2O*kgtoGg)</f>
        <v>0.56097897159279597</v>
      </c>
      <c r="BD50" s="28">
        <f>IF(('Activity data'!BD19*EF!$H50*EF!AC68)*NtoN2O*kgtoGg=0,"NO",('Activity data'!BD19*EF!$H50*EF!AC68)*NtoN2O*kgtoGg)</f>
        <v>0.57734124915119844</v>
      </c>
      <c r="BE50" s="28">
        <f>IF(('Activity data'!BE19*EF!$H50*EF!AD68)*NtoN2O*kgtoGg=0,"NO",('Activity data'!BE19*EF!$H50*EF!AD68)*NtoN2O*kgtoGg)</f>
        <v>0.5936624714259795</v>
      </c>
      <c r="BF50" s="28">
        <f>IF(('Activity data'!BF19*EF!$H50*EF!AE68)*NtoN2O*kgtoGg=0,"NO",('Activity data'!BF19*EF!$H50*EF!AE68)*NtoN2O*kgtoGg)</f>
        <v>0.61108518412981294</v>
      </c>
      <c r="BG50" s="28">
        <f>IF(('Activity data'!BG19*EF!$H50*EF!AF68)*NtoN2O*kgtoGg=0,"NO",('Activity data'!BG19*EF!$H50*EF!AF68)*NtoN2O*kgtoGg)</f>
        <v>0.6290890466177379</v>
      </c>
      <c r="BH50" s="28">
        <f>IF(('Activity data'!BH19*EF!$H50*EF!AG68)*NtoN2O*kgtoGg=0,"NO",('Activity data'!BH19*EF!$H50*EF!AG68)*NtoN2O*kgtoGg)</f>
        <v>0.64788951715682896</v>
      </c>
      <c r="BI50" s="28">
        <f>IF(('Activity data'!BI19*EF!$H50*EF!AH68)*NtoN2O*kgtoGg=0,"NO",('Activity data'!BI19*EF!$H50*EF!AH68)*NtoN2O*kgtoGg)</f>
        <v>0.66687224384131338</v>
      </c>
      <c r="BJ50" s="28">
        <f>IF(('Activity data'!BJ19*EF!$H50*EF!AI68)*NtoN2O*kgtoGg=0,"NO",('Activity data'!BJ19*EF!$H50*EF!AI68)*NtoN2O*kgtoGg)</f>
        <v>0.68662317611522139</v>
      </c>
      <c r="BK50" s="28">
        <f>IF(('Activity data'!BK19*EF!$H50*EF!AJ68)*NtoN2O*kgtoGg=0,"NO",('Activity data'!BK19*EF!$H50*EF!AJ68)*NtoN2O*kgtoGg)</f>
        <v>0.70790706929894265</v>
      </c>
      <c r="BL50" s="28">
        <f>IF(('Activity data'!BL19*EF!$H50*EF!AK68)*NtoN2O*kgtoGg=0,"NO",('Activity data'!BL19*EF!$H50*EF!AK68)*NtoN2O*kgtoGg)</f>
        <v>0.73019253563812947</v>
      </c>
      <c r="BM50" s="28">
        <f>IF(('Activity data'!BM19*EF!$H50*EF!AL68)*NtoN2O*kgtoGg=0,"NO",('Activity data'!BM19*EF!$H50*EF!AL68)*NtoN2O*kgtoGg)</f>
        <v>0.75359034618124976</v>
      </c>
      <c r="BN50" s="28">
        <f>IF(('Activity data'!BN19*EF!$H50*EF!AM68)*NtoN2O*kgtoGg=0,"NO",('Activity data'!BN19*EF!$H50*EF!AM68)*NtoN2O*kgtoGg)</f>
        <v>0.77694191853683392</v>
      </c>
      <c r="BO50" s="28">
        <f>IF(('Activity data'!BO19*EF!$H50*EF!AN68)*NtoN2O*kgtoGg=0,"NO",('Activity data'!BO19*EF!$H50*EF!AN68)*NtoN2O*kgtoGg)</f>
        <v>0.80136851624052574</v>
      </c>
      <c r="BP50" s="28">
        <f>IF(('Activity data'!BP19*EF!$H50*EF!AO68)*NtoN2O*kgtoGg=0,"NO",('Activity data'!BP19*EF!$H50*EF!AO68)*NtoN2O*kgtoGg)</f>
        <v>0.82718334502552682</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1.7099155802000428</v>
      </c>
      <c r="AE51" s="28">
        <f>IF(('Activity data'!AE20*EF!$H51*EF!$H69)*NtoN2O*kgtoGg=0,"NO",('Activity data'!AE20*EF!$H51*EF!$H69)*NtoN2O*kgtoGg)</f>
        <v>1.7466641025942644</v>
      </c>
      <c r="AF51" s="28">
        <f>IF(('Activity data'!AF20*EF!$H51*EF!$H69)*NtoN2O*kgtoGg=0,"NO",('Activity data'!AF20*EF!$H51*EF!$H69)*NtoN2O*kgtoGg)</f>
        <v>1.7622413157021044</v>
      </c>
      <c r="AG51" s="28">
        <f>IF(('Activity data'!AG20*EF!$H51*EF!$H69)*NtoN2O*kgtoGg=0,"NO",('Activity data'!AG20*EF!$H51*EF!$H69)*NtoN2O*kgtoGg)</f>
        <v>1.757590632598798</v>
      </c>
      <c r="AH51" s="28">
        <f>IF(('Activity data'!AH20*EF!$H51*EF!$H69)*NtoN2O*kgtoGg=0,"NO",('Activity data'!AH20*EF!$H51*EF!$H69)*NtoN2O*kgtoGg)</f>
        <v>1.7327911475365425</v>
      </c>
      <c r="AI51" s="28">
        <f>IF(('Activity data'!AI20*EF!$H51*EF!H69)*NtoN2O*kgtoGg=0,"NO",('Activity data'!AI20*EF!$H51*EF!H69)*NtoN2O*kgtoGg)</f>
        <v>1.7297565668332666</v>
      </c>
      <c r="AJ51" s="28">
        <f>IF(('Activity data'!AJ20*EF!$H51*EF!I69)*NtoN2O*kgtoGg=0,"NO",('Activity data'!AJ20*EF!$H51*EF!I69)*NtoN2O*kgtoGg)</f>
        <v>1.7235469615667205</v>
      </c>
      <c r="AK51" s="28">
        <f>IF(('Activity data'!AK20*EF!$H51*EF!J69)*NtoN2O*kgtoGg=0,"NO",('Activity data'!AK20*EF!$H51*EF!J69)*NtoN2O*kgtoGg)</f>
        <v>1.7008545570531048</v>
      </c>
      <c r="AL51" s="28">
        <f>IF(('Activity data'!AL20*EF!$H51*EF!K69)*NtoN2O*kgtoGg=0,"NO",('Activity data'!AL20*EF!$H51*EF!K69)*NtoN2O*kgtoGg)</f>
        <v>1.4188873045515502</v>
      </c>
      <c r="AM51" s="28">
        <f>IF(('Activity data'!AM20*EF!$H51*EF!L69)*NtoN2O*kgtoGg=0,"NO",('Activity data'!AM20*EF!$H51*EF!L69)*NtoN2O*kgtoGg)</f>
        <v>1.4850299442886263</v>
      </c>
      <c r="AN51" s="28">
        <f>IF(('Activity data'!AN20*EF!$H51*EF!M69)*NtoN2O*kgtoGg=0,"NO",('Activity data'!AN20*EF!$H51*EF!M69)*NtoN2O*kgtoGg)</f>
        <v>1.5217616402424137</v>
      </c>
      <c r="AO51" s="28">
        <f>IF(('Activity data'!AO20*EF!$H51*EF!N69)*NtoN2O*kgtoGg=0,"NO",('Activity data'!AO20*EF!$H51*EF!N69)*NtoN2O*kgtoGg)</f>
        <v>1.5593328475187169</v>
      </c>
      <c r="AP51" s="28">
        <f>IF(('Activity data'!AP20*EF!$H51*EF!O69)*NtoN2O*kgtoGg=0,"NO",('Activity data'!AP20*EF!$H51*EF!O69)*NtoN2O*kgtoGg)</f>
        <v>1.60058530874351</v>
      </c>
      <c r="AQ51" s="28">
        <f>IF(('Activity data'!AQ20*EF!$H51*EF!P69)*NtoN2O*kgtoGg=0,"NO",('Activity data'!AQ20*EF!$H51*EF!P69)*NtoN2O*kgtoGg)</f>
        <v>1.6692450612089231</v>
      </c>
      <c r="AR51" s="28">
        <f>IF(('Activity data'!AR20*EF!$H51*EF!Q69)*NtoN2O*kgtoGg=0,"NO",('Activity data'!AR20*EF!$H51*EF!Q69)*NtoN2O*kgtoGg)</f>
        <v>1.7442244936444855</v>
      </c>
      <c r="AS51" s="28">
        <f>IF(('Activity data'!AS20*EF!$H51*EF!R69)*NtoN2O*kgtoGg=0,"NO",('Activity data'!AS20*EF!$H51*EF!R69)*NtoN2O*kgtoGg)</f>
        <v>1.8283145841618085</v>
      </c>
      <c r="AT51" s="28">
        <f>IF(('Activity data'!AT20*EF!$H51*EF!S69)*NtoN2O*kgtoGg=0,"NO",('Activity data'!AT20*EF!$H51*EF!S69)*NtoN2O*kgtoGg)</f>
        <v>1.9226174978797042</v>
      </c>
      <c r="AU51" s="28">
        <f>IF(('Activity data'!AU20*EF!$H51*EF!T69)*NtoN2O*kgtoGg=0,"NO",('Activity data'!AU20*EF!$H51*EF!T69)*NtoN2O*kgtoGg)</f>
        <v>2.0381906969404571</v>
      </c>
      <c r="AV51" s="28">
        <f>IF(('Activity data'!AV20*EF!$H51*EF!U69)*NtoN2O*kgtoGg=0,"NO",('Activity data'!AV20*EF!$H51*EF!U69)*NtoN2O*kgtoGg)</f>
        <v>2.1603377538304525</v>
      </c>
      <c r="AW51" s="28">
        <f>IF(('Activity data'!AW20*EF!$H51*EF!V69)*NtoN2O*kgtoGg=0,"NO",('Activity data'!AW20*EF!$H51*EF!V69)*NtoN2O*kgtoGg)</f>
        <v>2.2890231146261222</v>
      </c>
      <c r="AX51" s="28">
        <f>IF(('Activity data'!AX20*EF!$H51*EF!W69)*NtoN2O*kgtoGg=0,"NO",('Activity data'!AX20*EF!$H51*EF!W69)*NtoN2O*kgtoGg)</f>
        <v>2.4160571908053741</v>
      </c>
      <c r="AY51" s="28">
        <f>IF(('Activity data'!AY20*EF!$H51*EF!X69)*NtoN2O*kgtoGg=0,"NO",('Activity data'!AY20*EF!$H51*EF!X69)*NtoN2O*kgtoGg)</f>
        <v>2.5504819800258889</v>
      </c>
      <c r="AZ51" s="28">
        <f>IF(('Activity data'!AZ20*EF!$H51*EF!Y69)*NtoN2O*kgtoGg=0,"NO",('Activity data'!AZ20*EF!$H51*EF!Y69)*NtoN2O*kgtoGg)</f>
        <v>2.6867854742307107</v>
      </c>
      <c r="BA51" s="28">
        <f>IF(('Activity data'!BA20*EF!$H51*EF!Z69)*NtoN2O*kgtoGg=0,"NO",('Activity data'!BA20*EF!$H51*EF!Z69)*NtoN2O*kgtoGg)</f>
        <v>2.8126638980153715</v>
      </c>
      <c r="BB51" s="28">
        <f>IF(('Activity data'!BB20*EF!$H51*EF!AA69)*NtoN2O*kgtoGg=0,"NO",('Activity data'!BB20*EF!$H51*EF!AA69)*NtoN2O*kgtoGg)</f>
        <v>2.9418339360567418</v>
      </c>
      <c r="BC51" s="28">
        <f>IF(('Activity data'!BC20*EF!$H51*EF!AB69)*NtoN2O*kgtoGg=0,"NO",('Activity data'!BC20*EF!$H51*EF!AB69)*NtoN2O*kgtoGg)</f>
        <v>3.0747262866789851</v>
      </c>
      <c r="BD51" s="28">
        <f>IF(('Activity data'!BD20*EF!$H51*EF!AC69)*NtoN2O*kgtoGg=0,"NO",('Activity data'!BD20*EF!$H51*EF!AC69)*NtoN2O*kgtoGg)</f>
        <v>3.2079620289002513</v>
      </c>
      <c r="BE51" s="28">
        <f>IF(('Activity data'!BE20*EF!$H51*EF!AD69)*NtoN2O*kgtoGg=0,"NO",('Activity data'!BE20*EF!$H51*EF!AD69)*NtoN2O*kgtoGg)</f>
        <v>3.339164988046162</v>
      </c>
      <c r="BF51" s="28">
        <f>IF(('Activity data'!BF20*EF!$H51*EF!AE69)*NtoN2O*kgtoGg=0,"NO",('Activity data'!BF20*EF!$H51*EF!AE69)*NtoN2O*kgtoGg)</f>
        <v>3.4805391539087389</v>
      </c>
      <c r="BG51" s="28">
        <f>IF(('Activity data'!BG20*EF!$H51*EF!AF69)*NtoN2O*kgtoGg=0,"NO",('Activity data'!BG20*EF!$H51*EF!AF69)*NtoN2O*kgtoGg)</f>
        <v>3.6299889162237351</v>
      </c>
      <c r="BH51" s="28">
        <f>IF(('Activity data'!BH20*EF!$H51*EF!AG69)*NtoN2O*kgtoGg=0,"NO",('Activity data'!BH20*EF!$H51*EF!AG69)*NtoN2O*kgtoGg)</f>
        <v>3.7861510841509411</v>
      </c>
      <c r="BI51" s="28">
        <f>IF(('Activity data'!BI20*EF!$H51*EF!AH69)*NtoN2O*kgtoGg=0,"NO",('Activity data'!BI20*EF!$H51*EF!AH69)*NtoN2O*kgtoGg)</f>
        <v>3.9425090906996947</v>
      </c>
      <c r="BJ51" s="28">
        <f>IF(('Activity data'!BJ20*EF!$H51*EF!AI69)*NtoN2O*kgtoGg=0,"NO",('Activity data'!BJ20*EF!$H51*EF!AI69)*NtoN2O*kgtoGg)</f>
        <v>4.1051643499560182</v>
      </c>
      <c r="BK51" s="28">
        <f>IF(('Activity data'!BK20*EF!$H51*EF!AJ69)*NtoN2O*kgtoGg=0,"NO",('Activity data'!BK20*EF!$H51*EF!AJ69)*NtoN2O*kgtoGg)</f>
        <v>4.281927474906702</v>
      </c>
      <c r="BL51" s="28">
        <f>IF(('Activity data'!BL20*EF!$H51*EF!AK69)*NtoN2O*kgtoGg=0,"NO",('Activity data'!BL20*EF!$H51*EF!AK69)*NtoN2O*kgtoGg)</f>
        <v>4.4706899005328866</v>
      </c>
      <c r="BM51" s="28">
        <f>IF(('Activity data'!BM20*EF!$H51*EF!AL69)*NtoN2O*kgtoGg=0,"NO",('Activity data'!BM20*EF!$H51*EF!AL69)*NtoN2O*kgtoGg)</f>
        <v>4.6688994272977071</v>
      </c>
      <c r="BN51" s="28">
        <f>IF(('Activity data'!BN20*EF!$H51*EF!AM69)*NtoN2O*kgtoGg=0,"NO",('Activity data'!BN20*EF!$H51*EF!AM69)*NtoN2O*kgtoGg)</f>
        <v>4.8646511129554213</v>
      </c>
      <c r="BO51" s="28">
        <f>IF(('Activity data'!BO20*EF!$H51*EF!AN69)*NtoN2O*kgtoGg=0,"NO",('Activity data'!BO20*EF!$H51*EF!AN69)*NtoN2O*kgtoGg)</f>
        <v>5.0693374863742493</v>
      </c>
      <c r="BP51" s="28">
        <f>IF(('Activity data'!BP20*EF!$H51*EF!AO69)*NtoN2O*kgtoGg=0,"NO",('Activity data'!BP20*EF!$H51*EF!AO69)*NtoN2O*kgtoGg)</f>
        <v>5.2859869264564203</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1.3691634564427005E-2</v>
      </c>
      <c r="AE52" s="28">
        <f>IF(('Activity data'!AE21*EF!$H52*EF!$H70)*NtoN2O*kgtoGg=0,"NO",('Activity data'!AE21*EF!$H52*EF!$H70)*NtoN2O*kgtoGg)</f>
        <v>1.4015124020686894E-2</v>
      </c>
      <c r="AF52" s="28">
        <f>IF(('Activity data'!AF21*EF!$H52*EF!$H70)*NtoN2O*kgtoGg=0,"NO",('Activity data'!AF21*EF!$H52*EF!$H70)*NtoN2O*kgtoGg)</f>
        <v>1.4277323756627932E-2</v>
      </c>
      <c r="AG52" s="28">
        <f>IF(('Activity data'!AG21*EF!$H52*EF!$H70)*NtoN2O*kgtoGg=0,"NO",('Activity data'!AG21*EF!$H52*EF!$H70)*NtoN2O*kgtoGg)</f>
        <v>1.4479120604542249E-2</v>
      </c>
      <c r="AH52" s="28">
        <f>IF(('Activity data'!AH21*EF!$H52*EF!$H70)*NtoN2O*kgtoGg=0,"NO",('Activity data'!AH21*EF!$H52*EF!$H70)*NtoN2O*kgtoGg)</f>
        <v>1.461889265221864E-2</v>
      </c>
      <c r="AI52" s="28">
        <f>IF(('Activity data'!AI21*EF!$H52*EF!H70)*NtoN2O*kgtoGg=0,"NO",('Activity data'!AI21*EF!$H52*EF!H70)*NtoN2O*kgtoGg)</f>
        <v>1.4831827749280935E-2</v>
      </c>
      <c r="AJ52" s="28">
        <f>IF(('Activity data'!AJ21*EF!$H52*EF!I70)*NtoN2O*kgtoGg=0,"NO",('Activity data'!AJ21*EF!$H52*EF!I70)*NtoN2O*kgtoGg)</f>
        <v>1.5034455260815104E-2</v>
      </c>
      <c r="AK52" s="28">
        <f>IF(('Activity data'!AK21*EF!$H52*EF!J70)*NtoN2O*kgtoGg=0,"NO",('Activity data'!AK21*EF!$H52*EF!J70)*NtoN2O*kgtoGg)</f>
        <v>1.5182689979455424E-2</v>
      </c>
      <c r="AL52" s="28">
        <f>IF(('Activity data'!AL21*EF!$H52*EF!K70)*NtoN2O*kgtoGg=0,"NO",('Activity data'!AL21*EF!$H52*EF!K70)*NtoN2O*kgtoGg)</f>
        <v>1.4457003143870139E-2</v>
      </c>
      <c r="AM52" s="28">
        <f>IF(('Activity data'!AM21*EF!$H52*EF!L70)*NtoN2O*kgtoGg=0,"NO",('Activity data'!AM21*EF!$H52*EF!L70)*NtoN2O*kgtoGg)</f>
        <v>1.4849562473165915E-2</v>
      </c>
      <c r="AN52" s="28">
        <f>IF(('Activity data'!AN21*EF!$H52*EF!M70)*NtoN2O*kgtoGg=0,"NO",('Activity data'!AN21*EF!$H52*EF!M70)*NtoN2O*kgtoGg)</f>
        <v>1.5145681180862017E-2</v>
      </c>
      <c r="AO52" s="28">
        <f>IF(('Activity data'!AO21*EF!$H52*EF!N70)*NtoN2O*kgtoGg=0,"NO",('Activity data'!AO21*EF!$H52*EF!N70)*NtoN2O*kgtoGg)</f>
        <v>1.5447379795058683E-2</v>
      </c>
      <c r="AP52" s="28">
        <f>IF(('Activity data'!AP21*EF!$H52*EF!O70)*NtoN2O*kgtoGg=0,"NO",('Activity data'!AP21*EF!$H52*EF!O70)*NtoN2O*kgtoGg)</f>
        <v>1.5764679816876653E-2</v>
      </c>
      <c r="AQ52" s="28">
        <f>IF(('Activity data'!AQ21*EF!$H52*EF!P70)*NtoN2O*kgtoGg=0,"NO",('Activity data'!AQ21*EF!$H52*EF!P70)*NtoN2O*kgtoGg)</f>
        <v>1.6181548912681299E-2</v>
      </c>
      <c r="AR52" s="28">
        <f>IF(('Activity data'!AR21*EF!$H52*EF!Q70)*NtoN2O*kgtoGg=0,"NO",('Activity data'!AR21*EF!$H52*EF!Q70)*NtoN2O*kgtoGg)</f>
        <v>1.6606850110473206E-2</v>
      </c>
      <c r="AS52" s="28">
        <f>IF(('Activity data'!AS21*EF!$H52*EF!R70)*NtoN2O*kgtoGg=0,"NO",('Activity data'!AS21*EF!$H52*EF!R70)*NtoN2O*kgtoGg)</f>
        <v>1.7069289643613525E-2</v>
      </c>
      <c r="AT52" s="28">
        <f>IF(('Activity data'!AT21*EF!$H52*EF!S70)*NtoN2O*kgtoGg=0,"NO",('Activity data'!AT21*EF!$H52*EF!S70)*NtoN2O*kgtoGg)</f>
        <v>1.7573567218424624E-2</v>
      </c>
      <c r="AU52" s="28">
        <f>IF(('Activity data'!AU21*EF!$H52*EF!T70)*NtoN2O*kgtoGg=0,"NO",('Activity data'!AU21*EF!$H52*EF!T70)*NtoN2O*kgtoGg)</f>
        <v>1.8160705672937007E-2</v>
      </c>
      <c r="AV52" s="28">
        <f>IF(('Activity data'!AV21*EF!$H52*EF!U70)*NtoN2O*kgtoGg=0,"NO",('Activity data'!AV21*EF!$H52*EF!U70)*NtoN2O*kgtoGg)</f>
        <v>1.8778502697272863E-2</v>
      </c>
      <c r="AW52" s="28">
        <f>IF(('Activity data'!AW21*EF!$H52*EF!V70)*NtoN2O*kgtoGg=0,"NO",('Activity data'!AW21*EF!$H52*EF!V70)*NtoN2O*kgtoGg)</f>
        <v>1.9411895307253874E-2</v>
      </c>
      <c r="AX52" s="28">
        <f>IF(('Activity data'!AX21*EF!$H52*EF!W70)*NtoN2O*kgtoGg=0,"NO",('Activity data'!AX21*EF!$H52*EF!W70)*NtoN2O*kgtoGg)</f>
        <v>2.0045940472633954E-2</v>
      </c>
      <c r="AY52" s="28">
        <f>IF(('Activity data'!AY21*EF!$H52*EF!X70)*NtoN2O*kgtoGg=0,"NO",('Activity data'!AY21*EF!$H52*EF!X70)*NtoN2O*kgtoGg)</f>
        <v>2.0714276256315566E-2</v>
      </c>
      <c r="AZ52" s="28">
        <f>IF(('Activity data'!AZ21*EF!$H52*EF!Y70)*NtoN2O*kgtoGg=0,"NO",('Activity data'!AZ21*EF!$H52*EF!Y70)*NtoN2O*kgtoGg)</f>
        <v>2.1396598858079287E-2</v>
      </c>
      <c r="BA52" s="28">
        <f>IF(('Activity data'!BA21*EF!$H52*EF!Z70)*NtoN2O*kgtoGg=0,"NO",('Activity data'!BA21*EF!$H52*EF!Z70)*NtoN2O*kgtoGg)</f>
        <v>2.2046252277758905E-2</v>
      </c>
      <c r="BB52" s="28">
        <f>IF(('Activity data'!BB21*EF!$H52*EF!AA70)*NtoN2O*kgtoGg=0,"NO",('Activity data'!BB21*EF!$H52*EF!AA70)*NtoN2O*kgtoGg)</f>
        <v>2.2699953293754835E-2</v>
      </c>
      <c r="BC52" s="28">
        <f>IF(('Activity data'!BC21*EF!$H52*EF!AB70)*NtoN2O*kgtoGg=0,"NO",('Activity data'!BC21*EF!$H52*EF!AB70)*NtoN2O*kgtoGg)</f>
        <v>2.3374123816366516E-2</v>
      </c>
      <c r="BD52" s="28">
        <f>IF(('Activity data'!BD21*EF!$H52*EF!AC70)*NtoN2O*kgtoGg=0,"NO",('Activity data'!BD21*EF!$H52*EF!AC70)*NtoN2O*kgtoGg)</f>
        <v>2.4055885381299956E-2</v>
      </c>
      <c r="BE52" s="28">
        <f>IF(('Activity data'!BE21*EF!$H52*EF!AD70)*NtoN2O*kgtoGg=0,"NO",('Activity data'!BE21*EF!$H52*EF!AD70)*NtoN2O*kgtoGg)</f>
        <v>2.473593630941583E-2</v>
      </c>
      <c r="BF52" s="28">
        <f>IF(('Activity data'!BF21*EF!$H52*EF!AE70)*NtoN2O*kgtoGg=0,"NO",('Activity data'!BF21*EF!$H52*EF!AE70)*NtoN2O*kgtoGg)</f>
        <v>2.546188267207556E-2</v>
      </c>
      <c r="BG52" s="28">
        <f>IF(('Activity data'!BG21*EF!$H52*EF!AF70)*NtoN2O*kgtoGg=0,"NO",('Activity data'!BG21*EF!$H52*EF!AF70)*NtoN2O*kgtoGg)</f>
        <v>2.6212043609072439E-2</v>
      </c>
      <c r="BH52" s="28">
        <f>IF(('Activity data'!BH21*EF!$H52*EF!AG70)*NtoN2O*kgtoGg=0,"NO",('Activity data'!BH21*EF!$H52*EF!AG70)*NtoN2O*kgtoGg)</f>
        <v>2.6995396548201236E-2</v>
      </c>
      <c r="BI52" s="28">
        <f>IF(('Activity data'!BI21*EF!$H52*EF!AH70)*NtoN2O*kgtoGg=0,"NO",('Activity data'!BI21*EF!$H52*EF!AH70)*NtoN2O*kgtoGg)</f>
        <v>2.7786343493388082E-2</v>
      </c>
      <c r="BJ52" s="28">
        <f>IF(('Activity data'!BJ21*EF!$H52*EF!AI70)*NtoN2O*kgtoGg=0,"NO",('Activity data'!BJ21*EF!$H52*EF!AI70)*NtoN2O*kgtoGg)</f>
        <v>2.8609299004800914E-2</v>
      </c>
      <c r="BK52" s="28">
        <f>IF(('Activity data'!BK21*EF!$H52*EF!AJ70)*NtoN2O*kgtoGg=0,"NO",('Activity data'!BK21*EF!$H52*EF!AJ70)*NtoN2O*kgtoGg)</f>
        <v>2.9496127887455974E-2</v>
      </c>
      <c r="BL52" s="28">
        <f>IF(('Activity data'!BL21*EF!$H52*EF!AK70)*NtoN2O*kgtoGg=0,"NO",('Activity data'!BL21*EF!$H52*EF!AK70)*NtoN2O*kgtoGg)</f>
        <v>3.0424688984922094E-2</v>
      </c>
      <c r="BM52" s="28">
        <f>IF(('Activity data'!BM21*EF!$H52*EF!AL70)*NtoN2O*kgtoGg=0,"NO",('Activity data'!BM21*EF!$H52*EF!AL70)*NtoN2O*kgtoGg)</f>
        <v>3.1399597757552106E-2</v>
      </c>
      <c r="BN52" s="28">
        <f>IF(('Activity data'!BN21*EF!$H52*EF!AM70)*NtoN2O*kgtoGg=0,"NO",('Activity data'!BN21*EF!$H52*EF!AM70)*NtoN2O*kgtoGg)</f>
        <v>3.2372579939034779E-2</v>
      </c>
      <c r="BO52" s="28">
        <f>IF(('Activity data'!BO21*EF!$H52*EF!AN70)*NtoN2O*kgtoGg=0,"NO",('Activity data'!BO21*EF!$H52*EF!AN70)*NtoN2O*kgtoGg)</f>
        <v>3.3390354843355272E-2</v>
      </c>
      <c r="BP52" s="28">
        <f>IF(('Activity data'!BP21*EF!$H52*EF!AO70)*NtoN2O*kgtoGg=0,"NO",('Activity data'!BP21*EF!$H52*EF!AO70)*NtoN2O*kgtoGg)</f>
        <v>3.4465972709396983E-2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7.1246482508335165E-2</v>
      </c>
      <c r="AE53" s="28">
        <f>IF(('Activity data'!AE22*EF!$H53*EF!$H71)*NtoN2O*kgtoGg=0,"NO",('Activity data'!AE22*EF!$H53*EF!$H71)*NtoN2O*kgtoGg)</f>
        <v>7.2777670941427772E-2</v>
      </c>
      <c r="AF53" s="28">
        <f>IF(('Activity data'!AF22*EF!$H53*EF!$H71)*NtoN2O*kgtoGg=0,"NO",('Activity data'!AF22*EF!$H53*EF!$H71)*NtoN2O*kgtoGg)</f>
        <v>7.3426721487587748E-2</v>
      </c>
      <c r="AG53" s="28">
        <f>IF(('Activity data'!AG22*EF!$H53*EF!$H71)*NtoN2O*kgtoGg=0,"NO",('Activity data'!AG22*EF!$H53*EF!$H71)*NtoN2O*kgtoGg)</f>
        <v>7.3232943024949981E-2</v>
      </c>
      <c r="AH53" s="28">
        <f>IF(('Activity data'!AH22*EF!$H53*EF!$H71)*NtoN2O*kgtoGg=0,"NO",('Activity data'!AH22*EF!$H53*EF!$H71)*NtoN2O*kgtoGg)</f>
        <v>7.2199631147356003E-2</v>
      </c>
      <c r="AI53" s="28">
        <f>IF(('Activity data'!AI22*EF!$H53*EF!H71)*NtoN2O*kgtoGg=0,"NO",('Activity data'!AI22*EF!$H53*EF!H71)*NtoN2O*kgtoGg)</f>
        <v>7.2073190284719507E-2</v>
      </c>
      <c r="AJ53" s="28">
        <f>IF(('Activity data'!AJ22*EF!$H53*EF!I71)*NtoN2O*kgtoGg=0,"NO",('Activity data'!AJ22*EF!$H53*EF!I71)*NtoN2O*kgtoGg)</f>
        <v>7.1814456731946752E-2</v>
      </c>
      <c r="AK53" s="28">
        <f>IF(('Activity data'!AK22*EF!$H53*EF!J71)*NtoN2O*kgtoGg=0,"NO",('Activity data'!AK22*EF!$H53*EF!J71)*NtoN2O*kgtoGg)</f>
        <v>7.0868939877212767E-2</v>
      </c>
      <c r="AL53" s="28">
        <f>IF(('Activity data'!AL22*EF!$H53*EF!K71)*NtoN2O*kgtoGg=0,"NO",('Activity data'!AL22*EF!$H53*EF!K71)*NtoN2O*kgtoGg)</f>
        <v>5.9120304356314657E-2</v>
      </c>
      <c r="AM53" s="28">
        <f>IF(('Activity data'!AM22*EF!$H53*EF!L71)*NtoN2O*kgtoGg=0,"NO",('Activity data'!AM22*EF!$H53*EF!L71)*NtoN2O*kgtoGg)</f>
        <v>6.1876247678692813E-2</v>
      </c>
      <c r="AN53" s="28">
        <f>IF(('Activity data'!AN22*EF!$H53*EF!M71)*NtoN2O*kgtoGg=0,"NO",('Activity data'!AN22*EF!$H53*EF!M71)*NtoN2O*kgtoGg)</f>
        <v>6.3406735010100634E-2</v>
      </c>
      <c r="AO53" s="28">
        <f>IF(('Activity data'!AO22*EF!$H53*EF!N71)*NtoN2O*kgtoGg=0,"NO",('Activity data'!AO22*EF!$H53*EF!N71)*NtoN2O*kgtoGg)</f>
        <v>6.4972201979946589E-2</v>
      </c>
      <c r="AP53" s="28">
        <f>IF(('Activity data'!AP22*EF!$H53*EF!O71)*NtoN2O*kgtoGg=0,"NO",('Activity data'!AP22*EF!$H53*EF!O71)*NtoN2O*kgtoGg)</f>
        <v>6.6691054530979649E-2</v>
      </c>
      <c r="AQ53" s="28">
        <f>IF(('Activity data'!AQ22*EF!$H53*EF!P71)*NtoN2O*kgtoGg=0,"NO",('Activity data'!AQ22*EF!$H53*EF!P71)*NtoN2O*kgtoGg)</f>
        <v>6.9551877550371857E-2</v>
      </c>
      <c r="AR53" s="28">
        <f>IF(('Activity data'!AR22*EF!$H53*EF!Q71)*NtoN2O*kgtoGg=0,"NO",('Activity data'!AR22*EF!$H53*EF!Q71)*NtoN2O*kgtoGg)</f>
        <v>7.2676020568520308E-2</v>
      </c>
      <c r="AS53" s="28">
        <f>IF(('Activity data'!AS22*EF!$H53*EF!R71)*NtoN2O*kgtoGg=0,"NO",('Activity data'!AS22*EF!$H53*EF!R71)*NtoN2O*kgtoGg)</f>
        <v>7.6179774340075404E-2</v>
      </c>
      <c r="AT53" s="28">
        <f>IF(('Activity data'!AT22*EF!$H53*EF!S71)*NtoN2O*kgtoGg=0,"NO",('Activity data'!AT22*EF!$H53*EF!S71)*NtoN2O*kgtoGg)</f>
        <v>8.0109062411654428E-2</v>
      </c>
      <c r="AU53" s="28">
        <f>IF(('Activity data'!AU22*EF!$H53*EF!T71)*NtoN2O*kgtoGg=0,"NO",('Activity data'!AU22*EF!$H53*EF!T71)*NtoN2O*kgtoGg)</f>
        <v>8.4924612372519123E-2</v>
      </c>
      <c r="AV53" s="28">
        <f>IF(('Activity data'!AV22*EF!$H53*EF!U71)*NtoN2O*kgtoGg=0,"NO",('Activity data'!AV22*EF!$H53*EF!U71)*NtoN2O*kgtoGg)</f>
        <v>9.0014073076268936E-2</v>
      </c>
      <c r="AW53" s="28">
        <f>IF(('Activity data'!AW22*EF!$H53*EF!V71)*NtoN2O*kgtoGg=0,"NO",('Activity data'!AW22*EF!$H53*EF!V71)*NtoN2O*kgtoGg)</f>
        <v>9.5375963109421813E-2</v>
      </c>
      <c r="AX53" s="28">
        <f>IF(('Activity data'!AX22*EF!$H53*EF!W71)*NtoN2O*kgtoGg=0,"NO",('Activity data'!AX22*EF!$H53*EF!W71)*NtoN2O*kgtoGg)</f>
        <v>0.10066904961689069</v>
      </c>
      <c r="AY53" s="28">
        <f>IF(('Activity data'!AY22*EF!$H53*EF!X71)*NtoN2O*kgtoGg=0,"NO",('Activity data'!AY22*EF!$H53*EF!X71)*NtoN2O*kgtoGg)</f>
        <v>0.10627008250107881</v>
      </c>
      <c r="AZ53" s="28">
        <f>IF(('Activity data'!AZ22*EF!$H53*EF!Y71)*NtoN2O*kgtoGg=0,"NO",('Activity data'!AZ22*EF!$H53*EF!Y71)*NtoN2O*kgtoGg)</f>
        <v>0.11194939475961307</v>
      </c>
      <c r="BA53" s="28">
        <f>IF(('Activity data'!BA22*EF!$H53*EF!Z71)*NtoN2O*kgtoGg=0,"NO",('Activity data'!BA22*EF!$H53*EF!Z71)*NtoN2O*kgtoGg)</f>
        <v>0.11719432908397392</v>
      </c>
      <c r="BB53" s="28">
        <f>IF(('Activity data'!BB22*EF!$H53*EF!AA71)*NtoN2O*kgtoGg=0,"NO",('Activity data'!BB22*EF!$H53*EF!AA71)*NtoN2O*kgtoGg)</f>
        <v>0.12257641400236437</v>
      </c>
      <c r="BC53" s="28">
        <f>IF(('Activity data'!BC22*EF!$H53*EF!AB71)*NtoN2O*kgtoGg=0,"NO",('Activity data'!BC22*EF!$H53*EF!AB71)*NtoN2O*kgtoGg)</f>
        <v>0.12811359527829116</v>
      </c>
      <c r="BD53" s="28">
        <f>IF(('Activity data'!BD22*EF!$H53*EF!AC71)*NtoN2O*kgtoGg=0,"NO",('Activity data'!BD22*EF!$H53*EF!AC71)*NtoN2O*kgtoGg)</f>
        <v>0.13366508453751058</v>
      </c>
      <c r="BE53" s="28">
        <f>IF(('Activity data'!BE22*EF!$H53*EF!AD71)*NtoN2O*kgtoGg=0,"NO",('Activity data'!BE22*EF!$H53*EF!AD71)*NtoN2O*kgtoGg)</f>
        <v>0.13913187450192355</v>
      </c>
      <c r="BF53" s="28">
        <f>IF(('Activity data'!BF22*EF!$H53*EF!AE71)*NtoN2O*kgtoGg=0,"NO",('Activity data'!BF22*EF!$H53*EF!AE71)*NtoN2O*kgtoGg)</f>
        <v>0.14502246474619759</v>
      </c>
      <c r="BG53" s="28">
        <f>IF(('Activity data'!BG22*EF!$H53*EF!AF71)*NtoN2O*kgtoGg=0,"NO",('Activity data'!BG22*EF!$H53*EF!AF71)*NtoN2O*kgtoGg)</f>
        <v>0.15124953817598907</v>
      </c>
      <c r="BH53" s="28">
        <f>IF(('Activity data'!BH22*EF!$H53*EF!AG71)*NtoN2O*kgtoGg=0,"NO",('Activity data'!BH22*EF!$H53*EF!AG71)*NtoN2O*kgtoGg)</f>
        <v>0.157756295172956</v>
      </c>
      <c r="BI53" s="28">
        <f>IF(('Activity data'!BI22*EF!$H53*EF!AH71)*NtoN2O*kgtoGg=0,"NO",('Activity data'!BI22*EF!$H53*EF!AH71)*NtoN2O*kgtoGg)</f>
        <v>0.16427121211248744</v>
      </c>
      <c r="BJ53" s="28">
        <f>IF(('Activity data'!BJ22*EF!$H53*EF!AI71)*NtoN2O*kgtoGg=0,"NO",('Activity data'!BJ22*EF!$H53*EF!AI71)*NtoN2O*kgtoGg)</f>
        <v>0.17104851458150089</v>
      </c>
      <c r="BK53" s="28">
        <f>IF(('Activity data'!BK22*EF!$H53*EF!AJ71)*NtoN2O*kgtoGg=0,"NO",('Activity data'!BK22*EF!$H53*EF!AJ71)*NtoN2O*kgtoGg)</f>
        <v>0.17841364478777944</v>
      </c>
      <c r="BL53" s="28">
        <f>IF(('Activity data'!BL22*EF!$H53*EF!AK71)*NtoN2O*kgtoGg=0,"NO",('Activity data'!BL22*EF!$H53*EF!AK71)*NtoN2O*kgtoGg)</f>
        <v>0.18627874585553711</v>
      </c>
      <c r="BM53" s="28">
        <f>IF(('Activity data'!BM22*EF!$H53*EF!AL71)*NtoN2O*kgtoGg=0,"NO",('Activity data'!BM22*EF!$H53*EF!AL71)*NtoN2O*kgtoGg)</f>
        <v>0.19453747613740471</v>
      </c>
      <c r="BN53" s="28">
        <f>IF(('Activity data'!BN22*EF!$H53*EF!AM71)*NtoN2O*kgtoGg=0,"NO",('Activity data'!BN22*EF!$H53*EF!AM71)*NtoN2O*kgtoGg)</f>
        <v>0.20269379637314269</v>
      </c>
      <c r="BO53" s="28">
        <f>IF(('Activity data'!BO22*EF!$H53*EF!AN71)*NtoN2O*kgtoGg=0,"NO",('Activity data'!BO22*EF!$H53*EF!AN71)*NtoN2O*kgtoGg)</f>
        <v>0.21122239526559389</v>
      </c>
      <c r="BP53" s="28">
        <f>IF(('Activity data'!BP22*EF!$H53*EF!AO71)*NtoN2O*kgtoGg=0,"NO",('Activity data'!BP22*EF!$H53*EF!AO71)*NtoN2O*kgtoGg)</f>
        <v>0.22024945526901774</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1.2653688249152322</v>
      </c>
      <c r="AE54" s="22">
        <f>INDEX('Activity data'!AE$24:AE$39,MATCH(Emissions!$D54,'Activity data'!$D$24:$D$39,0))*INDEX(EF!$H$84:$H$99,MATCH(Emissions!$D54,EF!$D$84:$D$99,0))*INDEX(EF!$H$100:$H$115,MATCH(Emissions!$D54,EF!$D$100:$D$115,0))*INDEX(EF!$H$116:$H$131,MATCH(Emissions!$D54,EF!$D$116:$D$131,0))*kgtoGg</f>
        <v>1.2648288705583226</v>
      </c>
      <c r="AF54" s="22">
        <f>INDEX('Activity data'!AF$24:AF$39,MATCH(Emissions!$D54,'Activity data'!$D$24:$D$39,0))*INDEX(EF!$H$84:$H$99,MATCH(Emissions!$D54,EF!$D$84:$D$99,0))*INDEX(EF!$H$100:$H$115,MATCH(Emissions!$D54,EF!$D$100:$D$115,0))*INDEX(EF!$H$116:$H$131,MATCH(Emissions!$D54,EF!$D$116:$D$131,0))*kgtoGg</f>
        <v>1.2642889162014133</v>
      </c>
      <c r="AG54" s="22">
        <f>INDEX('Activity data'!AG$24:AG$39,MATCH(Emissions!$D54,'Activity data'!$D$24:$D$39,0))*INDEX(EF!$H$84:$H$99,MATCH(Emissions!$D54,EF!$D$84:$D$99,0))*INDEX(EF!$H$100:$H$115,MATCH(Emissions!$D54,EF!$D$100:$D$115,0))*INDEX(EF!$H$116:$H$131,MATCH(Emissions!$D54,EF!$D$116:$D$131,0))*kgtoGg</f>
        <v>1.2637489618445039</v>
      </c>
      <c r="AH54" s="22">
        <f>INDEX('Activity data'!AH$24:AH$39,MATCH(Emissions!$D54,'Activity data'!$D$24:$D$39,0))*INDEX(EF!$H$84:$H$99,MATCH(Emissions!$D54,EF!$D$84:$D$99,0))*INDEX(EF!$H$100:$H$115,MATCH(Emissions!$D54,EF!$D$100:$D$115,0))*INDEX(EF!$H$116:$H$131,MATCH(Emissions!$D54,EF!$D$116:$D$131,0))*kgtoGg</f>
        <v>1.2632090074875946</v>
      </c>
      <c r="AI54" s="22">
        <f>INDEX('Activity data'!AI$24:AI$39,MATCH(Emissions!$D54,'Activity data'!$D$24:$D$39,0))*INDEX(EF!$H$84:$H$99,MATCH(Emissions!$D54,EF!$D$84:$D$99,0))*INDEX(EF!$H$100:$H$115,MATCH(Emissions!$D54,EF!$D$100:$D$115,0))*INDEX(EF!$H$116:$H$131,MATCH(Emissions!$D54,EF!$D$116:$D$131,0))*kgtoGg</f>
        <v>1.262669053130685</v>
      </c>
      <c r="AJ54" s="22">
        <f>INDEX('Activity data'!AJ$24:AJ$39,MATCH(Emissions!$D54,'Activity data'!$D$24:$D$39,0))*INDEX(EF!$H$84:$H$99,MATCH(Emissions!$D54,EF!$D$84:$D$99,0))*INDEX(EF!$H$100:$H$115,MATCH(Emissions!$D54,EF!$D$100:$D$115,0))*INDEX(EF!$H$116:$H$131,MATCH(Emissions!$D54,EF!$D$116:$D$131,0))*kgtoGg</f>
        <v>1.2621290987737757</v>
      </c>
      <c r="AK54" s="22">
        <f>INDEX('Activity data'!AK$24:AK$39,MATCH(Emissions!$D54,'Activity data'!$D$24:$D$39,0))*INDEX(EF!$H$84:$H$99,MATCH(Emissions!$D54,EF!$D$84:$D$99,0))*INDEX(EF!$H$100:$H$115,MATCH(Emissions!$D54,EF!$D$100:$D$115,0))*INDEX(EF!$H$116:$H$131,MATCH(Emissions!$D54,EF!$D$116:$D$131,0))*kgtoGg</f>
        <v>1.2615891444168661</v>
      </c>
      <c r="AL54" s="22">
        <f>INDEX('Activity data'!AL$24:AL$39,MATCH(Emissions!$D54,'Activity data'!$D$24:$D$39,0))*INDEX(EF!$H$84:$H$99,MATCH(Emissions!$D54,EF!$D$84:$D$99,0))*INDEX(EF!$H$100:$H$115,MATCH(Emissions!$D54,EF!$D$100:$D$115,0))*INDEX(EF!$H$116:$H$131,MATCH(Emissions!$D54,EF!$D$116:$D$131,0))*kgtoGg</f>
        <v>1.2610491900599567</v>
      </c>
      <c r="AM54" s="22">
        <f>INDEX('Activity data'!AM$24:AM$39,MATCH(Emissions!$D54,'Activity data'!$D$24:$D$39,0))*INDEX(EF!$H$84:$H$99,MATCH(Emissions!$D54,EF!$D$84:$D$99,0))*INDEX(EF!$H$100:$H$115,MATCH(Emissions!$D54,EF!$D$100:$D$115,0))*INDEX(EF!$H$116:$H$131,MATCH(Emissions!$D54,EF!$D$116:$D$131,0))*kgtoGg</f>
        <v>1.2605092357030474</v>
      </c>
      <c r="AN54" s="22">
        <f>INDEX('Activity data'!AN$24:AN$39,MATCH(Emissions!$D54,'Activity data'!$D$24:$D$39,0))*INDEX(EF!$H$84:$H$99,MATCH(Emissions!$D54,EF!$D$84:$D$99,0))*INDEX(EF!$H$100:$H$115,MATCH(Emissions!$D54,EF!$D$100:$D$115,0))*INDEX(EF!$H$116:$H$131,MATCH(Emissions!$D54,EF!$D$116:$D$131,0))*kgtoGg</f>
        <v>1.2599692813461378</v>
      </c>
      <c r="AO54" s="22">
        <f>INDEX('Activity data'!AO$24:AO$39,MATCH(Emissions!$D54,'Activity data'!$D$24:$D$39,0))*INDEX(EF!$H$84:$H$99,MATCH(Emissions!$D54,EF!$D$84:$D$99,0))*INDEX(EF!$H$100:$H$115,MATCH(Emissions!$D54,EF!$D$100:$D$115,0))*INDEX(EF!$H$116:$H$131,MATCH(Emissions!$D54,EF!$D$116:$D$131,0))*kgtoGg</f>
        <v>1.2594293269892285</v>
      </c>
      <c r="AP54" s="22">
        <f>INDEX('Activity data'!AP$24:AP$39,MATCH(Emissions!$D54,'Activity data'!$D$24:$D$39,0))*INDEX(EF!$H$84:$H$99,MATCH(Emissions!$D54,EF!$D$84:$D$99,0))*INDEX(EF!$H$100:$H$115,MATCH(Emissions!$D54,EF!$D$100:$D$115,0))*INDEX(EF!$H$116:$H$131,MATCH(Emissions!$D54,EF!$D$116:$D$131,0))*kgtoGg</f>
        <v>1.2588893726323194</v>
      </c>
      <c r="AQ54" s="22">
        <f>INDEX('Activity data'!AQ$24:AQ$39,MATCH(Emissions!$D54,'Activity data'!$D$24:$D$39,0))*INDEX(EF!$H$84:$H$99,MATCH(Emissions!$D54,EF!$D$84:$D$99,0))*INDEX(EF!$H$100:$H$115,MATCH(Emissions!$D54,EF!$D$100:$D$115,0))*INDEX(EF!$H$116:$H$131,MATCH(Emissions!$D54,EF!$D$116:$D$131,0))*kgtoGg</f>
        <v>1.2583494182754098</v>
      </c>
      <c r="AR54" s="22">
        <f>INDEX('Activity data'!AR$24:AR$39,MATCH(Emissions!$D54,'Activity data'!$D$24:$D$39,0))*INDEX(EF!$H$84:$H$99,MATCH(Emissions!$D54,EF!$D$84:$D$99,0))*INDEX(EF!$H$100:$H$115,MATCH(Emissions!$D54,EF!$D$100:$D$115,0))*INDEX(EF!$H$116:$H$131,MATCH(Emissions!$D54,EF!$D$116:$D$131,0))*kgtoGg</f>
        <v>1.2578094639185002</v>
      </c>
      <c r="AS54" s="22">
        <f>INDEX('Activity data'!AS$24:AS$39,MATCH(Emissions!$D54,'Activity data'!$D$24:$D$39,0))*INDEX(EF!$H$84:$H$99,MATCH(Emissions!$D54,EF!$D$84:$D$99,0))*INDEX(EF!$H$100:$H$115,MATCH(Emissions!$D54,EF!$D$100:$D$115,0))*INDEX(EF!$H$116:$H$131,MATCH(Emissions!$D54,EF!$D$116:$D$131,0))*kgtoGg</f>
        <v>1.2572695095615909</v>
      </c>
      <c r="AT54" s="22">
        <f>INDEX('Activity data'!AT$24:AT$39,MATCH(Emissions!$D54,'Activity data'!$D$24:$D$39,0))*INDEX(EF!$H$84:$H$99,MATCH(Emissions!$D54,EF!$D$84:$D$99,0))*INDEX(EF!$H$100:$H$115,MATCH(Emissions!$D54,EF!$D$100:$D$115,0))*INDEX(EF!$H$116:$H$131,MATCH(Emissions!$D54,EF!$D$116:$D$131,0))*kgtoGg</f>
        <v>1.2567295552046813</v>
      </c>
      <c r="AU54" s="22">
        <f>INDEX('Activity data'!AU$24:AU$39,MATCH(Emissions!$D54,'Activity data'!$D$24:$D$39,0))*INDEX(EF!$H$84:$H$99,MATCH(Emissions!$D54,EF!$D$84:$D$99,0))*INDEX(EF!$H$100:$H$115,MATCH(Emissions!$D54,EF!$D$100:$D$115,0))*INDEX(EF!$H$116:$H$131,MATCH(Emissions!$D54,EF!$D$116:$D$131,0))*kgtoGg</f>
        <v>1.256189600847772</v>
      </c>
      <c r="AV54" s="22">
        <f>INDEX('Activity data'!AV$24:AV$39,MATCH(Emissions!$D54,'Activity data'!$D$24:$D$39,0))*INDEX(EF!$H$84:$H$99,MATCH(Emissions!$D54,EF!$D$84:$D$99,0))*INDEX(EF!$H$100:$H$115,MATCH(Emissions!$D54,EF!$D$100:$D$115,0))*INDEX(EF!$H$116:$H$131,MATCH(Emissions!$D54,EF!$D$116:$D$131,0))*kgtoGg</f>
        <v>1.2556496464908629</v>
      </c>
      <c r="AW54" s="22">
        <f>INDEX('Activity data'!AW$24:AW$39,MATCH(Emissions!$D54,'Activity data'!$D$24:$D$39,0))*INDEX(EF!$H$84:$H$99,MATCH(Emissions!$D54,EF!$D$84:$D$99,0))*INDEX(EF!$H$100:$H$115,MATCH(Emissions!$D54,EF!$D$100:$D$115,0))*INDEX(EF!$H$116:$H$131,MATCH(Emissions!$D54,EF!$D$116:$D$131,0))*kgtoGg</f>
        <v>1.2551096921339533</v>
      </c>
      <c r="AX54" s="22">
        <f>INDEX('Activity data'!AX$24:AX$39,MATCH(Emissions!$D54,'Activity data'!$D$24:$D$39,0))*INDEX(EF!$H$84:$H$99,MATCH(Emissions!$D54,EF!$D$84:$D$99,0))*INDEX(EF!$H$100:$H$115,MATCH(Emissions!$D54,EF!$D$100:$D$115,0))*INDEX(EF!$H$116:$H$131,MATCH(Emissions!$D54,EF!$D$116:$D$131,0))*kgtoGg</f>
        <v>1.2545697377770435</v>
      </c>
      <c r="AY54" s="22">
        <f>INDEX('Activity data'!AY$24:AY$39,MATCH(Emissions!$D54,'Activity data'!$D$24:$D$39,0))*INDEX(EF!$H$84:$H$99,MATCH(Emissions!$D54,EF!$D$84:$D$99,0))*INDEX(EF!$H$100:$H$115,MATCH(Emissions!$D54,EF!$D$100:$D$115,0))*INDEX(EF!$H$116:$H$131,MATCH(Emissions!$D54,EF!$D$116:$D$131,0))*kgtoGg</f>
        <v>1.2540297834201344</v>
      </c>
      <c r="AZ54" s="22">
        <f>INDEX('Activity data'!AZ$24:AZ$39,MATCH(Emissions!$D54,'Activity data'!$D$24:$D$39,0))*INDEX(EF!$H$84:$H$99,MATCH(Emissions!$D54,EF!$D$84:$D$99,0))*INDEX(EF!$H$100:$H$115,MATCH(Emissions!$D54,EF!$D$100:$D$115,0))*INDEX(EF!$H$116:$H$131,MATCH(Emissions!$D54,EF!$D$116:$D$131,0))*kgtoGg</f>
        <v>1.253489829063225</v>
      </c>
      <c r="BA54" s="22">
        <f>INDEX('Activity data'!BA$24:BA$39,MATCH(Emissions!$D54,'Activity data'!$D$24:$D$39,0))*INDEX(EF!$H$84:$H$99,MATCH(Emissions!$D54,EF!$D$84:$D$99,0))*INDEX(EF!$H$100:$H$115,MATCH(Emissions!$D54,EF!$D$100:$D$115,0))*INDEX(EF!$H$116:$H$131,MATCH(Emissions!$D54,EF!$D$116:$D$131,0))*kgtoGg</f>
        <v>1.2529498747063155</v>
      </c>
      <c r="BB54" s="22">
        <f>INDEX('Activity data'!BB$24:BB$39,MATCH(Emissions!$D54,'Activity data'!$D$24:$D$39,0))*INDEX(EF!$H$84:$H$99,MATCH(Emissions!$D54,EF!$D$84:$D$99,0))*INDEX(EF!$H$100:$H$115,MATCH(Emissions!$D54,EF!$D$100:$D$115,0))*INDEX(EF!$H$116:$H$131,MATCH(Emissions!$D54,EF!$D$116:$D$131,0))*kgtoGg</f>
        <v>1.2524099203494063</v>
      </c>
      <c r="BC54" s="22">
        <f>INDEX('Activity data'!BC$24:BC$39,MATCH(Emissions!$D54,'Activity data'!$D$24:$D$39,0))*INDEX(EF!$H$84:$H$99,MATCH(Emissions!$D54,EF!$D$84:$D$99,0))*INDEX(EF!$H$100:$H$115,MATCH(Emissions!$D54,EF!$D$100:$D$115,0))*INDEX(EF!$H$116:$H$131,MATCH(Emissions!$D54,EF!$D$116:$D$131,0))*kgtoGg</f>
        <v>1.2518699659924968</v>
      </c>
      <c r="BD54" s="22">
        <f>INDEX('Activity data'!BD$24:BD$39,MATCH(Emissions!$D54,'Activity data'!$D$24:$D$39,0))*INDEX(EF!$H$84:$H$99,MATCH(Emissions!$D54,EF!$D$84:$D$99,0))*INDEX(EF!$H$100:$H$115,MATCH(Emissions!$D54,EF!$D$100:$D$115,0))*INDEX(EF!$H$116:$H$131,MATCH(Emissions!$D54,EF!$D$116:$D$131,0))*kgtoGg</f>
        <v>1.251330011635587</v>
      </c>
      <c r="BE54" s="22">
        <f>INDEX('Activity data'!BE$24:BE$39,MATCH(Emissions!$D54,'Activity data'!$D$24:$D$39,0))*INDEX(EF!$H$84:$H$99,MATCH(Emissions!$D54,EF!$D$84:$D$99,0))*INDEX(EF!$H$100:$H$115,MATCH(Emissions!$D54,EF!$D$100:$D$115,0))*INDEX(EF!$H$116:$H$131,MATCH(Emissions!$D54,EF!$D$116:$D$131,0))*kgtoGg</f>
        <v>1.2507900572786779</v>
      </c>
      <c r="BF54" s="22">
        <f>INDEX('Activity data'!BF$24:BF$39,MATCH(Emissions!$D54,'Activity data'!$D$24:$D$39,0))*INDEX(EF!$H$84:$H$99,MATCH(Emissions!$D54,EF!$D$84:$D$99,0))*INDEX(EF!$H$100:$H$115,MATCH(Emissions!$D54,EF!$D$100:$D$115,0))*INDEX(EF!$H$116:$H$131,MATCH(Emissions!$D54,EF!$D$116:$D$131,0))*kgtoGg</f>
        <v>1.2502501029217685</v>
      </c>
      <c r="BG54" s="22">
        <f>INDEX('Activity data'!BG$24:BG$39,MATCH(Emissions!$D54,'Activity data'!$D$24:$D$39,0))*INDEX(EF!$H$84:$H$99,MATCH(Emissions!$D54,EF!$D$84:$D$99,0))*INDEX(EF!$H$100:$H$115,MATCH(Emissions!$D54,EF!$D$100:$D$115,0))*INDEX(EF!$H$116:$H$131,MATCH(Emissions!$D54,EF!$D$116:$D$131,0))*kgtoGg</f>
        <v>1.249710148564859</v>
      </c>
      <c r="BH54" s="22">
        <f>INDEX('Activity data'!BH$24:BH$39,MATCH(Emissions!$D54,'Activity data'!$D$24:$D$39,0))*INDEX(EF!$H$84:$H$99,MATCH(Emissions!$D54,EF!$D$84:$D$99,0))*INDEX(EF!$H$100:$H$115,MATCH(Emissions!$D54,EF!$D$100:$D$115,0))*INDEX(EF!$H$116:$H$131,MATCH(Emissions!$D54,EF!$D$116:$D$131,0))*kgtoGg</f>
        <v>1.2491701942079498</v>
      </c>
      <c r="BI54" s="22">
        <f>INDEX('Activity data'!BI$24:BI$39,MATCH(Emissions!$D54,'Activity data'!$D$24:$D$39,0))*INDEX(EF!$H$84:$H$99,MATCH(Emissions!$D54,EF!$D$84:$D$99,0))*INDEX(EF!$H$100:$H$115,MATCH(Emissions!$D54,EF!$D$100:$D$115,0))*INDEX(EF!$H$116:$H$131,MATCH(Emissions!$D54,EF!$D$116:$D$131,0))*kgtoGg</f>
        <v>1.2486302398510403</v>
      </c>
      <c r="BJ54" s="22">
        <f>INDEX('Activity data'!BJ$24:BJ$39,MATCH(Emissions!$D54,'Activity data'!$D$24:$D$39,0))*INDEX(EF!$H$84:$H$99,MATCH(Emissions!$D54,EF!$D$84:$D$99,0))*INDEX(EF!$H$100:$H$115,MATCH(Emissions!$D54,EF!$D$100:$D$115,0))*INDEX(EF!$H$116:$H$131,MATCH(Emissions!$D54,EF!$D$116:$D$131,0))*kgtoGg</f>
        <v>1.2480902854941309</v>
      </c>
      <c r="BK54" s="22">
        <f>INDEX('Activity data'!BK$24:BK$39,MATCH(Emissions!$D54,'Activity data'!$D$24:$D$39,0))*INDEX(EF!$H$84:$H$99,MATCH(Emissions!$D54,EF!$D$84:$D$99,0))*INDEX(EF!$H$100:$H$115,MATCH(Emissions!$D54,EF!$D$100:$D$115,0))*INDEX(EF!$H$116:$H$131,MATCH(Emissions!$D54,EF!$D$116:$D$131,0))*kgtoGg</f>
        <v>1.2475503311372214</v>
      </c>
      <c r="BL54" s="22">
        <f>INDEX('Activity data'!BL$24:BL$39,MATCH(Emissions!$D54,'Activity data'!$D$24:$D$39,0))*INDEX(EF!$H$84:$H$99,MATCH(Emissions!$D54,EF!$D$84:$D$99,0))*INDEX(EF!$H$100:$H$115,MATCH(Emissions!$D54,EF!$D$100:$D$115,0))*INDEX(EF!$H$116:$H$131,MATCH(Emissions!$D54,EF!$D$116:$D$131,0))*kgtoGg</f>
        <v>1.247010376780312</v>
      </c>
      <c r="BM54" s="22">
        <f>INDEX('Activity data'!BM$24:BM$39,MATCH(Emissions!$D54,'Activity data'!$D$24:$D$39,0))*INDEX(EF!$H$84:$H$99,MATCH(Emissions!$D54,EF!$D$84:$D$99,0))*INDEX(EF!$H$100:$H$115,MATCH(Emissions!$D54,EF!$D$100:$D$115,0))*INDEX(EF!$H$116:$H$131,MATCH(Emissions!$D54,EF!$D$116:$D$131,0))*kgtoGg</f>
        <v>1.2464704224234024</v>
      </c>
      <c r="BN54" s="22">
        <f>INDEX('Activity data'!BN$24:BN$39,MATCH(Emissions!$D54,'Activity data'!$D$24:$D$39,0))*INDEX(EF!$H$84:$H$99,MATCH(Emissions!$D54,EF!$D$84:$D$99,0))*INDEX(EF!$H$100:$H$115,MATCH(Emissions!$D54,EF!$D$100:$D$115,0))*INDEX(EF!$H$116:$H$131,MATCH(Emissions!$D54,EF!$D$116:$D$131,0))*kgtoGg</f>
        <v>1.2459304680664931</v>
      </c>
      <c r="BO54" s="22">
        <f>INDEX('Activity data'!BO$24:BO$39,MATCH(Emissions!$D54,'Activity data'!$D$24:$D$39,0))*INDEX(EF!$H$84:$H$99,MATCH(Emissions!$D54,EF!$D$84:$D$99,0))*INDEX(EF!$H$100:$H$115,MATCH(Emissions!$D54,EF!$D$100:$D$115,0))*INDEX(EF!$H$116:$H$131,MATCH(Emissions!$D54,EF!$D$116:$D$131,0))*kgtoGg</f>
        <v>1.2453905137095838</v>
      </c>
      <c r="BP54" s="22">
        <f>INDEX('Activity data'!BP$24:BP$39,MATCH(Emissions!$D54,'Activity data'!$D$24:$D$39,0))*INDEX(EF!$H$84:$H$99,MATCH(Emissions!$D54,EF!$D$84:$D$99,0))*INDEX(EF!$H$100:$H$115,MATCH(Emissions!$D54,EF!$D$100:$D$115,0))*INDEX(EF!$H$116:$H$131,MATCH(Emissions!$D54,EF!$D$116:$D$131,0))*kgtoGg</f>
        <v>1.2448505593526744</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5.3972660466060871</v>
      </c>
      <c r="AL56" s="22">
        <f>INDEX('Activity data'!AL$24:AL$39,MATCH(Emissions!$D56,'Activity data'!$D$24:$D$39,0))*INDEX(EF!$H$84:$H$99,MATCH(Emissions!$D56,EF!$D$84:$D$99,0))*INDEX(EF!$H$100:$H$115,MATCH(Emissions!$D56,EF!$D$100:$D$115,0))*INDEX(EF!$H$116:$H$131,MATCH(Emissions!$D56,EF!$D$116:$D$131,0))*kgtoGg</f>
        <v>5.3593860519886229</v>
      </c>
      <c r="AM56" s="22">
        <f>INDEX('Activity data'!AM$24:AM$39,MATCH(Emissions!$D56,'Activity data'!$D$24:$D$39,0))*INDEX(EF!$H$84:$H$99,MATCH(Emissions!$D56,EF!$D$84:$D$99,0))*INDEX(EF!$H$100:$H$115,MATCH(Emissions!$D56,EF!$D$100:$D$115,0))*INDEX(EF!$H$116:$H$131,MATCH(Emissions!$D56,EF!$D$116:$D$131,0))*kgtoGg</f>
        <v>5.3215060573711588</v>
      </c>
      <c r="AN56" s="22">
        <f>INDEX('Activity data'!AN$24:AN$39,MATCH(Emissions!$D56,'Activity data'!$D$24:$D$39,0))*INDEX(EF!$H$84:$H$99,MATCH(Emissions!$D56,EF!$D$84:$D$99,0))*INDEX(EF!$H$100:$H$115,MATCH(Emissions!$D56,EF!$D$100:$D$115,0))*INDEX(EF!$H$116:$H$131,MATCH(Emissions!$D56,EF!$D$116:$D$131,0))*kgtoGg</f>
        <v>5.2836260627536946</v>
      </c>
      <c r="AO56" s="22">
        <f>INDEX('Activity data'!AO$24:AO$39,MATCH(Emissions!$D56,'Activity data'!$D$24:$D$39,0))*INDEX(EF!$H$84:$H$99,MATCH(Emissions!$D56,EF!$D$84:$D$99,0))*INDEX(EF!$H$100:$H$115,MATCH(Emissions!$D56,EF!$D$100:$D$115,0))*INDEX(EF!$H$116:$H$131,MATCH(Emissions!$D56,EF!$D$116:$D$131,0))*kgtoGg</f>
        <v>5.2457460681362322</v>
      </c>
      <c r="AP56" s="22">
        <f>INDEX('Activity data'!AP$24:AP$39,MATCH(Emissions!$D56,'Activity data'!$D$24:$D$39,0))*INDEX(EF!$H$84:$H$99,MATCH(Emissions!$D56,EF!$D$84:$D$99,0))*INDEX(EF!$H$100:$H$115,MATCH(Emissions!$D56,EF!$D$100:$D$115,0))*INDEX(EF!$H$116:$H$131,MATCH(Emissions!$D56,EF!$D$116:$D$131,0))*kgtoGg</f>
        <v>5.2078660735187698</v>
      </c>
      <c r="AQ56" s="22">
        <f>INDEX('Activity data'!AQ$24:AQ$39,MATCH(Emissions!$D56,'Activity data'!$D$24:$D$39,0))*INDEX(EF!$H$84:$H$99,MATCH(Emissions!$D56,EF!$D$84:$D$99,0))*INDEX(EF!$H$100:$H$115,MATCH(Emissions!$D56,EF!$D$100:$D$115,0))*INDEX(EF!$H$116:$H$131,MATCH(Emissions!$D56,EF!$D$116:$D$131,0))*kgtoGg</f>
        <v>5.1699860789013057</v>
      </c>
      <c r="AR56" s="22">
        <f>INDEX('Activity data'!AR$24:AR$39,MATCH(Emissions!$D56,'Activity data'!$D$24:$D$39,0))*INDEX(EF!$H$84:$H$99,MATCH(Emissions!$D56,EF!$D$84:$D$99,0))*INDEX(EF!$H$100:$H$115,MATCH(Emissions!$D56,EF!$D$100:$D$115,0))*INDEX(EF!$H$116:$H$131,MATCH(Emissions!$D56,EF!$D$116:$D$131,0))*kgtoGg</f>
        <v>5.1321060842838424</v>
      </c>
      <c r="AS56" s="22">
        <f>INDEX('Activity data'!AS$24:AS$39,MATCH(Emissions!$D56,'Activity data'!$D$24:$D$39,0))*INDEX(EF!$H$84:$H$99,MATCH(Emissions!$D56,EF!$D$84:$D$99,0))*INDEX(EF!$H$100:$H$115,MATCH(Emissions!$D56,EF!$D$100:$D$115,0))*INDEX(EF!$H$116:$H$131,MATCH(Emissions!$D56,EF!$D$116:$D$131,0))*kgtoGg</f>
        <v>5.0942260896663782</v>
      </c>
      <c r="AT56" s="22">
        <f>INDEX('Activity data'!AT$24:AT$39,MATCH(Emissions!$D56,'Activity data'!$D$24:$D$39,0))*INDEX(EF!$H$84:$H$99,MATCH(Emissions!$D56,EF!$D$84:$D$99,0))*INDEX(EF!$H$100:$H$115,MATCH(Emissions!$D56,EF!$D$100:$D$115,0))*INDEX(EF!$H$116:$H$131,MATCH(Emissions!$D56,EF!$D$116:$D$131,0))*kgtoGg</f>
        <v>5.0563460950489141</v>
      </c>
      <c r="AU56" s="22">
        <f>INDEX('Activity data'!AU$24:AU$39,MATCH(Emissions!$D56,'Activity data'!$D$24:$D$39,0))*INDEX(EF!$H$84:$H$99,MATCH(Emissions!$D56,EF!$D$84:$D$99,0))*INDEX(EF!$H$100:$H$115,MATCH(Emissions!$D56,EF!$D$100:$D$115,0))*INDEX(EF!$H$116:$H$131,MATCH(Emissions!$D56,EF!$D$116:$D$131,0))*kgtoGg</f>
        <v>5.0184661004314526</v>
      </c>
      <c r="AV56" s="22">
        <f>INDEX('Activity data'!AV$24:AV$39,MATCH(Emissions!$D56,'Activity data'!$D$24:$D$39,0))*INDEX(EF!$H$84:$H$99,MATCH(Emissions!$D56,EF!$D$84:$D$99,0))*INDEX(EF!$H$100:$H$115,MATCH(Emissions!$D56,EF!$D$100:$D$115,0))*INDEX(EF!$H$116:$H$131,MATCH(Emissions!$D56,EF!$D$116:$D$131,0))*kgtoGg</f>
        <v>4.9805861058139884</v>
      </c>
      <c r="AW56" s="22">
        <f>INDEX('Activity data'!AW$24:AW$39,MATCH(Emissions!$D56,'Activity data'!$D$24:$D$39,0))*INDEX(EF!$H$84:$H$99,MATCH(Emissions!$D56,EF!$D$84:$D$99,0))*INDEX(EF!$H$100:$H$115,MATCH(Emissions!$D56,EF!$D$100:$D$115,0))*INDEX(EF!$H$116:$H$131,MATCH(Emissions!$D56,EF!$D$116:$D$131,0))*kgtoGg</f>
        <v>4.9427061111965243</v>
      </c>
      <c r="AX56" s="22">
        <f>INDEX('Activity data'!AX$24:AX$39,MATCH(Emissions!$D56,'Activity data'!$D$24:$D$39,0))*INDEX(EF!$H$84:$H$99,MATCH(Emissions!$D56,EF!$D$84:$D$99,0))*INDEX(EF!$H$100:$H$115,MATCH(Emissions!$D56,EF!$D$100:$D$115,0))*INDEX(EF!$H$116:$H$131,MATCH(Emissions!$D56,EF!$D$116:$D$131,0))*kgtoGg</f>
        <v>4.9048261165790601</v>
      </c>
      <c r="AY56" s="22">
        <f>INDEX('Activity data'!AY$24:AY$39,MATCH(Emissions!$D56,'Activity data'!$D$24:$D$39,0))*INDEX(EF!$H$84:$H$99,MATCH(Emissions!$D56,EF!$D$84:$D$99,0))*INDEX(EF!$H$100:$H$115,MATCH(Emissions!$D56,EF!$D$100:$D$115,0))*INDEX(EF!$H$116:$H$131,MATCH(Emissions!$D56,EF!$D$116:$D$131,0))*kgtoGg</f>
        <v>4.8669461219615968</v>
      </c>
      <c r="AZ56" s="22">
        <f>INDEX('Activity data'!AZ$24:AZ$39,MATCH(Emissions!$D56,'Activity data'!$D$24:$D$39,0))*INDEX(EF!$H$84:$H$99,MATCH(Emissions!$D56,EF!$D$84:$D$99,0))*INDEX(EF!$H$100:$H$115,MATCH(Emissions!$D56,EF!$D$100:$D$115,0))*INDEX(EF!$H$116:$H$131,MATCH(Emissions!$D56,EF!$D$116:$D$131,0))*kgtoGg</f>
        <v>4.8290661273441344</v>
      </c>
      <c r="BA56" s="22">
        <f>INDEX('Activity data'!BA$24:BA$39,MATCH(Emissions!$D56,'Activity data'!$D$24:$D$39,0))*INDEX(EF!$H$84:$H$99,MATCH(Emissions!$D56,EF!$D$84:$D$99,0))*INDEX(EF!$H$100:$H$115,MATCH(Emissions!$D56,EF!$D$100:$D$115,0))*INDEX(EF!$H$116:$H$131,MATCH(Emissions!$D56,EF!$D$116:$D$131,0))*kgtoGg</f>
        <v>4.7911861327266712</v>
      </c>
      <c r="BB56" s="22">
        <f>INDEX('Activity data'!BB$24:BB$39,MATCH(Emissions!$D56,'Activity data'!$D$24:$D$39,0))*INDEX(EF!$H$84:$H$99,MATCH(Emissions!$D56,EF!$D$84:$D$99,0))*INDEX(EF!$H$100:$H$115,MATCH(Emissions!$D56,EF!$D$100:$D$115,0))*INDEX(EF!$H$116:$H$131,MATCH(Emissions!$D56,EF!$D$116:$D$131,0))*kgtoGg</f>
        <v>4.7533061381092079</v>
      </c>
      <c r="BC56" s="22">
        <f>INDEX('Activity data'!BC$24:BC$39,MATCH(Emissions!$D56,'Activity data'!$D$24:$D$39,0))*INDEX(EF!$H$84:$H$99,MATCH(Emissions!$D56,EF!$D$84:$D$99,0))*INDEX(EF!$H$100:$H$115,MATCH(Emissions!$D56,EF!$D$100:$D$115,0))*INDEX(EF!$H$116:$H$131,MATCH(Emissions!$D56,EF!$D$116:$D$131,0))*kgtoGg</f>
        <v>4.7154261434917437</v>
      </c>
      <c r="BD56" s="22">
        <f>INDEX('Activity data'!BD$24:BD$39,MATCH(Emissions!$D56,'Activity data'!$D$24:$D$39,0))*INDEX(EF!$H$84:$H$99,MATCH(Emissions!$D56,EF!$D$84:$D$99,0))*INDEX(EF!$H$100:$H$115,MATCH(Emissions!$D56,EF!$D$100:$D$115,0))*INDEX(EF!$H$116:$H$131,MATCH(Emissions!$D56,EF!$D$116:$D$131,0))*kgtoGg</f>
        <v>4.6775461488742796</v>
      </c>
      <c r="BE56" s="22">
        <f>INDEX('Activity data'!BE$24:BE$39,MATCH(Emissions!$D56,'Activity data'!$D$24:$D$39,0))*INDEX(EF!$H$84:$H$99,MATCH(Emissions!$D56,EF!$D$84:$D$99,0))*INDEX(EF!$H$100:$H$115,MATCH(Emissions!$D56,EF!$D$100:$D$115,0))*INDEX(EF!$H$116:$H$131,MATCH(Emissions!$D56,EF!$D$116:$D$131,0))*kgtoGg</f>
        <v>4.6396661542568172</v>
      </c>
      <c r="BF56" s="22">
        <f>INDEX('Activity data'!BF$24:BF$39,MATCH(Emissions!$D56,'Activity data'!$D$24:$D$39,0))*INDEX(EF!$H$84:$H$99,MATCH(Emissions!$D56,EF!$D$84:$D$99,0))*INDEX(EF!$H$100:$H$115,MATCH(Emissions!$D56,EF!$D$100:$D$115,0))*INDEX(EF!$H$116:$H$131,MATCH(Emissions!$D56,EF!$D$116:$D$131,0))*kgtoGg</f>
        <v>4.601786159639353</v>
      </c>
      <c r="BG56" s="22">
        <f>INDEX('Activity data'!BG$24:BG$39,MATCH(Emissions!$D56,'Activity data'!$D$24:$D$39,0))*INDEX(EF!$H$84:$H$99,MATCH(Emissions!$D56,EF!$D$84:$D$99,0))*INDEX(EF!$H$100:$H$115,MATCH(Emissions!$D56,EF!$D$100:$D$115,0))*INDEX(EF!$H$116:$H$131,MATCH(Emissions!$D56,EF!$D$116:$D$131,0))*kgtoGg</f>
        <v>4.5639061650218888</v>
      </c>
      <c r="BH56" s="22">
        <f>INDEX('Activity data'!BH$24:BH$39,MATCH(Emissions!$D56,'Activity data'!$D$24:$D$39,0))*INDEX(EF!$H$84:$H$99,MATCH(Emissions!$D56,EF!$D$84:$D$99,0))*INDEX(EF!$H$100:$H$115,MATCH(Emissions!$D56,EF!$D$100:$D$115,0))*INDEX(EF!$H$116:$H$131,MATCH(Emissions!$D56,EF!$D$116:$D$131,0))*kgtoGg</f>
        <v>4.5260261704044256</v>
      </c>
      <c r="BI56" s="22">
        <f>INDEX('Activity data'!BI$24:BI$39,MATCH(Emissions!$D56,'Activity data'!$D$24:$D$39,0))*INDEX(EF!$H$84:$H$99,MATCH(Emissions!$D56,EF!$D$84:$D$99,0))*INDEX(EF!$H$100:$H$115,MATCH(Emissions!$D56,EF!$D$100:$D$115,0))*INDEX(EF!$H$116:$H$131,MATCH(Emissions!$D56,EF!$D$116:$D$131,0))*kgtoGg</f>
        <v>4.4881461757869623</v>
      </c>
      <c r="BJ56" s="22">
        <f>INDEX('Activity data'!BJ$24:BJ$39,MATCH(Emissions!$D56,'Activity data'!$D$24:$D$39,0))*INDEX(EF!$H$84:$H$99,MATCH(Emissions!$D56,EF!$D$84:$D$99,0))*INDEX(EF!$H$100:$H$115,MATCH(Emissions!$D56,EF!$D$100:$D$115,0))*INDEX(EF!$H$116:$H$131,MATCH(Emissions!$D56,EF!$D$116:$D$131,0))*kgtoGg</f>
        <v>4.4502661811694981</v>
      </c>
      <c r="BK56" s="22">
        <f>INDEX('Activity data'!BK$24:BK$39,MATCH(Emissions!$D56,'Activity data'!$D$24:$D$39,0))*INDEX(EF!$H$84:$H$99,MATCH(Emissions!$D56,EF!$D$84:$D$99,0))*INDEX(EF!$H$100:$H$115,MATCH(Emissions!$D56,EF!$D$100:$D$115,0))*INDEX(EF!$H$116:$H$131,MATCH(Emissions!$D56,EF!$D$116:$D$131,0))*kgtoGg</f>
        <v>4.4123861865520357</v>
      </c>
      <c r="BL56" s="22">
        <f>INDEX('Activity data'!BL$24:BL$39,MATCH(Emissions!$D56,'Activity data'!$D$24:$D$39,0))*INDEX(EF!$H$84:$H$99,MATCH(Emissions!$D56,EF!$D$84:$D$99,0))*INDEX(EF!$H$100:$H$115,MATCH(Emissions!$D56,EF!$D$100:$D$115,0))*INDEX(EF!$H$116:$H$131,MATCH(Emissions!$D56,EF!$D$116:$D$131,0))*kgtoGg</f>
        <v>4.3745061919345725</v>
      </c>
      <c r="BM56" s="22">
        <f>INDEX('Activity data'!BM$24:BM$39,MATCH(Emissions!$D56,'Activity data'!$D$24:$D$39,0))*INDEX(EF!$H$84:$H$99,MATCH(Emissions!$D56,EF!$D$84:$D$99,0))*INDEX(EF!$H$100:$H$115,MATCH(Emissions!$D56,EF!$D$100:$D$115,0))*INDEX(EF!$H$116:$H$131,MATCH(Emissions!$D56,EF!$D$116:$D$131,0))*kgtoGg</f>
        <v>4.3366261973171101</v>
      </c>
      <c r="BN56" s="22">
        <f>INDEX('Activity data'!BN$24:BN$39,MATCH(Emissions!$D56,'Activity data'!$D$24:$D$39,0))*INDEX(EF!$H$84:$H$99,MATCH(Emissions!$D56,EF!$D$84:$D$99,0))*INDEX(EF!$H$100:$H$115,MATCH(Emissions!$D56,EF!$D$100:$D$115,0))*INDEX(EF!$H$116:$H$131,MATCH(Emissions!$D56,EF!$D$116:$D$131,0))*kgtoGg</f>
        <v>4.2987462026996468</v>
      </c>
      <c r="BO56" s="22">
        <f>INDEX('Activity data'!BO$24:BO$39,MATCH(Emissions!$D56,'Activity data'!$D$24:$D$39,0))*INDEX(EF!$H$84:$H$99,MATCH(Emissions!$D56,EF!$D$84:$D$99,0))*INDEX(EF!$H$100:$H$115,MATCH(Emissions!$D56,EF!$D$100:$D$115,0))*INDEX(EF!$H$116:$H$131,MATCH(Emissions!$D56,EF!$D$116:$D$131,0))*kgtoGg</f>
        <v>4.2608662080821844</v>
      </c>
      <c r="BP56" s="22">
        <f>INDEX('Activity data'!BP$24:BP$39,MATCH(Emissions!$D56,'Activity data'!$D$24:$D$39,0))*INDEX(EF!$H$84:$H$99,MATCH(Emissions!$D56,EF!$D$84:$D$99,0))*INDEX(EF!$H$100:$H$115,MATCH(Emissions!$D56,EF!$D$100:$D$115,0))*INDEX(EF!$H$116:$H$131,MATCH(Emissions!$D56,EF!$D$116:$D$131,0))*kgtoGg</f>
        <v>4.2229862134647194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19.140814819727147</v>
      </c>
      <c r="AE63" s="22">
        <f>INDEX('Activity data'!AE$24:AE$39,MATCH(Emissions!$D63,'Activity data'!$D$24:$D$39,0))*INDEX(EF!$H$84:$H$99,MATCH(Emissions!$D63,EF!$D$84:$D$99,0))*INDEX(EF!$H$100:$H$115,MATCH(Emissions!$D63,EF!$D$100:$D$115,0))*INDEX(EF!$H$116:$H$131,MATCH(Emissions!$D63,EF!$D$116:$D$131,0))*kgtoGg</f>
        <v>19.263613253106172</v>
      </c>
      <c r="AF63" s="22">
        <f>INDEX('Activity data'!AF$24:AF$39,MATCH(Emissions!$D63,'Activity data'!$D$24:$D$39,0))*INDEX(EF!$H$84:$H$99,MATCH(Emissions!$D63,EF!$D$84:$D$99,0))*INDEX(EF!$H$100:$H$115,MATCH(Emissions!$D63,EF!$D$100:$D$115,0))*INDEX(EF!$H$116:$H$131,MATCH(Emissions!$D63,EF!$D$116:$D$131,0))*kgtoGg</f>
        <v>19.386411686485193</v>
      </c>
      <c r="AG63" s="22">
        <f>INDEX('Activity data'!AG$24:AG$39,MATCH(Emissions!$D63,'Activity data'!$D$24:$D$39,0))*INDEX(EF!$H$84:$H$99,MATCH(Emissions!$D63,EF!$D$84:$D$99,0))*INDEX(EF!$H$100:$H$115,MATCH(Emissions!$D63,EF!$D$100:$D$115,0))*INDEX(EF!$H$116:$H$131,MATCH(Emissions!$D63,EF!$D$116:$D$131,0))*kgtoGg</f>
        <v>19.509210119864214</v>
      </c>
      <c r="AH63" s="22">
        <f>INDEX('Activity data'!AH$24:AH$39,MATCH(Emissions!$D63,'Activity data'!$D$24:$D$39,0))*INDEX(EF!$H$84:$H$99,MATCH(Emissions!$D63,EF!$D$84:$D$99,0))*INDEX(EF!$H$100:$H$115,MATCH(Emissions!$D63,EF!$D$100:$D$115,0))*INDEX(EF!$H$116:$H$131,MATCH(Emissions!$D63,EF!$D$116:$D$131,0))*kgtoGg</f>
        <v>19.632008553243242</v>
      </c>
      <c r="AI63" s="22">
        <f>INDEX('Activity data'!AI$24:AI$39,MATCH(Emissions!$D63,'Activity data'!$D$24:$D$39,0))*INDEX(EF!$H$84:$H$99,MATCH(Emissions!$D63,EF!$D$84:$D$99,0))*INDEX(EF!$H$100:$H$115,MATCH(Emissions!$D63,EF!$D$100:$D$115,0))*INDEX(EF!$H$116:$H$131,MATCH(Emissions!$D63,EF!$D$116:$D$131,0))*kgtoGg</f>
        <v>19.754806986622263</v>
      </c>
      <c r="AJ63" s="22">
        <f>INDEX('Activity data'!AJ$24:AJ$39,MATCH(Emissions!$D63,'Activity data'!$D$24:$D$39,0))*INDEX(EF!$H$84:$H$99,MATCH(Emissions!$D63,EF!$D$84:$D$99,0))*INDEX(EF!$H$100:$H$115,MATCH(Emissions!$D63,EF!$D$100:$D$115,0))*INDEX(EF!$H$116:$H$131,MATCH(Emissions!$D63,EF!$D$116:$D$131,0))*kgtoGg</f>
        <v>19.877605420001284</v>
      </c>
      <c r="AK63" s="22">
        <f>INDEX('Activity data'!AK$24:AK$39,MATCH(Emissions!$D63,'Activity data'!$D$24:$D$39,0))*INDEX(EF!$H$84:$H$99,MATCH(Emissions!$D63,EF!$D$84:$D$99,0))*INDEX(EF!$H$100:$H$115,MATCH(Emissions!$D63,EF!$D$100:$D$115,0))*INDEX(EF!$H$116:$H$131,MATCH(Emissions!$D63,EF!$D$116:$D$131,0))*kgtoGg</f>
        <v>20.083827984907678</v>
      </c>
      <c r="AL63" s="22">
        <f>INDEX('Activity data'!AL$24:AL$39,MATCH(Emissions!$D63,'Activity data'!$D$24:$D$39,0))*INDEX(EF!$H$84:$H$99,MATCH(Emissions!$D63,EF!$D$84:$D$99,0))*INDEX(EF!$H$100:$H$115,MATCH(Emissions!$D63,EF!$D$100:$D$115,0))*INDEX(EF!$H$116:$H$131,MATCH(Emissions!$D63,EF!$D$116:$D$131,0))*kgtoGg</f>
        <v>20.290050549814062</v>
      </c>
      <c r="AM63" s="22">
        <f>INDEX('Activity data'!AM$24:AM$39,MATCH(Emissions!$D63,'Activity data'!$D$24:$D$39,0))*INDEX(EF!$H$84:$H$99,MATCH(Emissions!$D63,EF!$D$84:$D$99,0))*INDEX(EF!$H$100:$H$115,MATCH(Emissions!$D63,EF!$D$100:$D$115,0))*INDEX(EF!$H$116:$H$131,MATCH(Emissions!$D63,EF!$D$116:$D$131,0))*kgtoGg</f>
        <v>20.496273114720456</v>
      </c>
      <c r="AN63" s="22">
        <f>INDEX('Activity data'!AN$24:AN$39,MATCH(Emissions!$D63,'Activity data'!$D$24:$D$39,0))*INDEX(EF!$H$84:$H$99,MATCH(Emissions!$D63,EF!$D$84:$D$99,0))*INDEX(EF!$H$100:$H$115,MATCH(Emissions!$D63,EF!$D$100:$D$115,0))*INDEX(EF!$H$116:$H$131,MATCH(Emissions!$D63,EF!$D$116:$D$131,0))*kgtoGg</f>
        <v>20.702495679626839</v>
      </c>
      <c r="AO63" s="22">
        <f>INDEX('Activity data'!AO$24:AO$39,MATCH(Emissions!$D63,'Activity data'!$D$24:$D$39,0))*INDEX(EF!$H$84:$H$99,MATCH(Emissions!$D63,EF!$D$84:$D$99,0))*INDEX(EF!$H$100:$H$115,MATCH(Emissions!$D63,EF!$D$100:$D$115,0))*INDEX(EF!$H$116:$H$131,MATCH(Emissions!$D63,EF!$D$116:$D$131,0))*kgtoGg</f>
        <v>20.908718244533233</v>
      </c>
      <c r="AP63" s="22">
        <f>INDEX('Activity data'!AP$24:AP$39,MATCH(Emissions!$D63,'Activity data'!$D$24:$D$39,0))*INDEX(EF!$H$84:$H$99,MATCH(Emissions!$D63,EF!$D$84:$D$99,0))*INDEX(EF!$H$100:$H$115,MATCH(Emissions!$D63,EF!$D$100:$D$115,0))*INDEX(EF!$H$116:$H$131,MATCH(Emissions!$D63,EF!$D$116:$D$131,0))*kgtoGg</f>
        <v>21.114940809439616</v>
      </c>
      <c r="AQ63" s="22">
        <f>INDEX('Activity data'!AQ$24:AQ$39,MATCH(Emissions!$D63,'Activity data'!$D$24:$D$39,0))*INDEX(EF!$H$84:$H$99,MATCH(Emissions!$D63,EF!$D$84:$D$99,0))*INDEX(EF!$H$100:$H$115,MATCH(Emissions!$D63,EF!$D$100:$D$115,0))*INDEX(EF!$H$116:$H$131,MATCH(Emissions!$D63,EF!$D$116:$D$131,0))*kgtoGg</f>
        <v>21.32116337434601</v>
      </c>
      <c r="AR63" s="22">
        <f>INDEX('Activity data'!AR$24:AR$39,MATCH(Emissions!$D63,'Activity data'!$D$24:$D$39,0))*INDEX(EF!$H$84:$H$99,MATCH(Emissions!$D63,EF!$D$84:$D$99,0))*INDEX(EF!$H$100:$H$115,MATCH(Emissions!$D63,EF!$D$100:$D$115,0))*INDEX(EF!$H$116:$H$131,MATCH(Emissions!$D63,EF!$D$116:$D$131,0))*kgtoGg</f>
        <v>21.527385939252397</v>
      </c>
      <c r="AS63" s="22">
        <f>INDEX('Activity data'!AS$24:AS$39,MATCH(Emissions!$D63,'Activity data'!$D$24:$D$39,0))*INDEX(EF!$H$84:$H$99,MATCH(Emissions!$D63,EF!$D$84:$D$99,0))*INDEX(EF!$H$100:$H$115,MATCH(Emissions!$D63,EF!$D$100:$D$115,0))*INDEX(EF!$H$116:$H$131,MATCH(Emissions!$D63,EF!$D$116:$D$131,0))*kgtoGg</f>
        <v>21.733608504158784</v>
      </c>
      <c r="AT63" s="22">
        <f>INDEX('Activity data'!AT$24:AT$39,MATCH(Emissions!$D63,'Activity data'!$D$24:$D$39,0))*INDEX(EF!$H$84:$H$99,MATCH(Emissions!$D63,EF!$D$84:$D$99,0))*INDEX(EF!$H$100:$H$115,MATCH(Emissions!$D63,EF!$D$100:$D$115,0))*INDEX(EF!$H$116:$H$131,MATCH(Emissions!$D63,EF!$D$116:$D$131,0))*kgtoGg</f>
        <v>21.939831069065175</v>
      </c>
      <c r="AU63" s="22">
        <f>INDEX('Activity data'!AU$24:AU$39,MATCH(Emissions!$D63,'Activity data'!$D$24:$D$39,0))*INDEX(EF!$H$84:$H$99,MATCH(Emissions!$D63,EF!$D$84:$D$99,0))*INDEX(EF!$H$100:$H$115,MATCH(Emissions!$D63,EF!$D$100:$D$115,0))*INDEX(EF!$H$116:$H$131,MATCH(Emissions!$D63,EF!$D$116:$D$131,0))*kgtoGg</f>
        <v>22.146053633971565</v>
      </c>
      <c r="AV63" s="22">
        <f>INDEX('Activity data'!AV$24:AV$39,MATCH(Emissions!$D63,'Activity data'!$D$24:$D$39,0))*INDEX(EF!$H$84:$H$99,MATCH(Emissions!$D63,EF!$D$84:$D$99,0))*INDEX(EF!$H$100:$H$115,MATCH(Emissions!$D63,EF!$D$100:$D$115,0))*INDEX(EF!$H$116:$H$131,MATCH(Emissions!$D63,EF!$D$116:$D$131,0))*kgtoGg</f>
        <v>22.352276198877952</v>
      </c>
      <c r="AW63" s="22">
        <f>INDEX('Activity data'!AW$24:AW$39,MATCH(Emissions!$D63,'Activity data'!$D$24:$D$39,0))*INDEX(EF!$H$84:$H$99,MATCH(Emissions!$D63,EF!$D$84:$D$99,0))*INDEX(EF!$H$100:$H$115,MATCH(Emissions!$D63,EF!$D$100:$D$115,0))*INDEX(EF!$H$116:$H$131,MATCH(Emissions!$D63,EF!$D$116:$D$131,0))*kgtoGg</f>
        <v>22.56201626272437</v>
      </c>
      <c r="AX63" s="22">
        <f>INDEX('Activity data'!AX$24:AX$39,MATCH(Emissions!$D63,'Activity data'!$D$24:$D$39,0))*INDEX(EF!$H$84:$H$99,MATCH(Emissions!$D63,EF!$D$84:$D$99,0))*INDEX(EF!$H$100:$H$115,MATCH(Emissions!$D63,EF!$D$100:$D$115,0))*INDEX(EF!$H$116:$H$131,MATCH(Emissions!$D63,EF!$D$116:$D$131,0))*kgtoGg</f>
        <v>22.771756326570781</v>
      </c>
      <c r="AY63" s="22">
        <f>INDEX('Activity data'!AY$24:AY$39,MATCH(Emissions!$D63,'Activity data'!$D$24:$D$39,0))*INDEX(EF!$H$84:$H$99,MATCH(Emissions!$D63,EF!$D$84:$D$99,0))*INDEX(EF!$H$100:$H$115,MATCH(Emissions!$D63,EF!$D$100:$D$115,0))*INDEX(EF!$H$116:$H$131,MATCH(Emissions!$D63,EF!$D$116:$D$131,0))*kgtoGg</f>
        <v>22.981496390417199</v>
      </c>
      <c r="AZ63" s="22">
        <f>INDEX('Activity data'!AZ$24:AZ$39,MATCH(Emissions!$D63,'Activity data'!$D$24:$D$39,0))*INDEX(EF!$H$84:$H$99,MATCH(Emissions!$D63,EF!$D$84:$D$99,0))*INDEX(EF!$H$100:$H$115,MATCH(Emissions!$D63,EF!$D$100:$D$115,0))*INDEX(EF!$H$116:$H$131,MATCH(Emissions!$D63,EF!$D$116:$D$131,0))*kgtoGg</f>
        <v>23.191236454263613</v>
      </c>
      <c r="BA63" s="22">
        <f>INDEX('Activity data'!BA$24:BA$39,MATCH(Emissions!$D63,'Activity data'!$D$24:$D$39,0))*INDEX(EF!$H$84:$H$99,MATCH(Emissions!$D63,EF!$D$84:$D$99,0))*INDEX(EF!$H$100:$H$115,MATCH(Emissions!$D63,EF!$D$100:$D$115,0))*INDEX(EF!$H$116:$H$131,MATCH(Emissions!$D63,EF!$D$116:$D$131,0))*kgtoGg</f>
        <v>23.400976518110024</v>
      </c>
      <c r="BB63" s="22">
        <f>INDEX('Activity data'!BB$24:BB$39,MATCH(Emissions!$D63,'Activity data'!$D$24:$D$39,0))*INDEX(EF!$H$84:$H$99,MATCH(Emissions!$D63,EF!$D$84:$D$99,0))*INDEX(EF!$H$100:$H$115,MATCH(Emissions!$D63,EF!$D$100:$D$115,0))*INDEX(EF!$H$116:$H$131,MATCH(Emissions!$D63,EF!$D$116:$D$131,0))*kgtoGg</f>
        <v>23.610716581956442</v>
      </c>
      <c r="BC63" s="22">
        <f>INDEX('Activity data'!BC$24:BC$39,MATCH(Emissions!$D63,'Activity data'!$D$24:$D$39,0))*INDEX(EF!$H$84:$H$99,MATCH(Emissions!$D63,EF!$D$84:$D$99,0))*INDEX(EF!$H$100:$H$115,MATCH(Emissions!$D63,EF!$D$100:$D$115,0))*INDEX(EF!$H$116:$H$131,MATCH(Emissions!$D63,EF!$D$116:$D$131,0))*kgtoGg</f>
        <v>23.820456645802853</v>
      </c>
      <c r="BD63" s="22">
        <f>INDEX('Activity data'!BD$24:BD$39,MATCH(Emissions!$D63,'Activity data'!$D$24:$D$39,0))*INDEX(EF!$H$84:$H$99,MATCH(Emissions!$D63,EF!$D$84:$D$99,0))*INDEX(EF!$H$100:$H$115,MATCH(Emissions!$D63,EF!$D$100:$D$115,0))*INDEX(EF!$H$116:$H$131,MATCH(Emissions!$D63,EF!$D$116:$D$131,0))*kgtoGg</f>
        <v>24.030196709649267</v>
      </c>
      <c r="BE63" s="22">
        <f>INDEX('Activity data'!BE$24:BE$39,MATCH(Emissions!$D63,'Activity data'!$D$24:$D$39,0))*INDEX(EF!$H$84:$H$99,MATCH(Emissions!$D63,EF!$D$84:$D$99,0))*INDEX(EF!$H$100:$H$115,MATCH(Emissions!$D63,EF!$D$100:$D$115,0))*INDEX(EF!$H$116:$H$131,MATCH(Emissions!$D63,EF!$D$116:$D$131,0))*kgtoGg</f>
        <v>24.239936773495682</v>
      </c>
      <c r="BF63" s="22">
        <f>INDEX('Activity data'!BF$24:BF$39,MATCH(Emissions!$D63,'Activity data'!$D$24:$D$39,0))*INDEX(EF!$H$84:$H$99,MATCH(Emissions!$D63,EF!$D$84:$D$99,0))*INDEX(EF!$H$100:$H$115,MATCH(Emissions!$D63,EF!$D$100:$D$115,0))*INDEX(EF!$H$116:$H$131,MATCH(Emissions!$D63,EF!$D$116:$D$131,0))*kgtoGg</f>
        <v>24.449676837342093</v>
      </c>
      <c r="BG63" s="22">
        <f>INDEX('Activity data'!BG$24:BG$39,MATCH(Emissions!$D63,'Activity data'!$D$24:$D$39,0))*INDEX(EF!$H$84:$H$99,MATCH(Emissions!$D63,EF!$D$84:$D$99,0))*INDEX(EF!$H$100:$H$115,MATCH(Emissions!$D63,EF!$D$100:$D$115,0))*INDEX(EF!$H$116:$H$131,MATCH(Emissions!$D63,EF!$D$116:$D$131,0))*kgtoGg</f>
        <v>24.659416901188511</v>
      </c>
      <c r="BH63" s="22">
        <f>INDEX('Activity data'!BH$24:BH$39,MATCH(Emissions!$D63,'Activity data'!$D$24:$D$39,0))*INDEX(EF!$H$84:$H$99,MATCH(Emissions!$D63,EF!$D$84:$D$99,0))*INDEX(EF!$H$100:$H$115,MATCH(Emissions!$D63,EF!$D$100:$D$115,0))*INDEX(EF!$H$116:$H$131,MATCH(Emissions!$D63,EF!$D$116:$D$131,0))*kgtoGg</f>
        <v>24.869156965034922</v>
      </c>
      <c r="BI63" s="22">
        <f>INDEX('Activity data'!BI$24:BI$39,MATCH(Emissions!$D63,'Activity data'!$D$24:$D$39,0))*INDEX(EF!$H$84:$H$99,MATCH(Emissions!$D63,EF!$D$84:$D$99,0))*INDEX(EF!$H$100:$H$115,MATCH(Emissions!$D63,EF!$D$100:$D$115,0))*INDEX(EF!$H$116:$H$131,MATCH(Emissions!$D63,EF!$D$116:$D$131,0))*kgtoGg</f>
        <v>25.078897028881336</v>
      </c>
      <c r="BJ63" s="22">
        <f>INDEX('Activity data'!BJ$24:BJ$39,MATCH(Emissions!$D63,'Activity data'!$D$24:$D$39,0))*INDEX(EF!$H$84:$H$99,MATCH(Emissions!$D63,EF!$D$84:$D$99,0))*INDEX(EF!$H$100:$H$115,MATCH(Emissions!$D63,EF!$D$100:$D$115,0))*INDEX(EF!$H$116:$H$131,MATCH(Emissions!$D63,EF!$D$116:$D$131,0))*kgtoGg</f>
        <v>25.28863709272775</v>
      </c>
      <c r="BK63" s="22">
        <f>INDEX('Activity data'!BK$24:BK$39,MATCH(Emissions!$D63,'Activity data'!$D$24:$D$39,0))*INDEX(EF!$H$84:$H$99,MATCH(Emissions!$D63,EF!$D$84:$D$99,0))*INDEX(EF!$H$100:$H$115,MATCH(Emissions!$D63,EF!$D$100:$D$115,0))*INDEX(EF!$H$116:$H$131,MATCH(Emissions!$D63,EF!$D$116:$D$131,0))*kgtoGg</f>
        <v>25.498377156574168</v>
      </c>
      <c r="BL63" s="22">
        <f>INDEX('Activity data'!BL$24:BL$39,MATCH(Emissions!$D63,'Activity data'!$D$24:$D$39,0))*INDEX(EF!$H$84:$H$99,MATCH(Emissions!$D63,EF!$D$84:$D$99,0))*INDEX(EF!$H$100:$H$115,MATCH(Emissions!$D63,EF!$D$100:$D$115,0))*INDEX(EF!$H$116:$H$131,MATCH(Emissions!$D63,EF!$D$116:$D$131,0))*kgtoGg</f>
        <v>25.708117220420583</v>
      </c>
      <c r="BM63" s="22">
        <f>INDEX('Activity data'!BM$24:BM$39,MATCH(Emissions!$D63,'Activity data'!$D$24:$D$39,0))*INDEX(EF!$H$84:$H$99,MATCH(Emissions!$D63,EF!$D$84:$D$99,0))*INDEX(EF!$H$100:$H$115,MATCH(Emissions!$D63,EF!$D$100:$D$115,0))*INDEX(EF!$H$116:$H$131,MATCH(Emissions!$D63,EF!$D$116:$D$131,0))*kgtoGg</f>
        <v>25.917857284266997</v>
      </c>
      <c r="BN63" s="22">
        <f>INDEX('Activity data'!BN$24:BN$39,MATCH(Emissions!$D63,'Activity data'!$D$24:$D$39,0))*INDEX(EF!$H$84:$H$99,MATCH(Emissions!$D63,EF!$D$84:$D$99,0))*INDEX(EF!$H$100:$H$115,MATCH(Emissions!$D63,EF!$D$100:$D$115,0))*INDEX(EF!$H$116:$H$131,MATCH(Emissions!$D63,EF!$D$116:$D$131,0))*kgtoGg</f>
        <v>26.127597348113408</v>
      </c>
      <c r="BO63" s="22">
        <f>INDEX('Activity data'!BO$24:BO$39,MATCH(Emissions!$D63,'Activity data'!$D$24:$D$39,0))*INDEX(EF!$H$84:$H$99,MATCH(Emissions!$D63,EF!$D$84:$D$99,0))*INDEX(EF!$H$100:$H$115,MATCH(Emissions!$D63,EF!$D$100:$D$115,0))*INDEX(EF!$H$116:$H$131,MATCH(Emissions!$D63,EF!$D$116:$D$131,0))*kgtoGg</f>
        <v>26.337337411959826</v>
      </c>
      <c r="BP63" s="22">
        <f>INDEX('Activity data'!BP$24:BP$39,MATCH(Emissions!$D63,'Activity data'!$D$24:$D$39,0))*INDEX(EF!$H$84:$H$99,MATCH(Emissions!$D63,EF!$D$84:$D$99,0))*INDEX(EF!$H$100:$H$115,MATCH(Emissions!$D63,EF!$D$100:$D$115,0))*INDEX(EF!$H$116:$H$131,MATCH(Emissions!$D63,EF!$D$116:$D$131,0))*kgtoGg</f>
        <v>26.54707747580624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2.803719836697308</v>
      </c>
      <c r="AE64" s="22">
        <f>INDEX('Activity data'!AE$24:AE$39,MATCH(Emissions!$D64,'Activity data'!$D$24:$D$39,0))*INDEX(EF!$H$84:$H$99,MATCH(Emissions!$D64,EF!$D$84:$D$99,0))*INDEX(EF!$H$100:$H$115,MATCH(Emissions!$D64,EF!$D$100:$D$115,0))*INDEX(EF!$H$116:$H$131,MATCH(Emissions!$D64,EF!$D$116:$D$131,0))*kgtoGg</f>
        <v>2.7952952347709599</v>
      </c>
      <c r="AF64" s="22">
        <f>INDEX('Activity data'!AF$24:AF$39,MATCH(Emissions!$D64,'Activity data'!$D$24:$D$39,0))*INDEX(EF!$H$84:$H$99,MATCH(Emissions!$D64,EF!$D$84:$D$99,0))*INDEX(EF!$H$100:$H$115,MATCH(Emissions!$D64,EF!$D$100:$D$115,0))*INDEX(EF!$H$116:$H$131,MATCH(Emissions!$D64,EF!$D$116:$D$131,0))*kgtoGg</f>
        <v>2.7868706328446127</v>
      </c>
      <c r="AG64" s="22">
        <f>INDEX('Activity data'!AG$24:AG$39,MATCH(Emissions!$D64,'Activity data'!$D$24:$D$39,0))*INDEX(EF!$H$84:$H$99,MATCH(Emissions!$D64,EF!$D$84:$D$99,0))*INDEX(EF!$H$100:$H$115,MATCH(Emissions!$D64,EF!$D$100:$D$115,0))*INDEX(EF!$H$116:$H$131,MATCH(Emissions!$D64,EF!$D$116:$D$131,0))*kgtoGg</f>
        <v>2.7784460309182646</v>
      </c>
      <c r="AH64" s="22">
        <f>INDEX('Activity data'!AH$24:AH$39,MATCH(Emissions!$D64,'Activity data'!$D$24:$D$39,0))*INDEX(EF!$H$84:$H$99,MATCH(Emissions!$D64,EF!$D$84:$D$99,0))*INDEX(EF!$H$100:$H$115,MATCH(Emissions!$D64,EF!$D$100:$D$115,0))*INDEX(EF!$H$116:$H$131,MATCH(Emissions!$D64,EF!$D$116:$D$131,0))*kgtoGg</f>
        <v>2.7700214289919165</v>
      </c>
      <c r="AI64" s="22">
        <f>INDEX('Activity data'!AI$24:AI$39,MATCH(Emissions!$D64,'Activity data'!$D$24:$D$39,0))*INDEX(EF!$H$84:$H$99,MATCH(Emissions!$D64,EF!$D$84:$D$99,0))*INDEX(EF!$H$100:$H$115,MATCH(Emissions!$D64,EF!$D$100:$D$115,0))*INDEX(EF!$H$116:$H$131,MATCH(Emissions!$D64,EF!$D$116:$D$131,0))*kgtoGg</f>
        <v>2.7615968270655689</v>
      </c>
      <c r="AJ64" s="22">
        <f>INDEX('Activity data'!AJ$24:AJ$39,MATCH(Emissions!$D64,'Activity data'!$D$24:$D$39,0))*INDEX(EF!$H$84:$H$99,MATCH(Emissions!$D64,EF!$D$84:$D$99,0))*INDEX(EF!$H$100:$H$115,MATCH(Emissions!$D64,EF!$D$100:$D$115,0))*INDEX(EF!$H$116:$H$131,MATCH(Emissions!$D64,EF!$D$116:$D$131,0))*kgtoGg</f>
        <v>2.7531722251392212</v>
      </c>
      <c r="AK64" s="22">
        <f>INDEX('Activity data'!AK$24:AK$39,MATCH(Emissions!$D64,'Activity data'!$D$24:$D$39,0))*INDEX(EF!$H$84:$H$99,MATCH(Emissions!$D64,EF!$D$84:$D$99,0))*INDEX(EF!$H$100:$H$115,MATCH(Emissions!$D64,EF!$D$100:$D$115,0))*INDEX(EF!$H$116:$H$131,MATCH(Emissions!$D64,EF!$D$116:$D$131,0))*kgtoGg</f>
        <v>2.7447476232128731</v>
      </c>
      <c r="AL64" s="22">
        <f>INDEX('Activity data'!AL$24:AL$39,MATCH(Emissions!$D64,'Activity data'!$D$24:$D$39,0))*INDEX(EF!$H$84:$H$99,MATCH(Emissions!$D64,EF!$D$84:$D$99,0))*INDEX(EF!$H$100:$H$115,MATCH(Emissions!$D64,EF!$D$100:$D$115,0))*INDEX(EF!$H$116:$H$131,MATCH(Emissions!$D64,EF!$D$116:$D$131,0))*kgtoGg</f>
        <v>2.7363230212865255</v>
      </c>
      <c r="AM64" s="22">
        <f>INDEX('Activity data'!AM$24:AM$39,MATCH(Emissions!$D64,'Activity data'!$D$24:$D$39,0))*INDEX(EF!$H$84:$H$99,MATCH(Emissions!$D64,EF!$D$84:$D$99,0))*INDEX(EF!$H$100:$H$115,MATCH(Emissions!$D64,EF!$D$100:$D$115,0))*INDEX(EF!$H$116:$H$131,MATCH(Emissions!$D64,EF!$D$116:$D$131,0))*kgtoGg</f>
        <v>2.7278984193601779</v>
      </c>
      <c r="AN64" s="22">
        <f>INDEX('Activity data'!AN$24:AN$39,MATCH(Emissions!$D64,'Activity data'!$D$24:$D$39,0))*INDEX(EF!$H$84:$H$99,MATCH(Emissions!$D64,EF!$D$84:$D$99,0))*INDEX(EF!$H$100:$H$115,MATCH(Emissions!$D64,EF!$D$100:$D$115,0))*INDEX(EF!$H$116:$H$131,MATCH(Emissions!$D64,EF!$D$116:$D$131,0))*kgtoGg</f>
        <v>2.7194738174338302</v>
      </c>
      <c r="AO64" s="22">
        <f>INDEX('Activity data'!AO$24:AO$39,MATCH(Emissions!$D64,'Activity data'!$D$24:$D$39,0))*INDEX(EF!$H$84:$H$99,MATCH(Emissions!$D64,EF!$D$84:$D$99,0))*INDEX(EF!$H$100:$H$115,MATCH(Emissions!$D64,EF!$D$100:$D$115,0))*INDEX(EF!$H$116:$H$131,MATCH(Emissions!$D64,EF!$D$116:$D$131,0))*kgtoGg</f>
        <v>2.7110492155074826</v>
      </c>
      <c r="AP64" s="22">
        <f>INDEX('Activity data'!AP$24:AP$39,MATCH(Emissions!$D64,'Activity data'!$D$24:$D$39,0))*INDEX(EF!$H$84:$H$99,MATCH(Emissions!$D64,EF!$D$84:$D$99,0))*INDEX(EF!$H$100:$H$115,MATCH(Emissions!$D64,EF!$D$100:$D$115,0))*INDEX(EF!$H$116:$H$131,MATCH(Emissions!$D64,EF!$D$116:$D$131,0))*kgtoGg</f>
        <v>2.7026246135811345</v>
      </c>
      <c r="AQ64" s="22">
        <f>INDEX('Activity data'!AQ$24:AQ$39,MATCH(Emissions!$D64,'Activity data'!$D$24:$D$39,0))*INDEX(EF!$H$84:$H$99,MATCH(Emissions!$D64,EF!$D$84:$D$99,0))*INDEX(EF!$H$100:$H$115,MATCH(Emissions!$D64,EF!$D$100:$D$115,0))*INDEX(EF!$H$116:$H$131,MATCH(Emissions!$D64,EF!$D$116:$D$131,0))*kgtoGg</f>
        <v>2.6942000116547864</v>
      </c>
      <c r="AR64" s="22">
        <f>INDEX('Activity data'!AR$24:AR$39,MATCH(Emissions!$D64,'Activity data'!$D$24:$D$39,0))*INDEX(EF!$H$84:$H$99,MATCH(Emissions!$D64,EF!$D$84:$D$99,0))*INDEX(EF!$H$100:$H$115,MATCH(Emissions!$D64,EF!$D$100:$D$115,0))*INDEX(EF!$H$116:$H$131,MATCH(Emissions!$D64,EF!$D$116:$D$131,0))*kgtoGg</f>
        <v>2.6857754097284392</v>
      </c>
      <c r="AS64" s="22">
        <f>INDEX('Activity data'!AS$24:AS$39,MATCH(Emissions!$D64,'Activity data'!$D$24:$D$39,0))*INDEX(EF!$H$84:$H$99,MATCH(Emissions!$D64,EF!$D$84:$D$99,0))*INDEX(EF!$H$100:$H$115,MATCH(Emissions!$D64,EF!$D$100:$D$115,0))*INDEX(EF!$H$116:$H$131,MATCH(Emissions!$D64,EF!$D$116:$D$131,0))*kgtoGg</f>
        <v>2.6773508078020911</v>
      </c>
      <c r="AT64" s="22">
        <f>INDEX('Activity data'!AT$24:AT$39,MATCH(Emissions!$D64,'Activity data'!$D$24:$D$39,0))*INDEX(EF!$H$84:$H$99,MATCH(Emissions!$D64,EF!$D$84:$D$99,0))*INDEX(EF!$H$100:$H$115,MATCH(Emissions!$D64,EF!$D$100:$D$115,0))*INDEX(EF!$H$116:$H$131,MATCH(Emissions!$D64,EF!$D$116:$D$131,0))*kgtoGg</f>
        <v>2.668926205875743</v>
      </c>
      <c r="AU64" s="22">
        <f>INDEX('Activity data'!AU$24:AU$39,MATCH(Emissions!$D64,'Activity data'!$D$24:$D$39,0))*INDEX(EF!$H$84:$H$99,MATCH(Emissions!$D64,EF!$D$84:$D$99,0))*INDEX(EF!$H$100:$H$115,MATCH(Emissions!$D64,EF!$D$100:$D$115,0))*INDEX(EF!$H$116:$H$131,MATCH(Emissions!$D64,EF!$D$116:$D$131,0))*kgtoGg</f>
        <v>2.6605016039493949</v>
      </c>
      <c r="AV64" s="22">
        <f>INDEX('Activity data'!AV$24:AV$39,MATCH(Emissions!$D64,'Activity data'!$D$24:$D$39,0))*INDEX(EF!$H$84:$H$99,MATCH(Emissions!$D64,EF!$D$84:$D$99,0))*INDEX(EF!$H$100:$H$115,MATCH(Emissions!$D64,EF!$D$100:$D$115,0))*INDEX(EF!$H$116:$H$131,MATCH(Emissions!$D64,EF!$D$116:$D$131,0))*kgtoGg</f>
        <v>2.6520770020230477</v>
      </c>
      <c r="AW64" s="22">
        <f>INDEX('Activity data'!AW$24:AW$39,MATCH(Emissions!$D64,'Activity data'!$D$24:$D$39,0))*INDEX(EF!$H$84:$H$99,MATCH(Emissions!$D64,EF!$D$84:$D$99,0))*INDEX(EF!$H$100:$H$115,MATCH(Emissions!$D64,EF!$D$100:$D$115,0))*INDEX(EF!$H$116:$H$131,MATCH(Emissions!$D64,EF!$D$116:$D$131,0))*kgtoGg</f>
        <v>2.6436524000967001</v>
      </c>
      <c r="AX64" s="22">
        <f>INDEX('Activity data'!AX$24:AX$39,MATCH(Emissions!$D64,'Activity data'!$D$24:$D$39,0))*INDEX(EF!$H$84:$H$99,MATCH(Emissions!$D64,EF!$D$84:$D$99,0))*INDEX(EF!$H$100:$H$115,MATCH(Emissions!$D64,EF!$D$100:$D$115,0))*INDEX(EF!$H$116:$H$131,MATCH(Emissions!$D64,EF!$D$116:$D$131,0))*kgtoGg</f>
        <v>2.6352277981703516</v>
      </c>
      <c r="AY64" s="22">
        <f>INDEX('Activity data'!AY$24:AY$39,MATCH(Emissions!$D64,'Activity data'!$D$24:$D$39,0))*INDEX(EF!$H$84:$H$99,MATCH(Emissions!$D64,EF!$D$84:$D$99,0))*INDEX(EF!$H$100:$H$115,MATCH(Emissions!$D64,EF!$D$100:$D$115,0))*INDEX(EF!$H$116:$H$131,MATCH(Emissions!$D64,EF!$D$116:$D$131,0))*kgtoGg</f>
        <v>2.6268031962440044</v>
      </c>
      <c r="AZ64" s="22">
        <f>INDEX('Activity data'!AZ$24:AZ$39,MATCH(Emissions!$D64,'Activity data'!$D$24:$D$39,0))*INDEX(EF!$H$84:$H$99,MATCH(Emissions!$D64,EF!$D$84:$D$99,0))*INDEX(EF!$H$100:$H$115,MATCH(Emissions!$D64,EF!$D$100:$D$115,0))*INDEX(EF!$H$116:$H$131,MATCH(Emissions!$D64,EF!$D$116:$D$131,0))*kgtoGg</f>
        <v>2.6183785943176563</v>
      </c>
      <c r="BA64" s="22">
        <f>INDEX('Activity data'!BA$24:BA$39,MATCH(Emissions!$D64,'Activity data'!$D$24:$D$39,0))*INDEX(EF!$H$84:$H$99,MATCH(Emissions!$D64,EF!$D$84:$D$99,0))*INDEX(EF!$H$100:$H$115,MATCH(Emissions!$D64,EF!$D$100:$D$115,0))*INDEX(EF!$H$116:$H$131,MATCH(Emissions!$D64,EF!$D$116:$D$131,0))*kgtoGg</f>
        <v>2.6099539923913087</v>
      </c>
      <c r="BB64" s="22">
        <f>INDEX('Activity data'!BB$24:BB$39,MATCH(Emissions!$D64,'Activity data'!$D$24:$D$39,0))*INDEX(EF!$H$84:$H$99,MATCH(Emissions!$D64,EF!$D$84:$D$99,0))*INDEX(EF!$H$100:$H$115,MATCH(Emissions!$D64,EF!$D$100:$D$115,0))*INDEX(EF!$H$116:$H$131,MATCH(Emissions!$D64,EF!$D$116:$D$131,0))*kgtoGg</f>
        <v>2.601529390464961</v>
      </c>
      <c r="BC64" s="22">
        <f>INDEX('Activity data'!BC$24:BC$39,MATCH(Emissions!$D64,'Activity data'!$D$24:$D$39,0))*INDEX(EF!$H$84:$H$99,MATCH(Emissions!$D64,EF!$D$84:$D$99,0))*INDEX(EF!$H$100:$H$115,MATCH(Emissions!$D64,EF!$D$100:$D$115,0))*INDEX(EF!$H$116:$H$131,MATCH(Emissions!$D64,EF!$D$116:$D$131,0))*kgtoGg</f>
        <v>2.5931047885386134</v>
      </c>
      <c r="BD64" s="22">
        <f>INDEX('Activity data'!BD$24:BD$39,MATCH(Emissions!$D64,'Activity data'!$D$24:$D$39,0))*INDEX(EF!$H$84:$H$99,MATCH(Emissions!$D64,EF!$D$84:$D$99,0))*INDEX(EF!$H$100:$H$115,MATCH(Emissions!$D64,EF!$D$100:$D$115,0))*INDEX(EF!$H$116:$H$131,MATCH(Emissions!$D64,EF!$D$116:$D$131,0))*kgtoGg</f>
        <v>2.5846801866122653</v>
      </c>
      <c r="BE64" s="22">
        <f>INDEX('Activity data'!BE$24:BE$39,MATCH(Emissions!$D64,'Activity data'!$D$24:$D$39,0))*INDEX(EF!$H$84:$H$99,MATCH(Emissions!$D64,EF!$D$84:$D$99,0))*INDEX(EF!$H$100:$H$115,MATCH(Emissions!$D64,EF!$D$100:$D$115,0))*INDEX(EF!$H$116:$H$131,MATCH(Emissions!$D64,EF!$D$116:$D$131,0))*kgtoGg</f>
        <v>2.5762555846859176</v>
      </c>
      <c r="BF64" s="22">
        <f>INDEX('Activity data'!BF$24:BF$39,MATCH(Emissions!$D64,'Activity data'!$D$24:$D$39,0))*INDEX(EF!$H$84:$H$99,MATCH(Emissions!$D64,EF!$D$84:$D$99,0))*INDEX(EF!$H$100:$H$115,MATCH(Emissions!$D64,EF!$D$100:$D$115,0))*INDEX(EF!$H$116:$H$131,MATCH(Emissions!$D64,EF!$D$116:$D$131,0))*kgtoGg</f>
        <v>2.56783098275957</v>
      </c>
      <c r="BG64" s="22">
        <f>INDEX('Activity data'!BG$24:BG$39,MATCH(Emissions!$D64,'Activity data'!$D$24:$D$39,0))*INDEX(EF!$H$84:$H$99,MATCH(Emissions!$D64,EF!$D$84:$D$99,0))*INDEX(EF!$H$100:$H$115,MATCH(Emissions!$D64,EF!$D$100:$D$115,0))*INDEX(EF!$H$116:$H$131,MATCH(Emissions!$D64,EF!$D$116:$D$131,0))*kgtoGg</f>
        <v>2.5594063808332219</v>
      </c>
      <c r="BH64" s="22">
        <f>INDEX('Activity data'!BH$24:BH$39,MATCH(Emissions!$D64,'Activity data'!$D$24:$D$39,0))*INDEX(EF!$H$84:$H$99,MATCH(Emissions!$D64,EF!$D$84:$D$99,0))*INDEX(EF!$H$100:$H$115,MATCH(Emissions!$D64,EF!$D$100:$D$115,0))*INDEX(EF!$H$116:$H$131,MATCH(Emissions!$D64,EF!$D$116:$D$131,0))*kgtoGg</f>
        <v>2.5509817789068738</v>
      </c>
      <c r="BI64" s="22">
        <f>INDEX('Activity data'!BI$24:BI$39,MATCH(Emissions!$D64,'Activity data'!$D$24:$D$39,0))*INDEX(EF!$H$84:$H$99,MATCH(Emissions!$D64,EF!$D$84:$D$99,0))*INDEX(EF!$H$100:$H$115,MATCH(Emissions!$D64,EF!$D$100:$D$115,0))*INDEX(EF!$H$116:$H$131,MATCH(Emissions!$D64,EF!$D$116:$D$131,0))*kgtoGg</f>
        <v>2.5425571769805266</v>
      </c>
      <c r="BJ64" s="22">
        <f>INDEX('Activity data'!BJ$24:BJ$39,MATCH(Emissions!$D64,'Activity data'!$D$24:$D$39,0))*INDEX(EF!$H$84:$H$99,MATCH(Emissions!$D64,EF!$D$84:$D$99,0))*INDEX(EF!$H$100:$H$115,MATCH(Emissions!$D64,EF!$D$100:$D$115,0))*INDEX(EF!$H$116:$H$131,MATCH(Emissions!$D64,EF!$D$116:$D$131,0))*kgtoGg</f>
        <v>2.5341325750541785</v>
      </c>
      <c r="BK64" s="22">
        <f>INDEX('Activity data'!BK$24:BK$39,MATCH(Emissions!$D64,'Activity data'!$D$24:$D$39,0))*INDEX(EF!$H$84:$H$99,MATCH(Emissions!$D64,EF!$D$84:$D$99,0))*INDEX(EF!$H$100:$H$115,MATCH(Emissions!$D64,EF!$D$100:$D$115,0))*INDEX(EF!$H$116:$H$131,MATCH(Emissions!$D64,EF!$D$116:$D$131,0))*kgtoGg</f>
        <v>2.52570797312783</v>
      </c>
      <c r="BL64" s="22">
        <f>INDEX('Activity data'!BL$24:BL$39,MATCH(Emissions!$D64,'Activity data'!$D$24:$D$39,0))*INDEX(EF!$H$84:$H$99,MATCH(Emissions!$D64,EF!$D$84:$D$99,0))*INDEX(EF!$H$100:$H$115,MATCH(Emissions!$D64,EF!$D$100:$D$115,0))*INDEX(EF!$H$116:$H$131,MATCH(Emissions!$D64,EF!$D$116:$D$131,0))*kgtoGg</f>
        <v>2.5172833712014828</v>
      </c>
      <c r="BM64" s="22">
        <f>INDEX('Activity data'!BM$24:BM$39,MATCH(Emissions!$D64,'Activity data'!$D$24:$D$39,0))*INDEX(EF!$H$84:$H$99,MATCH(Emissions!$D64,EF!$D$84:$D$99,0))*INDEX(EF!$H$100:$H$115,MATCH(Emissions!$D64,EF!$D$100:$D$115,0))*INDEX(EF!$H$116:$H$131,MATCH(Emissions!$D64,EF!$D$116:$D$131,0))*kgtoGg</f>
        <v>2.5088587692751347</v>
      </c>
      <c r="BN64" s="22">
        <f>INDEX('Activity data'!BN$24:BN$39,MATCH(Emissions!$D64,'Activity data'!$D$24:$D$39,0))*INDEX(EF!$H$84:$H$99,MATCH(Emissions!$D64,EF!$D$84:$D$99,0))*INDEX(EF!$H$100:$H$115,MATCH(Emissions!$D64,EF!$D$100:$D$115,0))*INDEX(EF!$H$116:$H$131,MATCH(Emissions!$D64,EF!$D$116:$D$131,0))*kgtoGg</f>
        <v>2.5004341673487875</v>
      </c>
      <c r="BO64" s="22">
        <f>INDEX('Activity data'!BO$24:BO$39,MATCH(Emissions!$D64,'Activity data'!$D$24:$D$39,0))*INDEX(EF!$H$84:$H$99,MATCH(Emissions!$D64,EF!$D$84:$D$99,0))*INDEX(EF!$H$100:$H$115,MATCH(Emissions!$D64,EF!$D$100:$D$115,0))*INDEX(EF!$H$116:$H$131,MATCH(Emissions!$D64,EF!$D$116:$D$131,0))*kgtoGg</f>
        <v>2.4920095654224399</v>
      </c>
      <c r="BP64" s="22">
        <f>INDEX('Activity data'!BP$24:BP$39,MATCH(Emissions!$D64,'Activity data'!$D$24:$D$39,0))*INDEX(EF!$H$84:$H$99,MATCH(Emissions!$D64,EF!$D$84:$D$99,0))*INDEX(EF!$H$100:$H$115,MATCH(Emissions!$D64,EF!$D$100:$D$115,0))*INDEX(EF!$H$116:$H$131,MATCH(Emissions!$D64,EF!$D$116:$D$131,0))*kgtoGg</f>
        <v>2.4835849634960923</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6.9999126484672408E-2</v>
      </c>
      <c r="AE70" s="22">
        <f>INDEX('Activity data'!AE$24:AE$39,MATCH(Emissions!$D70,'Activity data'!$D$24:$D$39,0))*INDEX(EF!$H$84:$H$99,MATCH(Emissions!$D70,EF!$D$84:$D$99,0))*INDEX(EF!$H$100:$H$115,MATCH(Emissions!$D70,EF!$D$100:$D$115,0))*INDEX(EF!$H$132:$H$147,MATCH(Emissions!$D70,EF!$D$132:$D$147,0))*kgtoGg</f>
        <v>6.9969256669183813E-2</v>
      </c>
      <c r="AF70" s="22">
        <f>INDEX('Activity data'!AF$24:AF$39,MATCH(Emissions!$D70,'Activity data'!$D$24:$D$39,0))*INDEX(EF!$H$84:$H$99,MATCH(Emissions!$D70,EF!$D$84:$D$99,0))*INDEX(EF!$H$100:$H$115,MATCH(Emissions!$D70,EF!$D$100:$D$115,0))*INDEX(EF!$H$132:$H$147,MATCH(Emissions!$D70,EF!$D$132:$D$147,0))*kgtoGg</f>
        <v>6.9939386853695204E-2</v>
      </c>
      <c r="AG70" s="22">
        <f>INDEX('Activity data'!AG$24:AG$39,MATCH(Emissions!$D70,'Activity data'!$D$24:$D$39,0))*INDEX(EF!$H$84:$H$99,MATCH(Emissions!$D70,EF!$D$84:$D$99,0))*INDEX(EF!$H$100:$H$115,MATCH(Emissions!$D70,EF!$D$100:$D$115,0))*INDEX(EF!$H$132:$H$147,MATCH(Emissions!$D70,EF!$D$132:$D$147,0))*kgtoGg</f>
        <v>6.9909517038206595E-2</v>
      </c>
      <c r="AH70" s="22">
        <f>INDEX('Activity data'!AH$24:AH$39,MATCH(Emissions!$D70,'Activity data'!$D$24:$D$39,0))*INDEX(EF!$H$84:$H$99,MATCH(Emissions!$D70,EF!$D$84:$D$99,0))*INDEX(EF!$H$100:$H$115,MATCH(Emissions!$D70,EF!$D$100:$D$115,0))*INDEX(EF!$H$132:$H$147,MATCH(Emissions!$D70,EF!$D$132:$D$147,0))*kgtoGg</f>
        <v>6.9879647222718E-2</v>
      </c>
      <c r="AI70" s="22">
        <f>INDEX('Activity data'!AI$24:AI$39,MATCH(Emissions!$D70,'Activity data'!$D$24:$D$39,0))*INDEX(EF!$H$84:$H$99,MATCH(Emissions!$D70,EF!$D$84:$D$99,0))*INDEX(EF!$H$100:$H$115,MATCH(Emissions!$D70,EF!$D$100:$D$115,0))*INDEX(EF!$H$132:$H$147,MATCH(Emissions!$D70,EF!$D$132:$D$147,0))*kgtoGg</f>
        <v>6.9849777407229377E-2</v>
      </c>
      <c r="AJ70" s="22">
        <f>INDEX('Activity data'!AJ$24:AJ$39,MATCH(Emissions!$D70,'Activity data'!$D$24:$D$39,0))*INDEX(EF!$H$84:$H$99,MATCH(Emissions!$D70,EF!$D$84:$D$99,0))*INDEX(EF!$H$100:$H$115,MATCH(Emissions!$D70,EF!$D$100:$D$115,0))*INDEX(EF!$H$132:$H$147,MATCH(Emissions!$D70,EF!$D$132:$D$147,0))*kgtoGg</f>
        <v>6.9819907591740768E-2</v>
      </c>
      <c r="AK70" s="22">
        <f>INDEX('Activity data'!AK$24:AK$39,MATCH(Emissions!$D70,'Activity data'!$D$24:$D$39,0))*INDEX(EF!$H$84:$H$99,MATCH(Emissions!$D70,EF!$D$84:$D$99,0))*INDEX(EF!$H$100:$H$115,MATCH(Emissions!$D70,EF!$D$100:$D$115,0))*INDEX(EF!$H$132:$H$147,MATCH(Emissions!$D70,EF!$D$132:$D$147,0))*kgtoGg</f>
        <v>6.9790037776252159E-2</v>
      </c>
      <c r="AL70" s="22">
        <f>INDEX('Activity data'!AL$24:AL$39,MATCH(Emissions!$D70,'Activity data'!$D$24:$D$39,0))*INDEX(EF!$H$84:$H$99,MATCH(Emissions!$D70,EF!$D$84:$D$99,0))*INDEX(EF!$H$100:$H$115,MATCH(Emissions!$D70,EF!$D$100:$D$115,0))*INDEX(EF!$H$132:$H$147,MATCH(Emissions!$D70,EF!$D$132:$D$147,0))*kgtoGg</f>
        <v>6.9760167960763578E-2</v>
      </c>
      <c r="AM70" s="22">
        <f>INDEX('Activity data'!AM$24:AM$39,MATCH(Emissions!$D70,'Activity data'!$D$24:$D$39,0))*INDEX(EF!$H$84:$H$99,MATCH(Emissions!$D70,EF!$D$84:$D$99,0))*INDEX(EF!$H$100:$H$115,MATCH(Emissions!$D70,EF!$D$100:$D$115,0))*INDEX(EF!$H$132:$H$147,MATCH(Emissions!$D70,EF!$D$132:$D$147,0))*kgtoGg</f>
        <v>6.9730298145274969E-2</v>
      </c>
      <c r="AN70" s="22">
        <f>INDEX('Activity data'!AN$24:AN$39,MATCH(Emissions!$D70,'Activity data'!$D$24:$D$39,0))*INDEX(EF!$H$84:$H$99,MATCH(Emissions!$D70,EF!$D$84:$D$99,0))*INDEX(EF!$H$100:$H$115,MATCH(Emissions!$D70,EF!$D$100:$D$115,0))*INDEX(EF!$H$132:$H$147,MATCH(Emissions!$D70,EF!$D$132:$D$147,0))*kgtoGg</f>
        <v>6.9700428329786346E-2</v>
      </c>
      <c r="AO70" s="22">
        <f>INDEX('Activity data'!AO$24:AO$39,MATCH(Emissions!$D70,'Activity data'!$D$24:$D$39,0))*INDEX(EF!$H$84:$H$99,MATCH(Emissions!$D70,EF!$D$84:$D$99,0))*INDEX(EF!$H$100:$H$115,MATCH(Emissions!$D70,EF!$D$100:$D$115,0))*INDEX(EF!$H$132:$H$147,MATCH(Emissions!$D70,EF!$D$132:$D$147,0))*kgtoGg</f>
        <v>6.9670558514297751E-2</v>
      </c>
      <c r="AP70" s="22">
        <f>INDEX('Activity data'!AP$24:AP$39,MATCH(Emissions!$D70,'Activity data'!$D$24:$D$39,0))*INDEX(EF!$H$84:$H$99,MATCH(Emissions!$D70,EF!$D$84:$D$99,0))*INDEX(EF!$H$100:$H$115,MATCH(Emissions!$D70,EF!$D$100:$D$115,0))*INDEX(EF!$H$132:$H$147,MATCH(Emissions!$D70,EF!$D$132:$D$147,0))*kgtoGg</f>
        <v>6.9640688698809156E-2</v>
      </c>
      <c r="AQ70" s="22">
        <f>INDEX('Activity data'!AQ$24:AQ$39,MATCH(Emissions!$D70,'Activity data'!$D$24:$D$39,0))*INDEX(EF!$H$84:$H$99,MATCH(Emissions!$D70,EF!$D$84:$D$99,0))*INDEX(EF!$H$100:$H$115,MATCH(Emissions!$D70,EF!$D$100:$D$115,0))*INDEX(EF!$H$132:$H$147,MATCH(Emissions!$D70,EF!$D$132:$D$147,0))*kgtoGg</f>
        <v>6.9610818883320533E-2</v>
      </c>
      <c r="AR70" s="22">
        <f>INDEX('Activity data'!AR$24:AR$39,MATCH(Emissions!$D70,'Activity data'!$D$24:$D$39,0))*INDEX(EF!$H$84:$H$99,MATCH(Emissions!$D70,EF!$D$84:$D$99,0))*INDEX(EF!$H$100:$H$115,MATCH(Emissions!$D70,EF!$D$100:$D$115,0))*INDEX(EF!$H$132:$H$147,MATCH(Emissions!$D70,EF!$D$132:$D$147,0))*kgtoGg</f>
        <v>6.9580949067831938E-2</v>
      </c>
      <c r="AS70" s="22">
        <f>INDEX('Activity data'!AS$24:AS$39,MATCH(Emissions!$D70,'Activity data'!$D$24:$D$39,0))*INDEX(EF!$H$84:$H$99,MATCH(Emissions!$D70,EF!$D$84:$D$99,0))*INDEX(EF!$H$100:$H$115,MATCH(Emissions!$D70,EF!$D$100:$D$115,0))*INDEX(EF!$H$132:$H$147,MATCH(Emissions!$D70,EF!$D$132:$D$147,0))*kgtoGg</f>
        <v>6.9551079252343315E-2</v>
      </c>
      <c r="AT70" s="22">
        <f>INDEX('Activity data'!AT$24:AT$39,MATCH(Emissions!$D70,'Activity data'!$D$24:$D$39,0))*INDEX(EF!$H$84:$H$99,MATCH(Emissions!$D70,EF!$D$84:$D$99,0))*INDEX(EF!$H$100:$H$115,MATCH(Emissions!$D70,EF!$D$100:$D$115,0))*INDEX(EF!$H$132:$H$147,MATCH(Emissions!$D70,EF!$D$132:$D$147,0))*kgtoGg</f>
        <v>6.9521209436854706E-2</v>
      </c>
      <c r="AU70" s="22">
        <f>INDEX('Activity data'!AU$24:AU$39,MATCH(Emissions!$D70,'Activity data'!$D$24:$D$39,0))*INDEX(EF!$H$84:$H$99,MATCH(Emissions!$D70,EF!$D$84:$D$99,0))*INDEX(EF!$H$100:$H$115,MATCH(Emissions!$D70,EF!$D$100:$D$115,0))*INDEX(EF!$H$132:$H$147,MATCH(Emissions!$D70,EF!$D$132:$D$147,0))*kgtoGg</f>
        <v>6.9491339621366111E-2</v>
      </c>
      <c r="AV70" s="22">
        <f>INDEX('Activity data'!AV$24:AV$39,MATCH(Emissions!$D70,'Activity data'!$D$24:$D$39,0))*INDEX(EF!$H$84:$H$99,MATCH(Emissions!$D70,EF!$D$84:$D$99,0))*INDEX(EF!$H$100:$H$115,MATCH(Emissions!$D70,EF!$D$100:$D$115,0))*INDEX(EF!$H$132:$H$147,MATCH(Emissions!$D70,EF!$D$132:$D$147,0))*kgtoGg</f>
        <v>6.9461469805877502E-2</v>
      </c>
      <c r="AW70" s="22">
        <f>INDEX('Activity data'!AW$24:AW$39,MATCH(Emissions!$D70,'Activity data'!$D$24:$D$39,0))*INDEX(EF!$H$84:$H$99,MATCH(Emissions!$D70,EF!$D$84:$D$99,0))*INDEX(EF!$H$100:$H$115,MATCH(Emissions!$D70,EF!$D$100:$D$115,0))*INDEX(EF!$H$132:$H$147,MATCH(Emissions!$D70,EF!$D$132:$D$147,0))*kgtoGg</f>
        <v>6.9431599990388893E-2</v>
      </c>
      <c r="AX70" s="22">
        <f>INDEX('Activity data'!AX$24:AX$39,MATCH(Emissions!$D70,'Activity data'!$D$24:$D$39,0))*INDEX(EF!$H$84:$H$99,MATCH(Emissions!$D70,EF!$D$84:$D$99,0))*INDEX(EF!$H$100:$H$115,MATCH(Emissions!$D70,EF!$D$100:$D$115,0))*INDEX(EF!$H$132:$H$147,MATCH(Emissions!$D70,EF!$D$132:$D$147,0))*kgtoGg</f>
        <v>6.9401730174900297E-2</v>
      </c>
      <c r="AY70" s="22">
        <f>INDEX('Activity data'!AY$24:AY$39,MATCH(Emissions!$D70,'Activity data'!$D$24:$D$39,0))*INDEX(EF!$H$84:$H$99,MATCH(Emissions!$D70,EF!$D$84:$D$99,0))*INDEX(EF!$H$100:$H$115,MATCH(Emissions!$D70,EF!$D$100:$D$115,0))*INDEX(EF!$H$132:$H$147,MATCH(Emissions!$D70,EF!$D$132:$D$147,0))*kgtoGg</f>
        <v>6.9371860359411688E-2</v>
      </c>
      <c r="AZ70" s="22">
        <f>INDEX('Activity data'!AZ$24:AZ$39,MATCH(Emissions!$D70,'Activity data'!$D$24:$D$39,0))*INDEX(EF!$H$84:$H$99,MATCH(Emissions!$D70,EF!$D$84:$D$99,0))*INDEX(EF!$H$100:$H$115,MATCH(Emissions!$D70,EF!$D$100:$D$115,0))*INDEX(EF!$H$132:$H$147,MATCH(Emissions!$D70,EF!$D$132:$D$147,0))*kgtoGg</f>
        <v>6.9341990543923093E-2</v>
      </c>
      <c r="BA70" s="22">
        <f>INDEX('Activity data'!BA$24:BA$39,MATCH(Emissions!$D70,'Activity data'!$D$24:$D$39,0))*INDEX(EF!$H$84:$H$99,MATCH(Emissions!$D70,EF!$D$84:$D$99,0))*INDEX(EF!$H$100:$H$115,MATCH(Emissions!$D70,EF!$D$100:$D$115,0))*INDEX(EF!$H$132:$H$147,MATCH(Emissions!$D70,EF!$D$132:$D$147,0))*kgtoGg</f>
        <v>6.931212072843447E-2</v>
      </c>
      <c r="BB70" s="22">
        <f>INDEX('Activity data'!BB$24:BB$39,MATCH(Emissions!$D70,'Activity data'!$D$24:$D$39,0))*INDEX(EF!$H$84:$H$99,MATCH(Emissions!$D70,EF!$D$84:$D$99,0))*INDEX(EF!$H$100:$H$115,MATCH(Emissions!$D70,EF!$D$100:$D$115,0))*INDEX(EF!$H$132:$H$147,MATCH(Emissions!$D70,EF!$D$132:$D$147,0))*kgtoGg</f>
        <v>6.9282250912945875E-2</v>
      </c>
      <c r="BC70" s="22">
        <f>INDEX('Activity data'!BC$24:BC$39,MATCH(Emissions!$D70,'Activity data'!$D$24:$D$39,0))*INDEX(EF!$H$84:$H$99,MATCH(Emissions!$D70,EF!$D$84:$D$99,0))*INDEX(EF!$H$100:$H$115,MATCH(Emissions!$D70,EF!$D$100:$D$115,0))*INDEX(EF!$H$132:$H$147,MATCH(Emissions!$D70,EF!$D$132:$D$147,0))*kgtoGg</f>
        <v>6.9252381097457266E-2</v>
      </c>
      <c r="BD70" s="22">
        <f>INDEX('Activity data'!BD$24:BD$39,MATCH(Emissions!$D70,'Activity data'!$D$24:$D$39,0))*INDEX(EF!$H$84:$H$99,MATCH(Emissions!$D70,EF!$D$84:$D$99,0))*INDEX(EF!$H$100:$H$115,MATCH(Emissions!$D70,EF!$D$100:$D$115,0))*INDEX(EF!$H$132:$H$147,MATCH(Emissions!$D70,EF!$D$132:$D$147,0))*kgtoGg</f>
        <v>6.9222511281968643E-2</v>
      </c>
      <c r="BE70" s="22">
        <f>INDEX('Activity data'!BE$24:BE$39,MATCH(Emissions!$D70,'Activity data'!$D$24:$D$39,0))*INDEX(EF!$H$84:$H$99,MATCH(Emissions!$D70,EF!$D$84:$D$99,0))*INDEX(EF!$H$100:$H$115,MATCH(Emissions!$D70,EF!$D$100:$D$115,0))*INDEX(EF!$H$132:$H$147,MATCH(Emissions!$D70,EF!$D$132:$D$147,0))*kgtoGg</f>
        <v>6.9192641466480048E-2</v>
      </c>
      <c r="BF70" s="22">
        <f>INDEX('Activity data'!BF$24:BF$39,MATCH(Emissions!$D70,'Activity data'!$D$24:$D$39,0))*INDEX(EF!$H$84:$H$99,MATCH(Emissions!$D70,EF!$D$84:$D$99,0))*INDEX(EF!$H$100:$H$115,MATCH(Emissions!$D70,EF!$D$100:$D$115,0))*INDEX(EF!$H$132:$H$147,MATCH(Emissions!$D70,EF!$D$132:$D$147,0))*kgtoGg</f>
        <v>6.9162771650991453E-2</v>
      </c>
      <c r="BG70" s="22">
        <f>INDEX('Activity data'!BG$24:BG$39,MATCH(Emissions!$D70,'Activity data'!$D$24:$D$39,0))*INDEX(EF!$H$84:$H$99,MATCH(Emissions!$D70,EF!$D$84:$D$99,0))*INDEX(EF!$H$100:$H$115,MATCH(Emissions!$D70,EF!$D$100:$D$115,0))*INDEX(EF!$H$132:$H$147,MATCH(Emissions!$D70,EF!$D$132:$D$147,0))*kgtoGg</f>
        <v>6.913290183550283E-2</v>
      </c>
      <c r="BH70" s="22">
        <f>INDEX('Activity data'!BH$24:BH$39,MATCH(Emissions!$D70,'Activity data'!$D$24:$D$39,0))*INDEX(EF!$H$84:$H$99,MATCH(Emissions!$D70,EF!$D$84:$D$99,0))*INDEX(EF!$H$100:$H$115,MATCH(Emissions!$D70,EF!$D$100:$D$115,0))*INDEX(EF!$H$132:$H$147,MATCH(Emissions!$D70,EF!$D$132:$D$147,0))*kgtoGg</f>
        <v>6.9103032020014235E-2</v>
      </c>
      <c r="BI70" s="22">
        <f>INDEX('Activity data'!BI$24:BI$39,MATCH(Emissions!$D70,'Activity data'!$D$24:$D$39,0))*INDEX(EF!$H$84:$H$99,MATCH(Emissions!$D70,EF!$D$84:$D$99,0))*INDEX(EF!$H$100:$H$115,MATCH(Emissions!$D70,EF!$D$100:$D$115,0))*INDEX(EF!$H$132:$H$147,MATCH(Emissions!$D70,EF!$D$132:$D$147,0))*kgtoGg</f>
        <v>6.9073162204525626E-2</v>
      </c>
      <c r="BJ70" s="22">
        <f>INDEX('Activity data'!BJ$24:BJ$39,MATCH(Emissions!$D70,'Activity data'!$D$24:$D$39,0))*INDEX(EF!$H$84:$H$99,MATCH(Emissions!$D70,EF!$D$84:$D$99,0))*INDEX(EF!$H$100:$H$115,MATCH(Emissions!$D70,EF!$D$100:$D$115,0))*INDEX(EF!$H$132:$H$147,MATCH(Emissions!$D70,EF!$D$132:$D$147,0))*kgtoGg</f>
        <v>6.9043292389037031E-2</v>
      </c>
      <c r="BK70" s="22">
        <f>INDEX('Activity data'!BK$24:BK$39,MATCH(Emissions!$D70,'Activity data'!$D$24:$D$39,0))*INDEX(EF!$H$84:$H$99,MATCH(Emissions!$D70,EF!$D$84:$D$99,0))*INDEX(EF!$H$100:$H$115,MATCH(Emissions!$D70,EF!$D$100:$D$115,0))*INDEX(EF!$H$132:$H$147,MATCH(Emissions!$D70,EF!$D$132:$D$147,0))*kgtoGg</f>
        <v>6.9013422573548422E-2</v>
      </c>
      <c r="BL70" s="22">
        <f>INDEX('Activity data'!BL$24:BL$39,MATCH(Emissions!$D70,'Activity data'!$D$24:$D$39,0))*INDEX(EF!$H$84:$H$99,MATCH(Emissions!$D70,EF!$D$84:$D$99,0))*INDEX(EF!$H$100:$H$115,MATCH(Emissions!$D70,EF!$D$100:$D$115,0))*INDEX(EF!$H$132:$H$147,MATCH(Emissions!$D70,EF!$D$132:$D$147,0))*kgtoGg</f>
        <v>6.8983552758059813E-2</v>
      </c>
      <c r="BM70" s="22">
        <f>INDEX('Activity data'!BM$24:BM$39,MATCH(Emissions!$D70,'Activity data'!$D$24:$D$39,0))*INDEX(EF!$H$84:$H$99,MATCH(Emissions!$D70,EF!$D$84:$D$99,0))*INDEX(EF!$H$100:$H$115,MATCH(Emissions!$D70,EF!$D$100:$D$115,0))*INDEX(EF!$H$132:$H$147,MATCH(Emissions!$D70,EF!$D$132:$D$147,0))*kgtoGg</f>
        <v>6.8953682942571204E-2</v>
      </c>
      <c r="BN70" s="22">
        <f>INDEX('Activity data'!BN$24:BN$39,MATCH(Emissions!$D70,'Activity data'!$D$24:$D$39,0))*INDEX(EF!$H$84:$H$99,MATCH(Emissions!$D70,EF!$D$84:$D$99,0))*INDEX(EF!$H$100:$H$115,MATCH(Emissions!$D70,EF!$D$100:$D$115,0))*INDEX(EF!$H$132:$H$147,MATCH(Emissions!$D70,EF!$D$132:$D$147,0))*kgtoGg</f>
        <v>6.8923813127082581E-2</v>
      </c>
      <c r="BO70" s="22">
        <f>INDEX('Activity data'!BO$24:BO$39,MATCH(Emissions!$D70,'Activity data'!$D$24:$D$39,0))*INDEX(EF!$H$84:$H$99,MATCH(Emissions!$D70,EF!$D$84:$D$99,0))*INDEX(EF!$H$100:$H$115,MATCH(Emissions!$D70,EF!$D$100:$D$115,0))*INDEX(EF!$H$132:$H$147,MATCH(Emissions!$D70,EF!$D$132:$D$147,0))*kgtoGg</f>
        <v>6.8893943311593986E-2</v>
      </c>
      <c r="BP70" s="22">
        <f>INDEX('Activity data'!BP$24:BP$39,MATCH(Emissions!$D70,'Activity data'!$D$24:$D$39,0))*INDEX(EF!$H$84:$H$99,MATCH(Emissions!$D70,EF!$D$84:$D$99,0))*INDEX(EF!$H$100:$H$115,MATCH(Emissions!$D70,EF!$D$100:$D$115,0))*INDEX(EF!$H$132:$H$147,MATCH(Emissions!$D70,EF!$D$132:$D$147,0))*kgtoGg</f>
        <v>6.8864073496105391E-2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0.49279385642925139</v>
      </c>
      <c r="AL72" s="22">
        <f>INDEX('Activity data'!AL$24:AL$39,MATCH(Emissions!$D72,'Activity data'!$D$24:$D$39,0))*INDEX(EF!$H$84:$H$99,MATCH(Emissions!$D72,EF!$D$84:$D$99,0))*INDEX(EF!$H$100:$H$115,MATCH(Emissions!$D72,EF!$D$100:$D$115,0))*INDEX(EF!$H$132:$H$147,MATCH(Emissions!$D72,EF!$D$132:$D$147,0))*kgtoGg</f>
        <v>0.48933524822504815</v>
      </c>
      <c r="AM72" s="22">
        <f>INDEX('Activity data'!AM$24:AM$39,MATCH(Emissions!$D72,'Activity data'!$D$24:$D$39,0))*INDEX(EF!$H$84:$H$99,MATCH(Emissions!$D72,EF!$D$84:$D$99,0))*INDEX(EF!$H$100:$H$115,MATCH(Emissions!$D72,EF!$D$100:$D$115,0))*INDEX(EF!$H$132:$H$147,MATCH(Emissions!$D72,EF!$D$132:$D$147,0))*kgtoGg</f>
        <v>0.48587664002084496</v>
      </c>
      <c r="AN72" s="22">
        <f>INDEX('Activity data'!AN$24:AN$39,MATCH(Emissions!$D72,'Activity data'!$D$24:$D$39,0))*INDEX(EF!$H$84:$H$99,MATCH(Emissions!$D72,EF!$D$84:$D$99,0))*INDEX(EF!$H$100:$H$115,MATCH(Emissions!$D72,EF!$D$100:$D$115,0))*INDEX(EF!$H$132:$H$147,MATCH(Emissions!$D72,EF!$D$132:$D$147,0))*kgtoGg</f>
        <v>0.48241803181664178</v>
      </c>
      <c r="AO72" s="22">
        <f>INDEX('Activity data'!AO$24:AO$39,MATCH(Emissions!$D72,'Activity data'!$D$24:$D$39,0))*INDEX(EF!$H$84:$H$99,MATCH(Emissions!$D72,EF!$D$84:$D$99,0))*INDEX(EF!$H$100:$H$115,MATCH(Emissions!$D72,EF!$D$100:$D$115,0))*INDEX(EF!$H$132:$H$147,MATCH(Emissions!$D72,EF!$D$132:$D$147,0))*kgtoGg</f>
        <v>0.47895942361243865</v>
      </c>
      <c r="AP72" s="22">
        <f>INDEX('Activity data'!AP$24:AP$39,MATCH(Emissions!$D72,'Activity data'!$D$24:$D$39,0))*INDEX(EF!$H$84:$H$99,MATCH(Emissions!$D72,EF!$D$84:$D$99,0))*INDEX(EF!$H$100:$H$115,MATCH(Emissions!$D72,EF!$D$100:$D$115,0))*INDEX(EF!$H$132:$H$147,MATCH(Emissions!$D72,EF!$D$132:$D$147,0))*kgtoGg</f>
        <v>0.47550081540823552</v>
      </c>
      <c r="AQ72" s="22">
        <f>INDEX('Activity data'!AQ$24:AQ$39,MATCH(Emissions!$D72,'Activity data'!$D$24:$D$39,0))*INDEX(EF!$H$84:$H$99,MATCH(Emissions!$D72,EF!$D$84:$D$99,0))*INDEX(EF!$H$100:$H$115,MATCH(Emissions!$D72,EF!$D$100:$D$115,0))*INDEX(EF!$H$132:$H$147,MATCH(Emissions!$D72,EF!$D$132:$D$147,0))*kgtoGg</f>
        <v>0.47204220720403234</v>
      </c>
      <c r="AR72" s="22">
        <f>INDEX('Activity data'!AR$24:AR$39,MATCH(Emissions!$D72,'Activity data'!$D$24:$D$39,0))*INDEX(EF!$H$84:$H$99,MATCH(Emissions!$D72,EF!$D$84:$D$99,0))*INDEX(EF!$H$100:$H$115,MATCH(Emissions!$D72,EF!$D$100:$D$115,0))*INDEX(EF!$H$132:$H$147,MATCH(Emissions!$D72,EF!$D$132:$D$147,0))*kgtoGg</f>
        <v>0.46858359899982904</v>
      </c>
      <c r="AS72" s="22">
        <f>INDEX('Activity data'!AS$24:AS$39,MATCH(Emissions!$D72,'Activity data'!$D$24:$D$39,0))*INDEX(EF!$H$84:$H$99,MATCH(Emissions!$D72,EF!$D$84:$D$99,0))*INDEX(EF!$H$100:$H$115,MATCH(Emissions!$D72,EF!$D$100:$D$115,0))*INDEX(EF!$H$132:$H$147,MATCH(Emissions!$D72,EF!$D$132:$D$147,0))*kgtoGg</f>
        <v>0.46512499079562586</v>
      </c>
      <c r="AT72" s="22">
        <f>INDEX('Activity data'!AT$24:AT$39,MATCH(Emissions!$D72,'Activity data'!$D$24:$D$39,0))*INDEX(EF!$H$84:$H$99,MATCH(Emissions!$D72,EF!$D$84:$D$99,0))*INDEX(EF!$H$100:$H$115,MATCH(Emissions!$D72,EF!$D$100:$D$115,0))*INDEX(EF!$H$132:$H$147,MATCH(Emissions!$D72,EF!$D$132:$D$147,0))*kgtoGg</f>
        <v>0.46166638259142267</v>
      </c>
      <c r="AU72" s="22">
        <f>INDEX('Activity data'!AU$24:AU$39,MATCH(Emissions!$D72,'Activity data'!$D$24:$D$39,0))*INDEX(EF!$H$84:$H$99,MATCH(Emissions!$D72,EF!$D$84:$D$99,0))*INDEX(EF!$H$100:$H$115,MATCH(Emissions!$D72,EF!$D$100:$D$115,0))*INDEX(EF!$H$132:$H$147,MATCH(Emissions!$D72,EF!$D$132:$D$147,0))*kgtoGg</f>
        <v>0.45820777438721955</v>
      </c>
      <c r="AV72" s="22">
        <f>INDEX('Activity data'!AV$24:AV$39,MATCH(Emissions!$D72,'Activity data'!$D$24:$D$39,0))*INDEX(EF!$H$84:$H$99,MATCH(Emissions!$D72,EF!$D$84:$D$99,0))*INDEX(EF!$H$100:$H$115,MATCH(Emissions!$D72,EF!$D$100:$D$115,0))*INDEX(EF!$H$132:$H$147,MATCH(Emissions!$D72,EF!$D$132:$D$147,0))*kgtoGg</f>
        <v>0.45474916618301631</v>
      </c>
      <c r="AW72" s="22">
        <f>INDEX('Activity data'!AW$24:AW$39,MATCH(Emissions!$D72,'Activity data'!$D$24:$D$39,0))*INDEX(EF!$H$84:$H$99,MATCH(Emissions!$D72,EF!$D$84:$D$99,0))*INDEX(EF!$H$100:$H$115,MATCH(Emissions!$D72,EF!$D$100:$D$115,0))*INDEX(EF!$H$132:$H$147,MATCH(Emissions!$D72,EF!$D$132:$D$147,0))*kgtoGg</f>
        <v>0.45129055797881312</v>
      </c>
      <c r="AX72" s="22">
        <f>INDEX('Activity data'!AX$24:AX$39,MATCH(Emissions!$D72,'Activity data'!$D$24:$D$39,0))*INDEX(EF!$H$84:$H$99,MATCH(Emissions!$D72,EF!$D$84:$D$99,0))*INDEX(EF!$H$100:$H$115,MATCH(Emissions!$D72,EF!$D$100:$D$115,0))*INDEX(EF!$H$132:$H$147,MATCH(Emissions!$D72,EF!$D$132:$D$147,0))*kgtoGg</f>
        <v>0.44783194977460994</v>
      </c>
      <c r="AY72" s="22">
        <f>INDEX('Activity data'!AY$24:AY$39,MATCH(Emissions!$D72,'Activity data'!$D$24:$D$39,0))*INDEX(EF!$H$84:$H$99,MATCH(Emissions!$D72,EF!$D$84:$D$99,0))*INDEX(EF!$H$100:$H$115,MATCH(Emissions!$D72,EF!$D$100:$D$115,0))*INDEX(EF!$H$132:$H$147,MATCH(Emissions!$D72,EF!$D$132:$D$147,0))*kgtoGg</f>
        <v>0.44437334157040664</v>
      </c>
      <c r="AZ72" s="22">
        <f>INDEX('Activity data'!AZ$24:AZ$39,MATCH(Emissions!$D72,'Activity data'!$D$24:$D$39,0))*INDEX(EF!$H$84:$H$99,MATCH(Emissions!$D72,EF!$D$84:$D$99,0))*INDEX(EF!$H$100:$H$115,MATCH(Emissions!$D72,EF!$D$100:$D$115,0))*INDEX(EF!$H$132:$H$147,MATCH(Emissions!$D72,EF!$D$132:$D$147,0))*kgtoGg</f>
        <v>0.44091473336620357</v>
      </c>
      <c r="BA72" s="22">
        <f>INDEX('Activity data'!BA$24:BA$39,MATCH(Emissions!$D72,'Activity data'!$D$24:$D$39,0))*INDEX(EF!$H$84:$H$99,MATCH(Emissions!$D72,EF!$D$84:$D$99,0))*INDEX(EF!$H$100:$H$115,MATCH(Emissions!$D72,EF!$D$100:$D$115,0))*INDEX(EF!$H$132:$H$147,MATCH(Emissions!$D72,EF!$D$132:$D$147,0))*kgtoGg</f>
        <v>0.43745612516200039</v>
      </c>
      <c r="BB72" s="22">
        <f>INDEX('Activity data'!BB$24:BB$39,MATCH(Emissions!$D72,'Activity data'!$D$24:$D$39,0))*INDEX(EF!$H$84:$H$99,MATCH(Emissions!$D72,EF!$D$84:$D$99,0))*INDEX(EF!$H$100:$H$115,MATCH(Emissions!$D72,EF!$D$100:$D$115,0))*INDEX(EF!$H$132:$H$147,MATCH(Emissions!$D72,EF!$D$132:$D$147,0))*kgtoGg</f>
        <v>0.4339975169577972</v>
      </c>
      <c r="BC72" s="22">
        <f>INDEX('Activity data'!BC$24:BC$39,MATCH(Emissions!$D72,'Activity data'!$D$24:$D$39,0))*INDEX(EF!$H$84:$H$99,MATCH(Emissions!$D72,EF!$D$84:$D$99,0))*INDEX(EF!$H$100:$H$115,MATCH(Emissions!$D72,EF!$D$100:$D$115,0))*INDEX(EF!$H$132:$H$147,MATCH(Emissions!$D72,EF!$D$132:$D$147,0))*kgtoGg</f>
        <v>0.43053890875359402</v>
      </c>
      <c r="BD72" s="22">
        <f>INDEX('Activity data'!BD$24:BD$39,MATCH(Emissions!$D72,'Activity data'!$D$24:$D$39,0))*INDEX(EF!$H$84:$H$99,MATCH(Emissions!$D72,EF!$D$84:$D$99,0))*INDEX(EF!$H$100:$H$115,MATCH(Emissions!$D72,EF!$D$100:$D$115,0))*INDEX(EF!$H$132:$H$147,MATCH(Emissions!$D72,EF!$D$132:$D$147,0))*kgtoGg</f>
        <v>0.42708030054939083</v>
      </c>
      <c r="BE72" s="22">
        <f>INDEX('Activity data'!BE$24:BE$39,MATCH(Emissions!$D72,'Activity data'!$D$24:$D$39,0))*INDEX(EF!$H$84:$H$99,MATCH(Emissions!$D72,EF!$D$84:$D$99,0))*INDEX(EF!$H$100:$H$115,MATCH(Emissions!$D72,EF!$D$100:$D$115,0))*INDEX(EF!$H$132:$H$147,MATCH(Emissions!$D72,EF!$D$132:$D$147,0))*kgtoGg</f>
        <v>0.42362169234518765</v>
      </c>
      <c r="BF72" s="22">
        <f>INDEX('Activity data'!BF$24:BF$39,MATCH(Emissions!$D72,'Activity data'!$D$24:$D$39,0))*INDEX(EF!$H$84:$H$99,MATCH(Emissions!$D72,EF!$D$84:$D$99,0))*INDEX(EF!$H$100:$H$115,MATCH(Emissions!$D72,EF!$D$100:$D$115,0))*INDEX(EF!$H$132:$H$147,MATCH(Emissions!$D72,EF!$D$132:$D$147,0))*kgtoGg</f>
        <v>0.42016308414098436</v>
      </c>
      <c r="BG72" s="22">
        <f>INDEX('Activity data'!BG$24:BG$39,MATCH(Emissions!$D72,'Activity data'!$D$24:$D$39,0))*INDEX(EF!$H$84:$H$99,MATCH(Emissions!$D72,EF!$D$84:$D$99,0))*INDEX(EF!$H$100:$H$115,MATCH(Emissions!$D72,EF!$D$100:$D$115,0))*INDEX(EF!$H$132:$H$147,MATCH(Emissions!$D72,EF!$D$132:$D$147,0))*kgtoGg</f>
        <v>0.41670447593678112</v>
      </c>
      <c r="BH72" s="22">
        <f>INDEX('Activity data'!BH$24:BH$39,MATCH(Emissions!$D72,'Activity data'!$D$24:$D$39,0))*INDEX(EF!$H$84:$H$99,MATCH(Emissions!$D72,EF!$D$84:$D$99,0))*INDEX(EF!$H$100:$H$115,MATCH(Emissions!$D72,EF!$D$100:$D$115,0))*INDEX(EF!$H$132:$H$147,MATCH(Emissions!$D72,EF!$D$132:$D$147,0))*kgtoGg</f>
        <v>0.41324586773257804</v>
      </c>
      <c r="BI72" s="22">
        <f>INDEX('Activity data'!BI$24:BI$39,MATCH(Emissions!$D72,'Activity data'!$D$24:$D$39,0))*INDEX(EF!$H$84:$H$99,MATCH(Emissions!$D72,EF!$D$84:$D$99,0))*INDEX(EF!$H$100:$H$115,MATCH(Emissions!$D72,EF!$D$100:$D$115,0))*INDEX(EF!$H$132:$H$147,MATCH(Emissions!$D72,EF!$D$132:$D$147,0))*kgtoGg</f>
        <v>0.4097872595283748</v>
      </c>
      <c r="BJ72" s="22">
        <f>INDEX('Activity data'!BJ$24:BJ$39,MATCH(Emissions!$D72,'Activity data'!$D$24:$D$39,0))*INDEX(EF!$H$84:$H$99,MATCH(Emissions!$D72,EF!$D$84:$D$99,0))*INDEX(EF!$H$100:$H$115,MATCH(Emissions!$D72,EF!$D$100:$D$115,0))*INDEX(EF!$H$132:$H$147,MATCH(Emissions!$D72,EF!$D$132:$D$147,0))*kgtoGg</f>
        <v>0.40632865132417167</v>
      </c>
      <c r="BK72" s="22">
        <f>INDEX('Activity data'!BK$24:BK$39,MATCH(Emissions!$D72,'Activity data'!$D$24:$D$39,0))*INDEX(EF!$H$84:$H$99,MATCH(Emissions!$D72,EF!$D$84:$D$99,0))*INDEX(EF!$H$100:$H$115,MATCH(Emissions!$D72,EF!$D$100:$D$115,0))*INDEX(EF!$H$132:$H$147,MATCH(Emissions!$D72,EF!$D$132:$D$147,0))*kgtoGg</f>
        <v>0.40287004311996844</v>
      </c>
      <c r="BL72" s="22">
        <f>INDEX('Activity data'!BL$24:BL$39,MATCH(Emissions!$D72,'Activity data'!$D$24:$D$39,0))*INDEX(EF!$H$84:$H$99,MATCH(Emissions!$D72,EF!$D$84:$D$99,0))*INDEX(EF!$H$100:$H$115,MATCH(Emissions!$D72,EF!$D$100:$D$115,0))*INDEX(EF!$H$132:$H$147,MATCH(Emissions!$D72,EF!$D$132:$D$147,0))*kgtoGg</f>
        <v>0.39941143491576536</v>
      </c>
      <c r="BM72" s="22">
        <f>INDEX('Activity data'!BM$24:BM$39,MATCH(Emissions!$D72,'Activity data'!$D$24:$D$39,0))*INDEX(EF!$H$84:$H$99,MATCH(Emissions!$D72,EF!$D$84:$D$99,0))*INDEX(EF!$H$100:$H$115,MATCH(Emissions!$D72,EF!$D$100:$D$115,0))*INDEX(EF!$H$132:$H$147,MATCH(Emissions!$D72,EF!$D$132:$D$147,0))*kgtoGg</f>
        <v>0.39595282671156223</v>
      </c>
      <c r="BN72" s="22">
        <f>INDEX('Activity data'!BN$24:BN$39,MATCH(Emissions!$D72,'Activity data'!$D$24:$D$39,0))*INDEX(EF!$H$84:$H$99,MATCH(Emissions!$D72,EF!$D$84:$D$99,0))*INDEX(EF!$H$100:$H$115,MATCH(Emissions!$D72,EF!$D$100:$D$115,0))*INDEX(EF!$H$132:$H$147,MATCH(Emissions!$D72,EF!$D$132:$D$147,0))*kgtoGg</f>
        <v>0.3924942185073591</v>
      </c>
      <c r="BO72" s="22">
        <f>INDEX('Activity data'!BO$24:BO$39,MATCH(Emissions!$D72,'Activity data'!$D$24:$D$39,0))*INDEX(EF!$H$84:$H$99,MATCH(Emissions!$D72,EF!$D$84:$D$99,0))*INDEX(EF!$H$100:$H$115,MATCH(Emissions!$D72,EF!$D$100:$D$115,0))*INDEX(EF!$H$132:$H$147,MATCH(Emissions!$D72,EF!$D$132:$D$147,0))*kgtoGg</f>
        <v>0.38903561030315592</v>
      </c>
      <c r="BP72" s="22">
        <f>INDEX('Activity data'!BP$24:BP$39,MATCH(Emissions!$D72,'Activity data'!$D$24:$D$39,0))*INDEX(EF!$H$84:$H$99,MATCH(Emissions!$D72,EF!$D$84:$D$99,0))*INDEX(EF!$H$100:$H$115,MATCH(Emissions!$D72,EF!$D$100:$D$115,0))*INDEX(EF!$H$132:$H$147,MATCH(Emissions!$D72,EF!$D$132:$D$147,0))*kgtoGg</f>
        <v>0.38557700209895263</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1.7476396139750874</v>
      </c>
      <c r="AE79" s="22">
        <f>INDEX('Activity data'!AE$24:AE$39,MATCH(Emissions!$D79,'Activity data'!$D$24:$D$39,0))*INDEX(EF!$H$84:$H$99,MATCH(Emissions!$D79,EF!$D$84:$D$99,0))*INDEX(EF!$H$100:$H$115,MATCH(Emissions!$D79,EF!$D$100:$D$115,0))*INDEX(EF!$H$132:$H$147,MATCH(Emissions!$D79,EF!$D$132:$D$147,0))*kgtoGg</f>
        <v>1.7588516448488245</v>
      </c>
      <c r="AF79" s="22">
        <f>INDEX('Activity data'!AF$24:AF$39,MATCH(Emissions!$D79,'Activity data'!$D$24:$D$39,0))*INDEX(EF!$H$84:$H$99,MATCH(Emissions!$D79,EF!$D$84:$D$99,0))*INDEX(EF!$H$100:$H$115,MATCH(Emissions!$D79,EF!$D$100:$D$115,0))*INDEX(EF!$H$132:$H$147,MATCH(Emissions!$D79,EF!$D$132:$D$147,0))*kgtoGg</f>
        <v>1.7700636757225612</v>
      </c>
      <c r="AG79" s="22">
        <f>INDEX('Activity data'!AG$24:AG$39,MATCH(Emissions!$D79,'Activity data'!$D$24:$D$39,0))*INDEX(EF!$H$84:$H$99,MATCH(Emissions!$D79,EF!$D$84:$D$99,0))*INDEX(EF!$H$100:$H$115,MATCH(Emissions!$D79,EF!$D$100:$D$115,0))*INDEX(EF!$H$132:$H$147,MATCH(Emissions!$D79,EF!$D$132:$D$147,0))*kgtoGg</f>
        <v>1.7812757065962979</v>
      </c>
      <c r="AH79" s="22">
        <f>INDEX('Activity data'!AH$24:AH$39,MATCH(Emissions!$D79,'Activity data'!$D$24:$D$39,0))*INDEX(EF!$H$84:$H$99,MATCH(Emissions!$D79,EF!$D$84:$D$99,0))*INDEX(EF!$H$100:$H$115,MATCH(Emissions!$D79,EF!$D$100:$D$115,0))*INDEX(EF!$H$132:$H$147,MATCH(Emissions!$D79,EF!$D$132:$D$147,0))*kgtoGg</f>
        <v>1.7924877374700352</v>
      </c>
      <c r="AI79" s="22">
        <f>INDEX('Activity data'!AI$24:AI$39,MATCH(Emissions!$D79,'Activity data'!$D$24:$D$39,0))*INDEX(EF!$H$84:$H$99,MATCH(Emissions!$D79,EF!$D$84:$D$99,0))*INDEX(EF!$H$100:$H$115,MATCH(Emissions!$D79,EF!$D$100:$D$115,0))*INDEX(EF!$H$132:$H$147,MATCH(Emissions!$D79,EF!$D$132:$D$147,0))*kgtoGg</f>
        <v>1.8036997683437717</v>
      </c>
      <c r="AJ79" s="22">
        <f>INDEX('Activity data'!AJ$24:AJ$39,MATCH(Emissions!$D79,'Activity data'!$D$24:$D$39,0))*INDEX(EF!$H$84:$H$99,MATCH(Emissions!$D79,EF!$D$84:$D$99,0))*INDEX(EF!$H$100:$H$115,MATCH(Emissions!$D79,EF!$D$100:$D$115,0))*INDEX(EF!$H$132:$H$147,MATCH(Emissions!$D79,EF!$D$132:$D$147,0))*kgtoGg</f>
        <v>1.8149117992175088</v>
      </c>
      <c r="AK79" s="22">
        <f>INDEX('Activity data'!AK$24:AK$39,MATCH(Emissions!$D79,'Activity data'!$D$24:$D$39,0))*INDEX(EF!$H$84:$H$99,MATCH(Emissions!$D79,EF!$D$84:$D$99,0))*INDEX(EF!$H$100:$H$115,MATCH(Emissions!$D79,EF!$D$100:$D$115,0))*INDEX(EF!$H$132:$H$147,MATCH(Emissions!$D79,EF!$D$132:$D$147,0))*kgtoGg</f>
        <v>1.8337408160133097</v>
      </c>
      <c r="AL79" s="22">
        <f>INDEX('Activity data'!AL$24:AL$39,MATCH(Emissions!$D79,'Activity data'!$D$24:$D$39,0))*INDEX(EF!$H$84:$H$99,MATCH(Emissions!$D79,EF!$D$84:$D$99,0))*INDEX(EF!$H$100:$H$115,MATCH(Emissions!$D79,EF!$D$100:$D$115,0))*INDEX(EF!$H$132:$H$147,MATCH(Emissions!$D79,EF!$D$132:$D$147,0))*kgtoGg</f>
        <v>1.8525698328091103</v>
      </c>
      <c r="AM79" s="22">
        <f>INDEX('Activity data'!AM$24:AM$39,MATCH(Emissions!$D79,'Activity data'!$D$24:$D$39,0))*INDEX(EF!$H$84:$H$99,MATCH(Emissions!$D79,EF!$D$84:$D$99,0))*INDEX(EF!$H$100:$H$115,MATCH(Emissions!$D79,EF!$D$100:$D$115,0))*INDEX(EF!$H$132:$H$147,MATCH(Emissions!$D79,EF!$D$132:$D$147,0))*kgtoGg</f>
        <v>1.8713988496049114</v>
      </c>
      <c r="AN79" s="22">
        <f>INDEX('Activity data'!AN$24:AN$39,MATCH(Emissions!$D79,'Activity data'!$D$24:$D$39,0))*INDEX(EF!$H$84:$H$99,MATCH(Emissions!$D79,EF!$D$84:$D$99,0))*INDEX(EF!$H$100:$H$115,MATCH(Emissions!$D79,EF!$D$100:$D$115,0))*INDEX(EF!$H$132:$H$147,MATCH(Emissions!$D79,EF!$D$132:$D$147,0))*kgtoGg</f>
        <v>1.8902278664007113</v>
      </c>
      <c r="AO79" s="22">
        <f>INDEX('Activity data'!AO$24:AO$39,MATCH(Emissions!$D79,'Activity data'!$D$24:$D$39,0))*INDEX(EF!$H$84:$H$99,MATCH(Emissions!$D79,EF!$D$84:$D$99,0))*INDEX(EF!$H$100:$H$115,MATCH(Emissions!$D79,EF!$D$100:$D$115,0))*INDEX(EF!$H$132:$H$147,MATCH(Emissions!$D79,EF!$D$132:$D$147,0))*kgtoGg</f>
        <v>1.9090568831965125</v>
      </c>
      <c r="AP79" s="22">
        <f>INDEX('Activity data'!AP$24:AP$39,MATCH(Emissions!$D79,'Activity data'!$D$24:$D$39,0))*INDEX(EF!$H$84:$H$99,MATCH(Emissions!$D79,EF!$D$84:$D$99,0))*INDEX(EF!$H$100:$H$115,MATCH(Emissions!$D79,EF!$D$100:$D$115,0))*INDEX(EF!$H$132:$H$147,MATCH(Emissions!$D79,EF!$D$132:$D$147,0))*kgtoGg</f>
        <v>1.9278858999923132</v>
      </c>
      <c r="AQ79" s="22">
        <f>INDEX('Activity data'!AQ$24:AQ$39,MATCH(Emissions!$D79,'Activity data'!$D$24:$D$39,0))*INDEX(EF!$H$84:$H$99,MATCH(Emissions!$D79,EF!$D$84:$D$99,0))*INDEX(EF!$H$100:$H$115,MATCH(Emissions!$D79,EF!$D$100:$D$115,0))*INDEX(EF!$H$132:$H$147,MATCH(Emissions!$D79,EF!$D$132:$D$147,0))*kgtoGg</f>
        <v>1.9467149167881139</v>
      </c>
      <c r="AR79" s="22">
        <f>INDEX('Activity data'!AR$24:AR$39,MATCH(Emissions!$D79,'Activity data'!$D$24:$D$39,0))*INDEX(EF!$H$84:$H$99,MATCH(Emissions!$D79,EF!$D$84:$D$99,0))*INDEX(EF!$H$100:$H$115,MATCH(Emissions!$D79,EF!$D$100:$D$115,0))*INDEX(EF!$H$132:$H$147,MATCH(Emissions!$D79,EF!$D$132:$D$147,0))*kgtoGg</f>
        <v>1.9655439335839147</v>
      </c>
      <c r="AS79" s="22">
        <f>INDEX('Activity data'!AS$24:AS$39,MATCH(Emissions!$D79,'Activity data'!$D$24:$D$39,0))*INDEX(EF!$H$84:$H$99,MATCH(Emissions!$D79,EF!$D$84:$D$99,0))*INDEX(EF!$H$100:$H$115,MATCH(Emissions!$D79,EF!$D$100:$D$115,0))*INDEX(EF!$H$132:$H$147,MATCH(Emissions!$D79,EF!$D$132:$D$147,0))*kgtoGg</f>
        <v>1.9843729503797152</v>
      </c>
      <c r="AT79" s="22">
        <f>INDEX('Activity data'!AT$24:AT$39,MATCH(Emissions!$D79,'Activity data'!$D$24:$D$39,0))*INDEX(EF!$H$84:$H$99,MATCH(Emissions!$D79,EF!$D$84:$D$99,0))*INDEX(EF!$H$100:$H$115,MATCH(Emissions!$D79,EF!$D$100:$D$115,0))*INDEX(EF!$H$132:$H$147,MATCH(Emissions!$D79,EF!$D$132:$D$147,0))*kgtoGg</f>
        <v>2.0032019671755164</v>
      </c>
      <c r="AU79" s="22">
        <f>INDEX('Activity data'!AU$24:AU$39,MATCH(Emissions!$D79,'Activity data'!$D$24:$D$39,0))*INDEX(EF!$H$84:$H$99,MATCH(Emissions!$D79,EF!$D$84:$D$99,0))*INDEX(EF!$H$100:$H$115,MATCH(Emissions!$D79,EF!$D$100:$D$115,0))*INDEX(EF!$H$132:$H$147,MATCH(Emissions!$D79,EF!$D$132:$D$147,0))*kgtoGg</f>
        <v>2.0220309839713169</v>
      </c>
      <c r="AV79" s="22">
        <f>INDEX('Activity data'!AV$24:AV$39,MATCH(Emissions!$D79,'Activity data'!$D$24:$D$39,0))*INDEX(EF!$H$84:$H$99,MATCH(Emissions!$D79,EF!$D$84:$D$99,0))*INDEX(EF!$H$100:$H$115,MATCH(Emissions!$D79,EF!$D$100:$D$115,0))*INDEX(EF!$H$132:$H$147,MATCH(Emissions!$D79,EF!$D$132:$D$147,0))*kgtoGg</f>
        <v>2.0408600007671174</v>
      </c>
      <c r="AW79" s="22">
        <f>INDEX('Activity data'!AW$24:AW$39,MATCH(Emissions!$D79,'Activity data'!$D$24:$D$39,0))*INDEX(EF!$H$84:$H$99,MATCH(Emissions!$D79,EF!$D$84:$D$99,0))*INDEX(EF!$H$100:$H$115,MATCH(Emissions!$D79,EF!$D$100:$D$115,0))*INDEX(EF!$H$132:$H$147,MATCH(Emissions!$D79,EF!$D$132:$D$147,0))*kgtoGg</f>
        <v>2.0600101805096163</v>
      </c>
      <c r="AX79" s="22">
        <f>INDEX('Activity data'!AX$24:AX$39,MATCH(Emissions!$D79,'Activity data'!$D$24:$D$39,0))*INDEX(EF!$H$84:$H$99,MATCH(Emissions!$D79,EF!$D$84:$D$99,0))*INDEX(EF!$H$100:$H$115,MATCH(Emissions!$D79,EF!$D$100:$D$115,0))*INDEX(EF!$H$132:$H$147,MATCH(Emissions!$D79,EF!$D$132:$D$147,0))*kgtoGg</f>
        <v>2.0791603602521147</v>
      </c>
      <c r="AY79" s="22">
        <f>INDEX('Activity data'!AY$24:AY$39,MATCH(Emissions!$D79,'Activity data'!$D$24:$D$39,0))*INDEX(EF!$H$84:$H$99,MATCH(Emissions!$D79,EF!$D$84:$D$99,0))*INDEX(EF!$H$100:$H$115,MATCH(Emissions!$D79,EF!$D$100:$D$115,0))*INDEX(EF!$H$132:$H$147,MATCH(Emissions!$D79,EF!$D$132:$D$147,0))*kgtoGg</f>
        <v>2.0983105399946136</v>
      </c>
      <c r="AZ79" s="22">
        <f>INDEX('Activity data'!AZ$24:AZ$39,MATCH(Emissions!$D79,'Activity data'!$D$24:$D$39,0))*INDEX(EF!$H$84:$H$99,MATCH(Emissions!$D79,EF!$D$84:$D$99,0))*INDEX(EF!$H$100:$H$115,MATCH(Emissions!$D79,EF!$D$100:$D$115,0))*INDEX(EF!$H$132:$H$147,MATCH(Emissions!$D79,EF!$D$132:$D$147,0))*kgtoGg</f>
        <v>2.1174607197371125</v>
      </c>
      <c r="BA79" s="22">
        <f>INDEX('Activity data'!BA$24:BA$39,MATCH(Emissions!$D79,'Activity data'!$D$24:$D$39,0))*INDEX(EF!$H$84:$H$99,MATCH(Emissions!$D79,EF!$D$84:$D$99,0))*INDEX(EF!$H$100:$H$115,MATCH(Emissions!$D79,EF!$D$100:$D$115,0))*INDEX(EF!$H$132:$H$147,MATCH(Emissions!$D79,EF!$D$132:$D$147,0))*kgtoGg</f>
        <v>2.1366108994796109</v>
      </c>
      <c r="BB79" s="22">
        <f>INDEX('Activity data'!BB$24:BB$39,MATCH(Emissions!$D79,'Activity data'!$D$24:$D$39,0))*INDEX(EF!$H$84:$H$99,MATCH(Emissions!$D79,EF!$D$84:$D$99,0))*INDEX(EF!$H$100:$H$115,MATCH(Emissions!$D79,EF!$D$100:$D$115,0))*INDEX(EF!$H$132:$H$147,MATCH(Emissions!$D79,EF!$D$132:$D$147,0))*kgtoGg</f>
        <v>2.1557610792221098</v>
      </c>
      <c r="BC79" s="22">
        <f>INDEX('Activity data'!BC$24:BC$39,MATCH(Emissions!$D79,'Activity data'!$D$24:$D$39,0))*INDEX(EF!$H$84:$H$99,MATCH(Emissions!$D79,EF!$D$84:$D$99,0))*INDEX(EF!$H$100:$H$115,MATCH(Emissions!$D79,EF!$D$100:$D$115,0))*INDEX(EF!$H$132:$H$147,MATCH(Emissions!$D79,EF!$D$132:$D$147,0))*kgtoGg</f>
        <v>2.1749112589646082</v>
      </c>
      <c r="BD79" s="22">
        <f>INDEX('Activity data'!BD$24:BD$39,MATCH(Emissions!$D79,'Activity data'!$D$24:$D$39,0))*INDEX(EF!$H$84:$H$99,MATCH(Emissions!$D79,EF!$D$84:$D$99,0))*INDEX(EF!$H$100:$H$115,MATCH(Emissions!$D79,EF!$D$100:$D$115,0))*INDEX(EF!$H$132:$H$147,MATCH(Emissions!$D79,EF!$D$132:$D$147,0))*kgtoGg</f>
        <v>2.1940614387071071</v>
      </c>
      <c r="BE79" s="22">
        <f>INDEX('Activity data'!BE$24:BE$39,MATCH(Emissions!$D79,'Activity data'!$D$24:$D$39,0))*INDEX(EF!$H$84:$H$99,MATCH(Emissions!$D79,EF!$D$84:$D$99,0))*INDEX(EF!$H$100:$H$115,MATCH(Emissions!$D79,EF!$D$100:$D$115,0))*INDEX(EF!$H$132:$H$147,MATCH(Emissions!$D79,EF!$D$132:$D$147,0))*kgtoGg</f>
        <v>2.2132116184496056</v>
      </c>
      <c r="BF79" s="22">
        <f>INDEX('Activity data'!BF$24:BF$39,MATCH(Emissions!$D79,'Activity data'!$D$24:$D$39,0))*INDEX(EF!$H$84:$H$99,MATCH(Emissions!$D79,EF!$D$84:$D$99,0))*INDEX(EF!$H$100:$H$115,MATCH(Emissions!$D79,EF!$D$100:$D$115,0))*INDEX(EF!$H$132:$H$147,MATCH(Emissions!$D79,EF!$D$132:$D$147,0))*kgtoGg</f>
        <v>2.232361798192104</v>
      </c>
      <c r="BG79" s="22">
        <f>INDEX('Activity data'!BG$24:BG$39,MATCH(Emissions!$D79,'Activity data'!$D$24:$D$39,0))*INDEX(EF!$H$84:$H$99,MATCH(Emissions!$D79,EF!$D$84:$D$99,0))*INDEX(EF!$H$100:$H$115,MATCH(Emissions!$D79,EF!$D$100:$D$115,0))*INDEX(EF!$H$132:$H$147,MATCH(Emissions!$D79,EF!$D$132:$D$147,0))*kgtoGg</f>
        <v>2.2515119779346029</v>
      </c>
      <c r="BH79" s="22">
        <f>INDEX('Activity data'!BH$24:BH$39,MATCH(Emissions!$D79,'Activity data'!$D$24:$D$39,0))*INDEX(EF!$H$84:$H$99,MATCH(Emissions!$D79,EF!$D$84:$D$99,0))*INDEX(EF!$H$100:$H$115,MATCH(Emissions!$D79,EF!$D$100:$D$115,0))*INDEX(EF!$H$132:$H$147,MATCH(Emissions!$D79,EF!$D$132:$D$147,0))*kgtoGg</f>
        <v>2.2706621576771018</v>
      </c>
      <c r="BI79" s="22">
        <f>INDEX('Activity data'!BI$24:BI$39,MATCH(Emissions!$D79,'Activity data'!$D$24:$D$39,0))*INDEX(EF!$H$84:$H$99,MATCH(Emissions!$D79,EF!$D$84:$D$99,0))*INDEX(EF!$H$100:$H$115,MATCH(Emissions!$D79,EF!$D$100:$D$115,0))*INDEX(EF!$H$132:$H$147,MATCH(Emissions!$D79,EF!$D$132:$D$147,0))*kgtoGg</f>
        <v>2.2898123374196002</v>
      </c>
      <c r="BJ79" s="22">
        <f>INDEX('Activity data'!BJ$24:BJ$39,MATCH(Emissions!$D79,'Activity data'!$D$24:$D$39,0))*INDEX(EF!$H$84:$H$99,MATCH(Emissions!$D79,EF!$D$84:$D$99,0))*INDEX(EF!$H$100:$H$115,MATCH(Emissions!$D79,EF!$D$100:$D$115,0))*INDEX(EF!$H$132:$H$147,MATCH(Emissions!$D79,EF!$D$132:$D$147,0))*kgtoGg</f>
        <v>2.3089625171620991</v>
      </c>
      <c r="BK79" s="22">
        <f>INDEX('Activity data'!BK$24:BK$39,MATCH(Emissions!$D79,'Activity data'!$D$24:$D$39,0))*INDEX(EF!$H$84:$H$99,MATCH(Emissions!$D79,EF!$D$84:$D$99,0))*INDEX(EF!$H$100:$H$115,MATCH(Emissions!$D79,EF!$D$100:$D$115,0))*INDEX(EF!$H$132:$H$147,MATCH(Emissions!$D79,EF!$D$132:$D$147,0))*kgtoGg</f>
        <v>2.328112696904598</v>
      </c>
      <c r="BL79" s="22">
        <f>INDEX('Activity data'!BL$24:BL$39,MATCH(Emissions!$D79,'Activity data'!$D$24:$D$39,0))*INDEX(EF!$H$84:$H$99,MATCH(Emissions!$D79,EF!$D$84:$D$99,0))*INDEX(EF!$H$100:$H$115,MATCH(Emissions!$D79,EF!$D$100:$D$115,0))*INDEX(EF!$H$132:$H$147,MATCH(Emissions!$D79,EF!$D$132:$D$147,0))*kgtoGg</f>
        <v>2.3472628766470964</v>
      </c>
      <c r="BM79" s="22">
        <f>INDEX('Activity data'!BM$24:BM$39,MATCH(Emissions!$D79,'Activity data'!$D$24:$D$39,0))*INDEX(EF!$H$84:$H$99,MATCH(Emissions!$D79,EF!$D$84:$D$99,0))*INDEX(EF!$H$100:$H$115,MATCH(Emissions!$D79,EF!$D$100:$D$115,0))*INDEX(EF!$H$132:$H$147,MATCH(Emissions!$D79,EF!$D$132:$D$147,0))*kgtoGg</f>
        <v>2.3664130563895953</v>
      </c>
      <c r="BN79" s="22">
        <f>INDEX('Activity data'!BN$24:BN$39,MATCH(Emissions!$D79,'Activity data'!$D$24:$D$39,0))*INDEX(EF!$H$84:$H$99,MATCH(Emissions!$D79,EF!$D$84:$D$99,0))*INDEX(EF!$H$100:$H$115,MATCH(Emissions!$D79,EF!$D$100:$D$115,0))*INDEX(EF!$H$132:$H$147,MATCH(Emissions!$D79,EF!$D$132:$D$147,0))*kgtoGg</f>
        <v>2.3855632361320942</v>
      </c>
      <c r="BO79" s="22">
        <f>INDEX('Activity data'!BO$24:BO$39,MATCH(Emissions!$D79,'Activity data'!$D$24:$D$39,0))*INDEX(EF!$H$84:$H$99,MATCH(Emissions!$D79,EF!$D$84:$D$99,0))*INDEX(EF!$H$100:$H$115,MATCH(Emissions!$D79,EF!$D$100:$D$115,0))*INDEX(EF!$H$132:$H$147,MATCH(Emissions!$D79,EF!$D$132:$D$147,0))*kgtoGg</f>
        <v>2.4047134158745926</v>
      </c>
      <c r="BP79" s="22">
        <f>INDEX('Activity data'!BP$24:BP$39,MATCH(Emissions!$D79,'Activity data'!$D$24:$D$39,0))*INDEX(EF!$H$84:$H$99,MATCH(Emissions!$D79,EF!$D$84:$D$99,0))*INDEX(EF!$H$100:$H$115,MATCH(Emissions!$D79,EF!$D$100:$D$115,0))*INDEX(EF!$H$132:$H$147,MATCH(Emissions!$D79,EF!$D$132:$D$147,0))*kgtoGg</f>
        <v>2.4238635956170911</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0.15509939522155319</v>
      </c>
      <c r="AE80" s="22">
        <f>INDEX('Activity data'!AE$24:AE$39,MATCH(Emissions!$D80,'Activity data'!$D$24:$D$39,0))*INDEX(EF!$H$84:$H$99,MATCH(Emissions!$D80,EF!$D$84:$D$99,0))*INDEX(EF!$H$100:$H$115,MATCH(Emissions!$D80,EF!$D$100:$D$115,0))*INDEX(EF!$H$132:$H$147,MATCH(Emissions!$D80,EF!$D$132:$D$147,0))*kgtoGg</f>
        <v>0.15463335341286163</v>
      </c>
      <c r="AF80" s="22">
        <f>INDEX('Activity data'!AF$24:AF$39,MATCH(Emissions!$D80,'Activity data'!$D$24:$D$39,0))*INDEX(EF!$H$84:$H$99,MATCH(Emissions!$D80,EF!$D$84:$D$99,0))*INDEX(EF!$H$100:$H$115,MATCH(Emissions!$D80,EF!$D$100:$D$115,0))*INDEX(EF!$H$132:$H$147,MATCH(Emissions!$D80,EF!$D$132:$D$147,0))*kgtoGg</f>
        <v>0.15416731160417008</v>
      </c>
      <c r="AG80" s="22">
        <f>INDEX('Activity data'!AG$24:AG$39,MATCH(Emissions!$D80,'Activity data'!$D$24:$D$39,0))*INDEX(EF!$H$84:$H$99,MATCH(Emissions!$D80,EF!$D$84:$D$99,0))*INDEX(EF!$H$100:$H$115,MATCH(Emissions!$D80,EF!$D$100:$D$115,0))*INDEX(EF!$H$132:$H$147,MATCH(Emissions!$D80,EF!$D$132:$D$147,0))*kgtoGg</f>
        <v>0.15370126979547846</v>
      </c>
      <c r="AH80" s="22">
        <f>INDEX('Activity data'!AH$24:AH$39,MATCH(Emissions!$D80,'Activity data'!$D$24:$D$39,0))*INDEX(EF!$H$84:$H$99,MATCH(Emissions!$D80,EF!$D$84:$D$99,0))*INDEX(EF!$H$100:$H$115,MATCH(Emissions!$D80,EF!$D$100:$D$115,0))*INDEX(EF!$H$132:$H$147,MATCH(Emissions!$D80,EF!$D$132:$D$147,0))*kgtoGg</f>
        <v>0.15323522798678688</v>
      </c>
      <c r="AI80" s="22">
        <f>INDEX('Activity data'!AI$24:AI$39,MATCH(Emissions!$D80,'Activity data'!$D$24:$D$39,0))*INDEX(EF!$H$84:$H$99,MATCH(Emissions!$D80,EF!$D$84:$D$99,0))*INDEX(EF!$H$100:$H$115,MATCH(Emissions!$D80,EF!$D$100:$D$115,0))*INDEX(EF!$H$132:$H$147,MATCH(Emissions!$D80,EF!$D$132:$D$147,0))*kgtoGg</f>
        <v>0.15276918617809529</v>
      </c>
      <c r="AJ80" s="22">
        <f>INDEX('Activity data'!AJ$24:AJ$39,MATCH(Emissions!$D80,'Activity data'!$D$24:$D$39,0))*INDEX(EF!$H$84:$H$99,MATCH(Emissions!$D80,EF!$D$84:$D$99,0))*INDEX(EF!$H$100:$H$115,MATCH(Emissions!$D80,EF!$D$100:$D$115,0))*INDEX(EF!$H$132:$H$147,MATCH(Emissions!$D80,EF!$D$132:$D$147,0))*kgtoGg</f>
        <v>0.1523031443694037</v>
      </c>
      <c r="AK80" s="22">
        <f>INDEX('Activity data'!AK$24:AK$39,MATCH(Emissions!$D80,'Activity data'!$D$24:$D$39,0))*INDEX(EF!$H$84:$H$99,MATCH(Emissions!$D80,EF!$D$84:$D$99,0))*INDEX(EF!$H$100:$H$115,MATCH(Emissions!$D80,EF!$D$100:$D$115,0))*INDEX(EF!$H$132:$H$147,MATCH(Emissions!$D80,EF!$D$132:$D$147,0))*kgtoGg</f>
        <v>0.15183710256071217</v>
      </c>
      <c r="AL80" s="22">
        <f>INDEX('Activity data'!AL$24:AL$39,MATCH(Emissions!$D80,'Activity data'!$D$24:$D$39,0))*INDEX(EF!$H$84:$H$99,MATCH(Emissions!$D80,EF!$D$84:$D$99,0))*INDEX(EF!$H$100:$H$115,MATCH(Emissions!$D80,EF!$D$100:$D$115,0))*INDEX(EF!$H$132:$H$147,MATCH(Emissions!$D80,EF!$D$132:$D$147,0))*kgtoGg</f>
        <v>0.15137106075202056</v>
      </c>
      <c r="AM80" s="22">
        <f>INDEX('Activity data'!AM$24:AM$39,MATCH(Emissions!$D80,'Activity data'!$D$24:$D$39,0))*INDEX(EF!$H$84:$H$99,MATCH(Emissions!$D80,EF!$D$84:$D$99,0))*INDEX(EF!$H$100:$H$115,MATCH(Emissions!$D80,EF!$D$100:$D$115,0))*INDEX(EF!$H$132:$H$147,MATCH(Emissions!$D80,EF!$D$132:$D$147,0))*kgtoGg</f>
        <v>0.15090501894332897</v>
      </c>
      <c r="AN80" s="22">
        <f>INDEX('Activity data'!AN$24:AN$39,MATCH(Emissions!$D80,'Activity data'!$D$24:$D$39,0))*INDEX(EF!$H$84:$H$99,MATCH(Emissions!$D80,EF!$D$84:$D$99,0))*INDEX(EF!$H$100:$H$115,MATCH(Emissions!$D80,EF!$D$100:$D$115,0))*INDEX(EF!$H$132:$H$147,MATCH(Emissions!$D80,EF!$D$132:$D$147,0))*kgtoGg</f>
        <v>0.15043897713463741</v>
      </c>
      <c r="AO80" s="22">
        <f>INDEX('Activity data'!AO$24:AO$39,MATCH(Emissions!$D80,'Activity data'!$D$24:$D$39,0))*INDEX(EF!$H$84:$H$99,MATCH(Emissions!$D80,EF!$D$84:$D$99,0))*INDEX(EF!$H$100:$H$115,MATCH(Emissions!$D80,EF!$D$100:$D$115,0))*INDEX(EF!$H$132:$H$147,MATCH(Emissions!$D80,EF!$D$132:$D$147,0))*kgtoGg</f>
        <v>0.14997293532594583</v>
      </c>
      <c r="AP80" s="22">
        <f>INDEX('Activity data'!AP$24:AP$39,MATCH(Emissions!$D80,'Activity data'!$D$24:$D$39,0))*INDEX(EF!$H$84:$H$99,MATCH(Emissions!$D80,EF!$D$84:$D$99,0))*INDEX(EF!$H$100:$H$115,MATCH(Emissions!$D80,EF!$D$100:$D$115,0))*INDEX(EF!$H$132:$H$147,MATCH(Emissions!$D80,EF!$D$132:$D$147,0))*kgtoGg</f>
        <v>0.14950689351725424</v>
      </c>
      <c r="AQ80" s="22">
        <f>INDEX('Activity data'!AQ$24:AQ$39,MATCH(Emissions!$D80,'Activity data'!$D$24:$D$39,0))*INDEX(EF!$H$84:$H$99,MATCH(Emissions!$D80,EF!$D$84:$D$99,0))*INDEX(EF!$H$100:$H$115,MATCH(Emissions!$D80,EF!$D$100:$D$115,0))*INDEX(EF!$H$132:$H$147,MATCH(Emissions!$D80,EF!$D$132:$D$147,0))*kgtoGg</f>
        <v>0.14904085170856263</v>
      </c>
      <c r="AR80" s="22">
        <f>INDEX('Activity data'!AR$24:AR$39,MATCH(Emissions!$D80,'Activity data'!$D$24:$D$39,0))*INDEX(EF!$H$84:$H$99,MATCH(Emissions!$D80,EF!$D$84:$D$99,0))*INDEX(EF!$H$100:$H$115,MATCH(Emissions!$D80,EF!$D$100:$D$115,0))*INDEX(EF!$H$132:$H$147,MATCH(Emissions!$D80,EF!$D$132:$D$147,0))*kgtoGg</f>
        <v>0.14857480989987112</v>
      </c>
      <c r="AS80" s="22">
        <f>INDEX('Activity data'!AS$24:AS$39,MATCH(Emissions!$D80,'Activity data'!$D$24:$D$39,0))*INDEX(EF!$H$84:$H$99,MATCH(Emissions!$D80,EF!$D$84:$D$99,0))*INDEX(EF!$H$100:$H$115,MATCH(Emissions!$D80,EF!$D$100:$D$115,0))*INDEX(EF!$H$132:$H$147,MATCH(Emissions!$D80,EF!$D$132:$D$147,0))*kgtoGg</f>
        <v>0.14810876809117951</v>
      </c>
      <c r="AT80" s="22">
        <f>INDEX('Activity data'!AT$24:AT$39,MATCH(Emissions!$D80,'Activity data'!$D$24:$D$39,0))*INDEX(EF!$H$84:$H$99,MATCH(Emissions!$D80,EF!$D$84:$D$99,0))*INDEX(EF!$H$100:$H$115,MATCH(Emissions!$D80,EF!$D$100:$D$115,0))*INDEX(EF!$H$132:$H$147,MATCH(Emissions!$D80,EF!$D$132:$D$147,0))*kgtoGg</f>
        <v>0.1476427262824879</v>
      </c>
      <c r="AU80" s="22">
        <f>INDEX('Activity data'!AU$24:AU$39,MATCH(Emissions!$D80,'Activity data'!$D$24:$D$39,0))*INDEX(EF!$H$84:$H$99,MATCH(Emissions!$D80,EF!$D$84:$D$99,0))*INDEX(EF!$H$100:$H$115,MATCH(Emissions!$D80,EF!$D$100:$D$115,0))*INDEX(EF!$H$132:$H$147,MATCH(Emissions!$D80,EF!$D$132:$D$147,0))*kgtoGg</f>
        <v>0.14717668447379634</v>
      </c>
      <c r="AV80" s="22">
        <f>INDEX('Activity data'!AV$24:AV$39,MATCH(Emissions!$D80,'Activity data'!$D$24:$D$39,0))*INDEX(EF!$H$84:$H$99,MATCH(Emissions!$D80,EF!$D$84:$D$99,0))*INDEX(EF!$H$100:$H$115,MATCH(Emissions!$D80,EF!$D$100:$D$115,0))*INDEX(EF!$H$132:$H$147,MATCH(Emissions!$D80,EF!$D$132:$D$147,0))*kgtoGg</f>
        <v>0.14671064266510475</v>
      </c>
      <c r="AW80" s="22">
        <f>INDEX('Activity data'!AW$24:AW$39,MATCH(Emissions!$D80,'Activity data'!$D$24:$D$39,0))*INDEX(EF!$H$84:$H$99,MATCH(Emissions!$D80,EF!$D$84:$D$99,0))*INDEX(EF!$H$100:$H$115,MATCH(Emissions!$D80,EF!$D$100:$D$115,0))*INDEX(EF!$H$132:$H$147,MATCH(Emissions!$D80,EF!$D$132:$D$147,0))*kgtoGg</f>
        <v>0.14624460085641319</v>
      </c>
      <c r="AX80" s="22">
        <f>INDEX('Activity data'!AX$24:AX$39,MATCH(Emissions!$D80,'Activity data'!$D$24:$D$39,0))*INDEX(EF!$H$84:$H$99,MATCH(Emissions!$D80,EF!$D$84:$D$99,0))*INDEX(EF!$H$100:$H$115,MATCH(Emissions!$D80,EF!$D$100:$D$115,0))*INDEX(EF!$H$132:$H$147,MATCH(Emissions!$D80,EF!$D$132:$D$147,0))*kgtoGg</f>
        <v>0.14577855904772158</v>
      </c>
      <c r="AY80" s="22">
        <f>INDEX('Activity data'!AY$24:AY$39,MATCH(Emissions!$D80,'Activity data'!$D$24:$D$39,0))*INDEX(EF!$H$84:$H$99,MATCH(Emissions!$D80,EF!$D$84:$D$99,0))*INDEX(EF!$H$100:$H$115,MATCH(Emissions!$D80,EF!$D$100:$D$115,0))*INDEX(EF!$H$132:$H$147,MATCH(Emissions!$D80,EF!$D$132:$D$147,0))*kgtoGg</f>
        <v>0.14531251723903005</v>
      </c>
      <c r="AZ80" s="22">
        <f>INDEX('Activity data'!AZ$24:AZ$39,MATCH(Emissions!$D80,'Activity data'!$D$24:$D$39,0))*INDEX(EF!$H$84:$H$99,MATCH(Emissions!$D80,EF!$D$84:$D$99,0))*INDEX(EF!$H$100:$H$115,MATCH(Emissions!$D80,EF!$D$100:$D$115,0))*INDEX(EF!$H$132:$H$147,MATCH(Emissions!$D80,EF!$D$132:$D$147,0))*kgtoGg</f>
        <v>0.14484647543033843</v>
      </c>
      <c r="BA80" s="22">
        <f>INDEX('Activity data'!BA$24:BA$39,MATCH(Emissions!$D80,'Activity data'!$D$24:$D$39,0))*INDEX(EF!$H$84:$H$99,MATCH(Emissions!$D80,EF!$D$84:$D$99,0))*INDEX(EF!$H$100:$H$115,MATCH(Emissions!$D80,EF!$D$100:$D$115,0))*INDEX(EF!$H$132:$H$147,MATCH(Emissions!$D80,EF!$D$132:$D$147,0))*kgtoGg</f>
        <v>0.14438043362164685</v>
      </c>
      <c r="BB80" s="22">
        <f>INDEX('Activity data'!BB$24:BB$39,MATCH(Emissions!$D80,'Activity data'!$D$24:$D$39,0))*INDEX(EF!$H$84:$H$99,MATCH(Emissions!$D80,EF!$D$84:$D$99,0))*INDEX(EF!$H$100:$H$115,MATCH(Emissions!$D80,EF!$D$100:$D$115,0))*INDEX(EF!$H$132:$H$147,MATCH(Emissions!$D80,EF!$D$132:$D$147,0))*kgtoGg</f>
        <v>0.14391439181295529</v>
      </c>
      <c r="BC80" s="22">
        <f>INDEX('Activity data'!BC$24:BC$39,MATCH(Emissions!$D80,'Activity data'!$D$24:$D$39,0))*INDEX(EF!$H$84:$H$99,MATCH(Emissions!$D80,EF!$D$84:$D$99,0))*INDEX(EF!$H$100:$H$115,MATCH(Emissions!$D80,EF!$D$100:$D$115,0))*INDEX(EF!$H$132:$H$147,MATCH(Emissions!$D80,EF!$D$132:$D$147,0))*kgtoGg</f>
        <v>0.1434483500042637</v>
      </c>
      <c r="BD80" s="22">
        <f>INDEX('Activity data'!BD$24:BD$39,MATCH(Emissions!$D80,'Activity data'!$D$24:$D$39,0))*INDEX(EF!$H$84:$H$99,MATCH(Emissions!$D80,EF!$D$84:$D$99,0))*INDEX(EF!$H$100:$H$115,MATCH(Emissions!$D80,EF!$D$100:$D$115,0))*INDEX(EF!$H$132:$H$147,MATCH(Emissions!$D80,EF!$D$132:$D$147,0))*kgtoGg</f>
        <v>0.14298230819557212</v>
      </c>
      <c r="BE80" s="22">
        <f>INDEX('Activity data'!BE$24:BE$39,MATCH(Emissions!$D80,'Activity data'!$D$24:$D$39,0))*INDEX(EF!$H$84:$H$99,MATCH(Emissions!$D80,EF!$D$84:$D$99,0))*INDEX(EF!$H$100:$H$115,MATCH(Emissions!$D80,EF!$D$100:$D$115,0))*INDEX(EF!$H$132:$H$147,MATCH(Emissions!$D80,EF!$D$132:$D$147,0))*kgtoGg</f>
        <v>0.14251626638688056</v>
      </c>
      <c r="BF80" s="22">
        <f>INDEX('Activity data'!BF$24:BF$39,MATCH(Emissions!$D80,'Activity data'!$D$24:$D$39,0))*INDEX(EF!$H$84:$H$99,MATCH(Emissions!$D80,EF!$D$84:$D$99,0))*INDEX(EF!$H$100:$H$115,MATCH(Emissions!$D80,EF!$D$100:$D$115,0))*INDEX(EF!$H$132:$H$147,MATCH(Emissions!$D80,EF!$D$132:$D$147,0))*kgtoGg</f>
        <v>0.142050224578189</v>
      </c>
      <c r="BG80" s="22">
        <f>INDEX('Activity data'!BG$24:BG$39,MATCH(Emissions!$D80,'Activity data'!$D$24:$D$39,0))*INDEX(EF!$H$84:$H$99,MATCH(Emissions!$D80,EF!$D$84:$D$99,0))*INDEX(EF!$H$100:$H$115,MATCH(Emissions!$D80,EF!$D$100:$D$115,0))*INDEX(EF!$H$132:$H$147,MATCH(Emissions!$D80,EF!$D$132:$D$147,0))*kgtoGg</f>
        <v>0.14158418276949739</v>
      </c>
      <c r="BH80" s="22">
        <f>INDEX('Activity data'!BH$24:BH$39,MATCH(Emissions!$D80,'Activity data'!$D$24:$D$39,0))*INDEX(EF!$H$84:$H$99,MATCH(Emissions!$D80,EF!$D$84:$D$99,0))*INDEX(EF!$H$100:$H$115,MATCH(Emissions!$D80,EF!$D$100:$D$115,0))*INDEX(EF!$H$132:$H$147,MATCH(Emissions!$D80,EF!$D$132:$D$147,0))*kgtoGg</f>
        <v>0.14111814096080577</v>
      </c>
      <c r="BI80" s="22">
        <f>INDEX('Activity data'!BI$24:BI$39,MATCH(Emissions!$D80,'Activity data'!$D$24:$D$39,0))*INDEX(EF!$H$84:$H$99,MATCH(Emissions!$D80,EF!$D$84:$D$99,0))*INDEX(EF!$H$100:$H$115,MATCH(Emissions!$D80,EF!$D$100:$D$115,0))*INDEX(EF!$H$132:$H$147,MATCH(Emissions!$D80,EF!$D$132:$D$147,0))*kgtoGg</f>
        <v>0.14065209915211424</v>
      </c>
      <c r="BJ80" s="22">
        <f>INDEX('Activity data'!BJ$24:BJ$39,MATCH(Emissions!$D80,'Activity data'!$D$24:$D$39,0))*INDEX(EF!$H$84:$H$99,MATCH(Emissions!$D80,EF!$D$84:$D$99,0))*INDEX(EF!$H$100:$H$115,MATCH(Emissions!$D80,EF!$D$100:$D$115,0))*INDEX(EF!$H$132:$H$147,MATCH(Emissions!$D80,EF!$D$132:$D$147,0))*kgtoGg</f>
        <v>0.14018605734342263</v>
      </c>
      <c r="BK80" s="22">
        <f>INDEX('Activity data'!BK$24:BK$39,MATCH(Emissions!$D80,'Activity data'!$D$24:$D$39,0))*INDEX(EF!$H$84:$H$99,MATCH(Emissions!$D80,EF!$D$84:$D$99,0))*INDEX(EF!$H$100:$H$115,MATCH(Emissions!$D80,EF!$D$100:$D$115,0))*INDEX(EF!$H$132:$H$147,MATCH(Emissions!$D80,EF!$D$132:$D$147,0))*kgtoGg</f>
        <v>0.13972001553473104</v>
      </c>
      <c r="BL80" s="22">
        <f>INDEX('Activity data'!BL$24:BL$39,MATCH(Emissions!$D80,'Activity data'!$D$24:$D$39,0))*INDEX(EF!$H$84:$H$99,MATCH(Emissions!$D80,EF!$D$84:$D$99,0))*INDEX(EF!$H$100:$H$115,MATCH(Emissions!$D80,EF!$D$100:$D$115,0))*INDEX(EF!$H$132:$H$147,MATCH(Emissions!$D80,EF!$D$132:$D$147,0))*kgtoGg</f>
        <v>0.13925397372603948</v>
      </c>
      <c r="BM80" s="22">
        <f>INDEX('Activity data'!BM$24:BM$39,MATCH(Emissions!$D80,'Activity data'!$D$24:$D$39,0))*INDEX(EF!$H$84:$H$99,MATCH(Emissions!$D80,EF!$D$84:$D$99,0))*INDEX(EF!$H$100:$H$115,MATCH(Emissions!$D80,EF!$D$100:$D$115,0))*INDEX(EF!$H$132:$H$147,MATCH(Emissions!$D80,EF!$D$132:$D$147,0))*kgtoGg</f>
        <v>0.13878793191734787</v>
      </c>
      <c r="BN80" s="22">
        <f>INDEX('Activity data'!BN$24:BN$39,MATCH(Emissions!$D80,'Activity data'!$D$24:$D$39,0))*INDEX(EF!$H$84:$H$99,MATCH(Emissions!$D80,EF!$D$84:$D$99,0))*INDEX(EF!$H$100:$H$115,MATCH(Emissions!$D80,EF!$D$100:$D$115,0))*INDEX(EF!$H$132:$H$147,MATCH(Emissions!$D80,EF!$D$132:$D$147,0))*kgtoGg</f>
        <v>0.13832189010865634</v>
      </c>
      <c r="BO80" s="22">
        <f>INDEX('Activity data'!BO$24:BO$39,MATCH(Emissions!$D80,'Activity data'!$D$24:$D$39,0))*INDEX(EF!$H$84:$H$99,MATCH(Emissions!$D80,EF!$D$84:$D$99,0))*INDEX(EF!$H$100:$H$115,MATCH(Emissions!$D80,EF!$D$100:$D$115,0))*INDEX(EF!$H$132:$H$147,MATCH(Emissions!$D80,EF!$D$132:$D$147,0))*kgtoGg</f>
        <v>0.13785584829996475</v>
      </c>
      <c r="BP80" s="22">
        <f>INDEX('Activity data'!BP$24:BP$39,MATCH(Emissions!$D80,'Activity data'!$D$24:$D$39,0))*INDEX(EF!$H$84:$H$99,MATCH(Emissions!$D80,EF!$D$84:$D$99,0))*INDEX(EF!$H$100:$H$115,MATCH(Emissions!$D80,EF!$D$100:$D$115,0))*INDEX(EF!$H$132:$H$147,MATCH(Emissions!$D80,EF!$D$132:$D$147,0))*kgtoGg</f>
        <v>0.13738980649127319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888.40698483972028</v>
      </c>
      <c r="AF86" s="22">
        <f>'Activity data'!AF45*EF!$H$149*CtoCO2*ttoGg</f>
        <v>892.07455240062757</v>
      </c>
      <c r="AG86" s="22">
        <f>'Activity data'!AG45*EF!$H$149*CtoCO2*ttoGg</f>
        <v>894.77070832046195</v>
      </c>
      <c r="AH86" s="22">
        <f>'Activity data'!AH45*EF!$H$149*CtoCO2*ttoGg</f>
        <v>896.54567098879795</v>
      </c>
      <c r="AI86" s="22">
        <f>'Activity data'!AI45*EF!$H$149*CtoCO2*ttoGg</f>
        <v>897.40010231840267</v>
      </c>
      <c r="AJ86" s="22">
        <f>'Activity data'!AJ45*EF!$H$149*CtoCO2*ttoGg</f>
        <v>899.22643142055358</v>
      </c>
      <c r="AK86" s="22">
        <f>'Activity data'!AK45*EF!$H$149*CtoCO2*ttoGg</f>
        <v>900.87952337519744</v>
      </c>
      <c r="AL86" s="22">
        <f>'Activity data'!AL45*EF!$H$149*CtoCO2*ttoGg</f>
        <v>901.75838350172182</v>
      </c>
      <c r="AM86" s="22">
        <f>'Activity data'!AM45*EF!$H$149*CtoCO2*ttoGg</f>
        <v>890.33934979930405</v>
      </c>
      <c r="AN86" s="22">
        <f>'Activity data'!AN45*EF!$H$149*CtoCO2*ttoGg</f>
        <v>895.07522981376519</v>
      </c>
      <c r="AO86" s="22">
        <f>'Activity data'!AO45*EF!$H$149*CtoCO2*ttoGg</f>
        <v>898.35158444519141</v>
      </c>
      <c r="AP86" s="22">
        <f>'Activity data'!AP45*EF!$H$149*CtoCO2*ttoGg</f>
        <v>901.64028422287288</v>
      </c>
      <c r="AQ86" s="22">
        <f>'Activity data'!AQ45*EF!$H$149*CtoCO2*ttoGg</f>
        <v>905.07442798365685</v>
      </c>
      <c r="AR86" s="22">
        <f>'Activity data'!AR45*EF!$H$149*CtoCO2*ttoGg</f>
        <v>909.75027972043665</v>
      </c>
      <c r="AS86" s="22">
        <f>'Activity data'!AS45*EF!$H$149*CtoCO2*ttoGg</f>
        <v>914.5357615559958</v>
      </c>
      <c r="AT86" s="22">
        <f>'Activity data'!AT45*EF!$H$149*CtoCO2*ttoGg</f>
        <v>919.66319452149628</v>
      </c>
      <c r="AU86" s="22">
        <f>'Activity data'!AU45*EF!$H$149*CtoCO2*ttoGg</f>
        <v>925.16010508455486</v>
      </c>
      <c r="AV86" s="22">
        <f>'Activity data'!AV45*EF!$H$149*CtoCO2*ttoGg</f>
        <v>931.47425972946269</v>
      </c>
      <c r="AW86" s="22">
        <f>'Activity data'!AW45*EF!$H$149*CtoCO2*ttoGg</f>
        <v>937.93190741203978</v>
      </c>
      <c r="AX86" s="22">
        <f>'Activity data'!AX45*EF!$H$149*CtoCO2*ttoGg</f>
        <v>944.43285028590526</v>
      </c>
      <c r="AY86" s="22">
        <f>'Activity data'!AY45*EF!$H$149*CtoCO2*ttoGg</f>
        <v>950.72596733551984</v>
      </c>
      <c r="AZ86" s="22">
        <f>'Activity data'!AZ45*EF!$H$149*CtoCO2*ttoGg</f>
        <v>957.17041354646051</v>
      </c>
      <c r="BA86" s="22">
        <f>'Activity data'!BA45*EF!$H$149*CtoCO2*ttoGg</f>
        <v>963.54315325553273</v>
      </c>
      <c r="BB86" s="22">
        <f>'Activity data'!BB45*EF!$H$149*CtoCO2*ttoGg</f>
        <v>969.39426469268005</v>
      </c>
      <c r="BC86" s="22">
        <f>'Activity data'!BC45*EF!$H$149*CtoCO2*ttoGg</f>
        <v>975.17885824308325</v>
      </c>
      <c r="BD86" s="22">
        <f>'Activity data'!BD45*EF!$H$149*CtoCO2*ttoGg</f>
        <v>980.97979916465704</v>
      </c>
      <c r="BE86" s="22">
        <f>'Activity data'!BE45*EF!$H$149*CtoCO2*ttoGg</f>
        <v>986.67696027031604</v>
      </c>
      <c r="BF86" s="22">
        <f>'Activity data'!BF45*EF!$H$149*CtoCO2*ttoGg</f>
        <v>992.19448345154888</v>
      </c>
      <c r="BG86" s="22">
        <f>'Activity data'!BG45*EF!$H$149*CtoCO2*ttoGg</f>
        <v>997.94021581680499</v>
      </c>
      <c r="BH86" s="22">
        <f>'Activity data'!BH45*EF!$H$149*CtoCO2*ttoGg</f>
        <v>1003.7723438272919</v>
      </c>
      <c r="BI86" s="22">
        <f>'Activity data'!BI45*EF!$H$149*CtoCO2*ttoGg</f>
        <v>1009.6936200433155</v>
      </c>
      <c r="BJ86" s="22">
        <f>'Activity data'!BJ45*EF!$H$149*CtoCO2*ttoGg</f>
        <v>1015.4960337158052</v>
      </c>
      <c r="BK86" s="22">
        <f>'Activity data'!BK45*EF!$H$149*CtoCO2*ttoGg</f>
        <v>1021.3654382281339</v>
      </c>
      <c r="BL86" s="22">
        <f>'Activity data'!BL45*EF!$H$149*CtoCO2*ttoGg</f>
        <v>1027.5193690617823</v>
      </c>
      <c r="BM86" s="22">
        <f>'Activity data'!BM45*EF!$H$149*CtoCO2*ttoGg</f>
        <v>1033.8235598188453</v>
      </c>
      <c r="BN86" s="22">
        <f>'Activity data'!BN45*EF!$H$149*CtoCO2*ttoGg</f>
        <v>1040.2401002186994</v>
      </c>
      <c r="BO86" s="22">
        <f>'Activity data'!BO45*EF!$H$149*CtoCO2*ttoGg</f>
        <v>1046.4381865875191</v>
      </c>
      <c r="BP86" s="22">
        <f>'Activity data'!BP45*EF!$H$149*CtoCO2*ttoGg</f>
        <v>1052.7260296044171</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470.04662761545205</v>
      </c>
      <c r="AF87" s="22">
        <f>'Activity data'!AF46*EF!$H$150*CtoCO2*ttoGg</f>
        <v>469.95422019361246</v>
      </c>
      <c r="AG87" s="22">
        <f>'Activity data'!AG46*EF!$H$150*CtoCO2*ttoGg</f>
        <v>469.88628829780089</v>
      </c>
      <c r="AH87" s="22">
        <f>'Activity data'!AH46*EF!$H$150*CtoCO2*ttoGg</f>
        <v>469.84156663383203</v>
      </c>
      <c r="AI87" s="22">
        <f>'Activity data'!AI46*EF!$H$150*CtoCO2*ttoGg</f>
        <v>469.82003852426163</v>
      </c>
      <c r="AJ87" s="22">
        <f>'Activity data'!AJ46*EF!$H$150*CtoCO2*ttoGg</f>
        <v>469.77402264017564</v>
      </c>
      <c r="AK87" s="22">
        <f>'Activity data'!AK46*EF!$H$150*CtoCO2*ttoGg</f>
        <v>469.73237161042482</v>
      </c>
      <c r="AL87" s="22">
        <f>'Activity data'!AL46*EF!$H$150*CtoCO2*ttoGg</f>
        <v>469.71022799695334</v>
      </c>
      <c r="AM87" s="22">
        <f>'Activity data'!AM46*EF!$H$150*CtoCO2*ttoGg</f>
        <v>469.99794006955062</v>
      </c>
      <c r="AN87" s="22">
        <f>'Activity data'!AN46*EF!$H$150*CtoCO2*ttoGg</f>
        <v>469.87861562493987</v>
      </c>
      <c r="AO87" s="22">
        <f>'Activity data'!AO46*EF!$H$150*CtoCO2*ttoGg</f>
        <v>469.79606513895857</v>
      </c>
      <c r="AP87" s="22">
        <f>'Activity data'!AP46*EF!$H$150*CtoCO2*ttoGg</f>
        <v>469.71320360672695</v>
      </c>
      <c r="AQ87" s="22">
        <f>'Activity data'!AQ46*EF!$H$150*CtoCO2*ttoGg</f>
        <v>469.62667749210453</v>
      </c>
      <c r="AR87" s="22">
        <f>'Activity data'!AR46*EF!$H$150*CtoCO2*ttoGg</f>
        <v>469.50886550998717</v>
      </c>
      <c r="AS87" s="22">
        <f>'Activity data'!AS46*EF!$H$150*CtoCO2*ttoGg</f>
        <v>469.38829130614778</v>
      </c>
      <c r="AT87" s="22">
        <f>'Activity data'!AT46*EF!$H$150*CtoCO2*ttoGg</f>
        <v>469.25910135855207</v>
      </c>
      <c r="AU87" s="22">
        <f>'Activity data'!AU46*EF!$H$150*CtoCO2*ttoGg</f>
        <v>469.12060211490387</v>
      </c>
      <c r="AV87" s="22">
        <f>'Activity data'!AV46*EF!$H$150*CtoCO2*ttoGg</f>
        <v>468.96151172539021</v>
      </c>
      <c r="AW87" s="22">
        <f>'Activity data'!AW46*EF!$H$150*CtoCO2*ttoGg</f>
        <v>468.79880590918236</v>
      </c>
      <c r="AX87" s="22">
        <f>'Activity data'!AX46*EF!$H$150*CtoCO2*ttoGg</f>
        <v>468.63500923454069</v>
      </c>
      <c r="AY87" s="22">
        <f>'Activity data'!AY46*EF!$H$150*CtoCO2*ttoGg</f>
        <v>468.4764489047767</v>
      </c>
      <c r="AZ87" s="22">
        <f>'Activity data'!AZ46*EF!$H$150*CtoCO2*ttoGg</f>
        <v>468.31407571065097</v>
      </c>
      <c r="BA87" s="22">
        <f>'Activity data'!BA46*EF!$H$150*CtoCO2*ttoGg</f>
        <v>468.15350922161144</v>
      </c>
      <c r="BB87" s="22">
        <f>'Activity data'!BB46*EF!$H$150*CtoCO2*ttoGg</f>
        <v>468.0060855916924</v>
      </c>
      <c r="BC87" s="22">
        <f>'Activity data'!BC46*EF!$H$150*CtoCO2*ttoGg</f>
        <v>467.86033793537655</v>
      </c>
      <c r="BD87" s="22">
        <f>'Activity data'!BD46*EF!$H$150*CtoCO2*ttoGg</f>
        <v>467.71417839341746</v>
      </c>
      <c r="BE87" s="22">
        <f>'Activity data'!BE46*EF!$H$150*CtoCO2*ttoGg</f>
        <v>467.57063367042724</v>
      </c>
      <c r="BF87" s="22">
        <f>'Activity data'!BF46*EF!$H$150*CtoCO2*ttoGg</f>
        <v>467.4316150746821</v>
      </c>
      <c r="BG87" s="22">
        <f>'Activity data'!BG46*EF!$H$150*CtoCO2*ttoGg</f>
        <v>467.28684655831933</v>
      </c>
      <c r="BH87" s="22">
        <f>'Activity data'!BH46*EF!$H$150*CtoCO2*ttoGg</f>
        <v>467.13990123165871</v>
      </c>
      <c r="BI87" s="22">
        <f>'Activity data'!BI46*EF!$H$150*CtoCO2*ttoGg</f>
        <v>466.99070974164914</v>
      </c>
      <c r="BJ87" s="22">
        <f>'Activity data'!BJ46*EF!$H$150*CtoCO2*ttoGg</f>
        <v>466.84451309250312</v>
      </c>
      <c r="BK87" s="22">
        <f>'Activity data'!BK46*EF!$H$150*CtoCO2*ttoGg</f>
        <v>466.69662855330643</v>
      </c>
      <c r="BL87" s="22">
        <f>'Activity data'!BL46*EF!$H$150*CtoCO2*ttoGg</f>
        <v>466.54157513627393</v>
      </c>
      <c r="BM87" s="22">
        <f>'Activity data'!BM46*EF!$H$150*CtoCO2*ttoGg</f>
        <v>466.38273579522007</v>
      </c>
      <c r="BN87" s="22">
        <f>'Activity data'!BN46*EF!$H$150*CtoCO2*ttoGg</f>
        <v>466.22106571126591</v>
      </c>
      <c r="BO87" s="22">
        <f>'Activity data'!BO46*EF!$H$150*CtoCO2*ttoGg</f>
        <v>466.06489975871835</v>
      </c>
      <c r="BP87" s="22">
        <f>'Activity data'!BP46*EF!$H$150*CtoCO2*ttoGg</f>
        <v>465.90647231260482</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6.6057107727486528</v>
      </c>
      <c r="AF88" s="22">
        <f>'Activity data'!AF47*ttokg*SNEF*NtoN2O*kgtoGg</f>
        <v>6.6042543189548848</v>
      </c>
      <c r="AG88" s="22">
        <f>'Activity data'!AG47*ttokg*SNEF*NtoN2O*kgtoGg</f>
        <v>6.6031836293349073</v>
      </c>
      <c r="AH88" s="22">
        <f>'Activity data'!AH47*ttokg*SNEF*NtoN2O*kgtoGg</f>
        <v>6.6024787613074851</v>
      </c>
      <c r="AI88" s="22">
        <f>'Activity data'!AI47*ttokg*SNEF*NtoN2O*kgtoGg</f>
        <v>6.6021394520157415</v>
      </c>
      <c r="AJ88" s="22">
        <f>'Activity data'!AJ47*ttokg*SNEF*NtoN2O*kgtoGg</f>
        <v>6.6014141854990864</v>
      </c>
      <c r="AK88" s="22">
        <f>'Activity data'!AK47*ttokg*SNEF*NtoN2O*kgtoGg</f>
        <v>6.6007577144160576</v>
      </c>
      <c r="AL88" s="22">
        <f>'Activity data'!AL47*ttokg*SNEF*NtoN2O*kgtoGg</f>
        <v>6.6004087040313246</v>
      </c>
      <c r="AM88" s="22">
        <f>'Activity data'!AM47*ttokg*SNEF*NtoN2O*kgtoGg</f>
        <v>6.6049433975797989</v>
      </c>
      <c r="AN88" s="22">
        <f>'Activity data'!AN47*ttokg*SNEF*NtoN2O*kgtoGg</f>
        <v>6.6030626986426046</v>
      </c>
      <c r="AO88" s="22">
        <f>'Activity data'!AO47*ttokg*SNEF*NtoN2O*kgtoGg</f>
        <v>6.6017616021928669</v>
      </c>
      <c r="AP88" s="22">
        <f>'Activity data'!AP47*ttokg*SNEF*NtoN2O*kgtoGg</f>
        <v>6.6004556032744501</v>
      </c>
      <c r="AQ88" s="22">
        <f>'Activity data'!AQ47*ttokg*SNEF*NtoN2O*kgtoGg</f>
        <v>6.5990918460632546</v>
      </c>
      <c r="AR88" s="22">
        <f>'Activity data'!AR47*ttokg*SNEF*NtoN2O*kgtoGg</f>
        <v>6.5972349853816095</v>
      </c>
      <c r="AS88" s="22">
        <f>'Activity data'!AS47*ttokg*SNEF*NtoN2O*kgtoGg</f>
        <v>6.595334588713067</v>
      </c>
      <c r="AT88" s="22">
        <f>'Activity data'!AT47*ttokg*SNEF*NtoN2O*kgtoGg</f>
        <v>6.5932983974034665</v>
      </c>
      <c r="AU88" s="22">
        <f>'Activity data'!AU47*ttokg*SNEF*NtoN2O*kgtoGg</f>
        <v>6.5911154802218164</v>
      </c>
      <c r="AV88" s="22">
        <f>'Activity data'!AV47*ttokg*SNEF*NtoN2O*kgtoGg</f>
        <v>6.5886080214404066</v>
      </c>
      <c r="AW88" s="22">
        <f>'Activity data'!AW47*ttokg*SNEF*NtoN2O*kgtoGg</f>
        <v>6.5860435791200107</v>
      </c>
      <c r="AX88" s="22">
        <f>'Activity data'!AX47*ttokg*SNEF*NtoN2O*kgtoGg</f>
        <v>6.5834619435388069</v>
      </c>
      <c r="AY88" s="22">
        <f>'Activity data'!AY47*ttokg*SNEF*NtoN2O*kgtoGg</f>
        <v>6.580962839146232</v>
      </c>
      <c r="AZ88" s="22">
        <f>'Activity data'!AZ47*ttokg*SNEF*NtoN2O*kgtoGg</f>
        <v>6.5784036393559662</v>
      </c>
      <c r="BA88" s="22">
        <f>'Activity data'!BA47*ttokg*SNEF*NtoN2O*kgtoGg</f>
        <v>6.5758729154437736</v>
      </c>
      <c r="BB88" s="22">
        <f>'Activity data'!BB47*ttokg*SNEF*NtoN2O*kgtoGg</f>
        <v>6.5735493390381956</v>
      </c>
      <c r="BC88" s="22">
        <f>'Activity data'!BC47*ttokg*SNEF*NtoN2O*kgtoGg</f>
        <v>6.5712521780228981</v>
      </c>
      <c r="BD88" s="22">
        <f>'Activity data'!BD47*ttokg*SNEF*NtoN2O*kgtoGg</f>
        <v>6.5689485251869693</v>
      </c>
      <c r="BE88" s="22">
        <f>'Activity data'!BE47*ttokg*SNEF*NtoN2O*kgtoGg</f>
        <v>6.5666860850905726</v>
      </c>
      <c r="BF88" s="22">
        <f>'Activity data'!BF47*ttokg*SNEF*NtoN2O*kgtoGg</f>
        <v>6.5644949822857699</v>
      </c>
      <c r="BG88" s="22">
        <f>'Activity data'!BG47*ttokg*SNEF*NtoN2O*kgtoGg</f>
        <v>6.5622132537116205</v>
      </c>
      <c r="BH88" s="22">
        <f>'Activity data'!BH47*ttokg*SNEF*NtoN2O*kgtoGg</f>
        <v>6.559897215949384</v>
      </c>
      <c r="BI88" s="22">
        <f>'Activity data'!BI47*ttokg*SNEF*NtoN2O*kgtoGg</f>
        <v>6.5575457759102989</v>
      </c>
      <c r="BJ88" s="22">
        <f>'Activity data'!BJ47*ttokg*SNEF*NtoN2O*kgtoGg</f>
        <v>6.5552415382197964</v>
      </c>
      <c r="BK88" s="22">
        <f>'Activity data'!BK47*ttokg*SNEF*NtoN2O*kgtoGg</f>
        <v>6.5529106973212539</v>
      </c>
      <c r="BL88" s="22">
        <f>'Activity data'!BL47*ttokg*SNEF*NtoN2O*kgtoGg</f>
        <v>6.5504668661551184</v>
      </c>
      <c r="BM88" s="22">
        <f>'Activity data'!BM47*ttokg*SNEF*NtoN2O*kgtoGg</f>
        <v>6.5479633642039552</v>
      </c>
      <c r="BN88" s="22">
        <f>'Activity data'!BN47*ttokg*SNEF*NtoN2O*kgtoGg</f>
        <v>6.5454152462884618</v>
      </c>
      <c r="BO88" s="22">
        <f>'Activity data'!BO47*ttokg*SNEF*NtoN2O*kgtoGg</f>
        <v>6.5429538802042515</v>
      </c>
      <c r="BP88" s="22">
        <f>'Activity data'!BP47*ttokg*SNEF*NtoN2O*kgtoGg</f>
        <v>6.5404568702202539</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4.3597691100141119E-2</v>
      </c>
      <c r="AF89" s="22">
        <f>'Activity data'!AF48*ttokg*ONEF*NtoN2O*kgtoGg</f>
        <v>4.3588078505102254E-2</v>
      </c>
      <c r="AG89" s="22">
        <f>'Activity data'!AG48*ttokg*ONEF*NtoN2O*kgtoGg</f>
        <v>4.3581011953610395E-2</v>
      </c>
      <c r="AH89" s="22">
        <f>'Activity data'!AH48*ttokg*ONEF*NtoN2O*kgtoGg</f>
        <v>4.3576359824629401E-2</v>
      </c>
      <c r="AI89" s="22">
        <f>'Activity data'!AI48*ttokg*ONEF*NtoN2O*kgtoGg</f>
        <v>4.3574120383303903E-2</v>
      </c>
      <c r="AJ89" s="22">
        <f>'Activity data'!AJ48*ttokg*ONEF*NtoN2O*kgtoGg</f>
        <v>4.3569333624293972E-2</v>
      </c>
      <c r="AK89" s="22">
        <f>'Activity data'!AK48*ttokg*ONEF*NtoN2O*kgtoGg</f>
        <v>4.3565000915145986E-2</v>
      </c>
      <c r="AL89" s="22">
        <f>'Activity data'!AL48*ttokg*ONEF*NtoN2O*kgtoGg</f>
        <v>4.3562697446606756E-2</v>
      </c>
      <c r="AM89" s="22">
        <f>'Activity data'!AM48*ttokg*ONEF*NtoN2O*kgtoGg</f>
        <v>4.3592626424026698E-2</v>
      </c>
      <c r="AN89" s="22">
        <f>'Activity data'!AN48*ttokg*ONEF*NtoN2O*kgtoGg</f>
        <v>4.3580213811041199E-2</v>
      </c>
      <c r="AO89" s="22">
        <f>'Activity data'!AO48*ttokg*ONEF*NtoN2O*kgtoGg</f>
        <v>4.3571626574472937E-2</v>
      </c>
      <c r="AP89" s="22">
        <f>'Activity data'!AP48*ttokg*ONEF*NtoN2O*kgtoGg</f>
        <v>4.3563006981611391E-2</v>
      </c>
      <c r="AQ89" s="22">
        <f>'Activity data'!AQ48*ttokg*ONEF*NtoN2O*kgtoGg</f>
        <v>4.3554006184017495E-2</v>
      </c>
      <c r="AR89" s="22">
        <f>'Activity data'!AR48*ttokg*ONEF*NtoN2O*kgtoGg</f>
        <v>4.3541750903518618E-2</v>
      </c>
      <c r="AS89" s="22">
        <f>'Activity data'!AS48*ttokg*ONEF*NtoN2O*kgtoGg</f>
        <v>4.352920828550625E-2</v>
      </c>
      <c r="AT89" s="22">
        <f>'Activity data'!AT48*ttokg*ONEF*NtoN2O*kgtoGg</f>
        <v>4.3515769422862886E-2</v>
      </c>
      <c r="AU89" s="22">
        <f>'Activity data'!AU48*ttokg*ONEF*NtoN2O*kgtoGg</f>
        <v>4.3501362169463986E-2</v>
      </c>
      <c r="AV89" s="22">
        <f>'Activity data'!AV48*ttokg*ONEF*NtoN2O*kgtoGg</f>
        <v>4.3484812941506697E-2</v>
      </c>
      <c r="AW89" s="22">
        <f>'Activity data'!AW48*ttokg*ONEF*NtoN2O*kgtoGg</f>
        <v>4.3467887622192079E-2</v>
      </c>
      <c r="AX89" s="22">
        <f>'Activity data'!AX48*ttokg*ONEF*NtoN2O*kgtoGg</f>
        <v>4.3450848827356142E-2</v>
      </c>
      <c r="AY89" s="22">
        <f>'Activity data'!AY48*ttokg*ONEF*NtoN2O*kgtoGg</f>
        <v>4.3434354738365134E-2</v>
      </c>
      <c r="AZ89" s="22">
        <f>'Activity data'!AZ48*ttokg*ONEF*NtoN2O*kgtoGg</f>
        <v>4.3417464019749386E-2</v>
      </c>
      <c r="BA89" s="22">
        <f>'Activity data'!BA48*ttokg*ONEF*NtoN2O*kgtoGg</f>
        <v>4.3400761241928917E-2</v>
      </c>
      <c r="BB89" s="22">
        <f>'Activity data'!BB48*ttokg*ONEF*NtoN2O*kgtoGg</f>
        <v>4.3385425637652103E-2</v>
      </c>
      <c r="BC89" s="22">
        <f>'Activity data'!BC48*ttokg*ONEF*NtoN2O*kgtoGg</f>
        <v>4.3370264374951138E-2</v>
      </c>
      <c r="BD89" s="22">
        <f>'Activity data'!BD48*ttokg*ONEF*NtoN2O*kgtoGg</f>
        <v>4.3355060266234008E-2</v>
      </c>
      <c r="BE89" s="22">
        <f>'Activity data'!BE48*ttokg*ONEF*NtoN2O*kgtoGg</f>
        <v>4.3340128161597789E-2</v>
      </c>
      <c r="BF89" s="22">
        <f>'Activity data'!BF48*ttokg*ONEF*NtoN2O*kgtoGg</f>
        <v>4.3325666883086089E-2</v>
      </c>
      <c r="BG89" s="22">
        <f>'Activity data'!BG48*ttokg*ONEF*NtoN2O*kgtoGg</f>
        <v>4.3310607474496693E-2</v>
      </c>
      <c r="BH89" s="22">
        <f>'Activity data'!BH48*ttokg*ONEF*NtoN2O*kgtoGg</f>
        <v>4.3295321625265962E-2</v>
      </c>
      <c r="BI89" s="22">
        <f>'Activity data'!BI48*ttokg*ONEF*NtoN2O*kgtoGg</f>
        <v>4.3279802121007974E-2</v>
      </c>
      <c r="BJ89" s="22">
        <f>'Activity data'!BJ48*ttokg*ONEF*NtoN2O*kgtoGg</f>
        <v>4.3264594152250674E-2</v>
      </c>
      <c r="BK89" s="22">
        <f>'Activity data'!BK48*ttokg*ONEF*NtoN2O*kgtoGg</f>
        <v>4.324921060232028E-2</v>
      </c>
      <c r="BL89" s="22">
        <f>'Activity data'!BL48*ttokg*ONEF*NtoN2O*kgtoGg</f>
        <v>4.3233081316623789E-2</v>
      </c>
      <c r="BM89" s="22">
        <f>'Activity data'!BM48*ttokg*ONEF*NtoN2O*kgtoGg</f>
        <v>4.3216558203746105E-2</v>
      </c>
      <c r="BN89" s="22">
        <f>'Activity data'!BN48*ttokg*ONEF*NtoN2O*kgtoGg</f>
        <v>4.3199740625503857E-2</v>
      </c>
      <c r="BO89" s="22">
        <f>'Activity data'!BO48*ttokg*ONEF*NtoN2O*kgtoGg</f>
        <v>4.318349560934806E-2</v>
      </c>
      <c r="BP89" s="22">
        <f>'Activity data'!BP48*ttokg*ONEF*NtoN2O*kgtoGg</f>
        <v>4.3167015343453692E-2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2.94930909510781</v>
      </c>
      <c r="AE90" s="22">
        <f>'Activity data'!AE85*CREF*NtoN2O*kgtoGg</f>
        <v>2.9550608342676954</v>
      </c>
      <c r="AF90" s="22">
        <f>'Activity data'!AF85*CREF*NtoN2O*kgtoGg</f>
        <v>2.9659341171298856</v>
      </c>
      <c r="AG90" s="22">
        <f>'Activity data'!AG85*CREF*NtoN2O*kgtoGg</f>
        <v>2.9739274438975802</v>
      </c>
      <c r="AH90" s="22">
        <f>'Activity data'!AH85*CREF*NtoN2O*kgtoGg</f>
        <v>2.979189697650821</v>
      </c>
      <c r="AI90" s="22">
        <f>'Activity data'!AI85*CREF*NtoN2O*kgtoGg</f>
        <v>2.9817228407705647</v>
      </c>
      <c r="AJ90" s="22">
        <f>'Activity data'!AJ85*CREF*NtoN2O*kgtoGg</f>
        <v>2.9871373812247906</v>
      </c>
      <c r="AK90" s="22">
        <f>'Activity data'!AK85*CREF*NtoN2O*kgtoGg</f>
        <v>2.992038323367384</v>
      </c>
      <c r="AL90" s="22">
        <f>'Activity data'!AL85*CREF*NtoN2O*kgtoGg</f>
        <v>2.9946438908431836</v>
      </c>
      <c r="AM90" s="22">
        <f>'Activity data'!AM85*CREF*NtoN2O*kgtoGg</f>
        <v>2.9607897405385697</v>
      </c>
      <c r="AN90" s="22">
        <f>'Activity data'!AN85*CREF*NtoN2O*kgtoGg</f>
        <v>2.9748302625312708</v>
      </c>
      <c r="AO90" s="22">
        <f>'Activity data'!AO85*CREF*NtoN2O*kgtoGg</f>
        <v>2.9845437115878255</v>
      </c>
      <c r="AP90" s="22">
        <f>'Activity data'!AP85*CREF*NtoN2O*kgtoGg</f>
        <v>2.9942937604520123</v>
      </c>
      <c r="AQ90" s="22">
        <f>'Activity data'!AQ85*CREF*NtoN2O*kgtoGg</f>
        <v>3.0044750088899272</v>
      </c>
      <c r="AR90" s="22">
        <f>'Activity data'!AR85*CREF*NtoN2O*kgtoGg</f>
        <v>3.018337564306111</v>
      </c>
      <c r="AS90" s="22">
        <f>'Activity data'!AS85*CREF*NtoN2O*kgtoGg</f>
        <v>3.0325251414306726</v>
      </c>
      <c r="AT90" s="22">
        <f>'Activity data'!AT85*CREF*NtoN2O*kgtoGg</f>
        <v>3.0477265052951239</v>
      </c>
      <c r="AU90" s="22">
        <f>'Activity data'!AU85*CREF*NtoN2O*kgtoGg</f>
        <v>3.0640232639581093</v>
      </c>
      <c r="AV90" s="22">
        <f>'Activity data'!AV85*CREF*NtoN2O*kgtoGg</f>
        <v>3.0827429162479545</v>
      </c>
      <c r="AW90" s="22">
        <f>'Activity data'!AW85*CREF*NtoN2O*kgtoGg</f>
        <v>3.1018879841194962</v>
      </c>
      <c r="AX90" s="22">
        <f>'Activity data'!AX85*CREF*NtoN2O*kgtoGg</f>
        <v>3.1211614097795817</v>
      </c>
      <c r="AY90" s="22">
        <f>'Activity data'!AY85*CREF*NtoN2O*kgtoGg</f>
        <v>3.1398186916507314</v>
      </c>
      <c r="AZ90" s="22">
        <f>'Activity data'!AZ85*CREF*NtoN2O*kgtoGg</f>
        <v>3.1589246209562014</v>
      </c>
      <c r="BA90" s="22">
        <f>'Activity data'!BA85*CREF*NtoN2O*kgtoGg</f>
        <v>3.1778179611096187</v>
      </c>
      <c r="BB90" s="22">
        <f>'Activity data'!BB85*CREF*NtoN2O*kgtoGg</f>
        <v>3.1951648234803183</v>
      </c>
      <c r="BC90" s="22">
        <f>'Activity data'!BC85*CREF*NtoN2O*kgtoGg</f>
        <v>3.212314479450332</v>
      </c>
      <c r="BD90" s="22">
        <f>'Activity data'!BD85*CREF*NtoN2O*kgtoGg</f>
        <v>3.2295126006736337</v>
      </c>
      <c r="BE90" s="22">
        <f>'Activity data'!BE85*CREF*NtoN2O*kgtoGg</f>
        <v>3.246403044594449</v>
      </c>
      <c r="BF90" s="22">
        <f>'Activity data'!BF85*CREF*NtoN2O*kgtoGg</f>
        <v>3.262760913741213</v>
      </c>
      <c r="BG90" s="22">
        <f>'Activity data'!BG85*CREF*NtoN2O*kgtoGg</f>
        <v>3.2797953574754737</v>
      </c>
      <c r="BH90" s="22">
        <f>'Activity data'!BH85*CREF*NtoN2O*kgtoGg</f>
        <v>3.2970859394466059</v>
      </c>
      <c r="BI90" s="22">
        <f>'Activity data'!BI85*CREF*NtoN2O*kgtoGg</f>
        <v>3.3146408202041564</v>
      </c>
      <c r="BJ90" s="22">
        <f>'Activity data'!BJ85*CREF*NtoN2O*kgtoGg</f>
        <v>3.3318433077102956</v>
      </c>
      <c r="BK90" s="22">
        <f>'Activity data'!BK85*CREF*NtoN2O*kgtoGg</f>
        <v>3.3492444037870039</v>
      </c>
      <c r="BL90" s="22">
        <f>'Activity data'!BL85*CREF*NtoN2O*kgtoGg</f>
        <v>3.3674890385639746</v>
      </c>
      <c r="BM90" s="22">
        <f>'Activity data'!BM85*CREF*NtoN2O*kgtoGg</f>
        <v>3.3861791507924179</v>
      </c>
      <c r="BN90" s="22">
        <f>'Activity data'!BN85*CREF*NtoN2O*kgtoGg</f>
        <v>3.4052023473949724</v>
      </c>
      <c r="BO90" s="22">
        <f>'Activity data'!BO85*CREF*NtoN2O*kgtoGg</f>
        <v>3.4235778906326253</v>
      </c>
      <c r="BP90" s="22">
        <f>'Activity data'!BP85*CREF*NtoN2O*kgtoGg</f>
        <v>3.4422195365138197</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0.31899628414881021</v>
      </c>
      <c r="AE91" s="22">
        <f>'Activity data'!AE50*ManureNEF*NtoN2O*kgtoGg</f>
        <v>0.32135685166386735</v>
      </c>
      <c r="AF91" s="22">
        <f>'Activity data'!AF50*ManureNEF*NtoN2O*kgtoGg</f>
        <v>0.32302705220412714</v>
      </c>
      <c r="AG91" s="22">
        <f>'Activity data'!AG50*ManureNEF*NtoN2O*kgtoGg</f>
        <v>0.32402546124303505</v>
      </c>
      <c r="AH91" s="22">
        <f>'Activity data'!AH50*ManureNEF*NtoN2O*kgtoGg</f>
        <v>0.32433811296439274</v>
      </c>
      <c r="AI91" s="22">
        <f>'Activity data'!AI50*ManureNEF*NtoN2O*kgtoGg</f>
        <v>0.32570347810548916</v>
      </c>
      <c r="AJ91" s="22">
        <f>'Activity data'!AJ50*ManureNEF*NtoN2O*kgtoGg</f>
        <v>0.32701134099003276</v>
      </c>
      <c r="AK91" s="22">
        <f>'Activity data'!AK50*ManureNEF*NtoN2O*kgtoGg</f>
        <v>0.3277026336323528</v>
      </c>
      <c r="AL91" s="22">
        <f>'Activity data'!AL50*ManureNEF*NtoN2O*kgtoGg</f>
        <v>0.31749048273316899</v>
      </c>
      <c r="AM91" s="22">
        <f>'Activity data'!AM50*ManureNEF*NtoN2O*kgtoGg</f>
        <v>0.3211725500973413</v>
      </c>
      <c r="AN91" s="22">
        <f>'Activity data'!AN50*ManureNEF*NtoN2O*kgtoGg</f>
        <v>0.32367804757698809</v>
      </c>
      <c r="AO91" s="22">
        <f>'Activity data'!AO50*ManureNEF*NtoN2O*kgtoGg</f>
        <v>0.32628403680092577</v>
      </c>
      <c r="AP91" s="22">
        <f>'Activity data'!AP50*ManureNEF*NtoN2O*kgtoGg</f>
        <v>0.32910972781811465</v>
      </c>
      <c r="AQ91" s="22">
        <f>'Activity data'!AQ50*ManureNEF*NtoN2O*kgtoGg</f>
        <v>0.33317557048874491</v>
      </c>
      <c r="AR91" s="22">
        <f>'Activity data'!AR50*ManureNEF*NtoN2O*kgtoGg</f>
        <v>0.33725542384654156</v>
      </c>
      <c r="AS91" s="22">
        <f>'Activity data'!AS50*ManureNEF*NtoN2O*kgtoGg</f>
        <v>0.34179080925719124</v>
      </c>
      <c r="AT91" s="22">
        <f>'Activity data'!AT50*ManureNEF*NtoN2O*kgtoGg</f>
        <v>0.3468309411774762</v>
      </c>
      <c r="AU91" s="22">
        <f>'Activity data'!AU50*ManureNEF*NtoN2O*kgtoGg</f>
        <v>0.35285979388388788</v>
      </c>
      <c r="AV91" s="22">
        <f>'Activity data'!AV50*ManureNEF*NtoN2O*kgtoGg</f>
        <v>0.35924090681547488</v>
      </c>
      <c r="AW91" s="22">
        <f>'Activity data'!AW50*ManureNEF*NtoN2O*kgtoGg</f>
        <v>0.36571151079978564</v>
      </c>
      <c r="AX91" s="22">
        <f>'Activity data'!AX50*ManureNEF*NtoN2O*kgtoGg</f>
        <v>0.37217118155697831</v>
      </c>
      <c r="AY91" s="22">
        <f>'Activity data'!AY50*ManureNEF*NtoN2O*kgtoGg</f>
        <v>0.37901631608384306</v>
      </c>
      <c r="AZ91" s="22">
        <f>'Activity data'!AZ50*ManureNEF*NtoN2O*kgtoGg</f>
        <v>0.38600415547823186</v>
      </c>
      <c r="BA91" s="22">
        <f>'Activity data'!BA50*ManureNEF*NtoN2O*kgtoGg</f>
        <v>0.39258810849454617</v>
      </c>
      <c r="BB91" s="22">
        <f>'Activity data'!BB50*ManureNEF*NtoN2O*kgtoGg</f>
        <v>0.3991255751728699</v>
      </c>
      <c r="BC91" s="22">
        <f>'Activity data'!BC50*ManureNEF*NtoN2O*kgtoGg</f>
        <v>0.4058810011638746</v>
      </c>
      <c r="BD91" s="22">
        <f>'Activity data'!BD50*ManureNEF*NtoN2O*kgtoGg</f>
        <v>0.41270333833059458</v>
      </c>
      <c r="BE91" s="22">
        <f>'Activity data'!BE50*ManureNEF*NtoN2O*kgtoGg</f>
        <v>0.41948499037937187</v>
      </c>
      <c r="BF91" s="22">
        <f>'Activity data'!BF50*ManureNEF*NtoN2O*kgtoGg</f>
        <v>0.42677250391967497</v>
      </c>
      <c r="BG91" s="22">
        <f>'Activity data'!BG50*ManureNEF*NtoN2O*kgtoGg</f>
        <v>0.43424324640135792</v>
      </c>
      <c r="BH91" s="22">
        <f>'Activity data'!BH50*ManureNEF*NtoN2O*kgtoGg</f>
        <v>0.44206641485987541</v>
      </c>
      <c r="BI91" s="22">
        <f>'Activity data'!BI50*ManureNEF*NtoN2O*kgtoGg</f>
        <v>0.44994820795875506</v>
      </c>
      <c r="BJ91" s="22">
        <f>'Activity data'!BJ50*ManureNEF*NtoN2O*kgtoGg</f>
        <v>0.45816455679659635</v>
      </c>
      <c r="BK91" s="22">
        <f>'Activity data'!BK50*ManureNEF*NtoN2O*kgtoGg</f>
        <v>0.46707181889578087</v>
      </c>
      <c r="BL91" s="22">
        <f>'Activity data'!BL50*ManureNEF*NtoN2O*kgtoGg</f>
        <v>0.4763443868876242</v>
      </c>
      <c r="BM91" s="22">
        <f>'Activity data'!BM50*ManureNEF*NtoN2O*kgtoGg</f>
        <v>0.48610047819982982</v>
      </c>
      <c r="BN91" s="22">
        <f>'Activity data'!BN50*ManureNEF*NtoN2O*kgtoGg</f>
        <v>0.49579689767146617</v>
      </c>
      <c r="BO91" s="22">
        <f>'Activity data'!BO50*ManureNEF*NtoN2O*kgtoGg</f>
        <v>0.50595495449890471</v>
      </c>
      <c r="BP91" s="22">
        <f>'Activity data'!BP50*ManureNEF*NtoN2O*kgtoGg</f>
        <v>0.51671589586240496</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0.93273580871087014</v>
      </c>
      <c r="AE92" s="22">
        <f>'Activity data'!AE51*ManureNEF*NtoN2O*kgtoGg</f>
        <v>0.93963803911160504</v>
      </c>
      <c r="AF92" s="22">
        <f>'Activity data'!AF51*ManureNEF*NtoN2O*kgtoGg</f>
        <v>0.94452165666152554</v>
      </c>
      <c r="AG92" s="22">
        <f>'Activity data'!AG51*ManureNEF*NtoN2O*kgtoGg</f>
        <v>0.94744097550191542</v>
      </c>
      <c r="AH92" s="22">
        <f>'Activity data'!AH51*ManureNEF*NtoN2O*kgtoGg</f>
        <v>0.94835515999451414</v>
      </c>
      <c r="AI92" s="22">
        <f>'Activity data'!AI51*ManureNEF*NtoN2O*kgtoGg</f>
        <v>0.95234744774941504</v>
      </c>
      <c r="AJ92" s="22">
        <f>'Activity data'!AJ51*ManureNEF*NtoN2O*kgtoGg</f>
        <v>0.95617160058728523</v>
      </c>
      <c r="AK92" s="22">
        <f>'Activity data'!AK51*ManureNEF*NtoN2O*kgtoGg</f>
        <v>0.9581929200628736</v>
      </c>
      <c r="AL92" s="22">
        <f>'Activity data'!AL51*ManureNEF*NtoN2O*kgtoGg</f>
        <v>0.92833288939497949</v>
      </c>
      <c r="AM92" s="22">
        <f>'Activity data'!AM51*ManureNEF*NtoN2O*kgtoGg</f>
        <v>0.93909914671930306</v>
      </c>
      <c r="AN92" s="22">
        <f>'Activity data'!AN51*ManureNEF*NtoN2O*kgtoGg</f>
        <v>0.94642514809934197</v>
      </c>
      <c r="AO92" s="22">
        <f>'Activity data'!AO51*ManureNEF*NtoN2O*kgtoGg</f>
        <v>0.95404498440172136</v>
      </c>
      <c r="AP92" s="22">
        <f>'Activity data'!AP51*ManureNEF*NtoN2O*kgtoGg</f>
        <v>0.96230722232439037</v>
      </c>
      <c r="AQ92" s="22">
        <f>'Activity data'!AQ51*ManureNEF*NtoN2O*kgtoGg</f>
        <v>0.97419562742478438</v>
      </c>
      <c r="AR92" s="22">
        <f>'Activity data'!AR51*ManureNEF*NtoN2O*kgtoGg</f>
        <v>0.98612499936483822</v>
      </c>
      <c r="AS92" s="22">
        <f>'Activity data'!AS51*ManureNEF*NtoN2O*kgtoGg</f>
        <v>0.99938633370954899</v>
      </c>
      <c r="AT92" s="22">
        <f>'Activity data'!AT51*ManureNEF*NtoN2O*kgtoGg</f>
        <v>1.0141235320917199</v>
      </c>
      <c r="AU92" s="22">
        <f>'Activity data'!AU51*ManureNEF*NtoN2O*kgtoGg</f>
        <v>1.031751721146394</v>
      </c>
      <c r="AV92" s="22">
        <f>'Activity data'!AV51*ManureNEF*NtoN2O*kgtoGg</f>
        <v>1.0504099088008394</v>
      </c>
      <c r="AW92" s="22">
        <f>'Activity data'!AW51*ManureNEF*NtoN2O*kgtoGg</f>
        <v>1.0693297656770981</v>
      </c>
      <c r="AX92" s="22">
        <f>'Activity data'!AX51*ManureNEF*NtoN2O*kgtoGg</f>
        <v>1.0882176541169057</v>
      </c>
      <c r="AY92" s="22">
        <f>'Activity data'!AY51*ManureNEF*NtoN2O*kgtoGg</f>
        <v>1.1082326273498591</v>
      </c>
      <c r="AZ92" s="22">
        <f>'Activity data'!AZ51*ManureNEF*NtoN2O*kgtoGg</f>
        <v>1.1286648654433484</v>
      </c>
      <c r="BA92" s="22">
        <f>'Activity data'!BA51*ManureNEF*NtoN2O*kgtoGg</f>
        <v>1.1479161515753256</v>
      </c>
      <c r="BB92" s="22">
        <f>'Activity data'!BB51*ManureNEF*NtoN2O*kgtoGg</f>
        <v>1.1670315130140885</v>
      </c>
      <c r="BC92" s="22">
        <f>'Activity data'!BC51*ManureNEF*NtoN2O*kgtoGg</f>
        <v>1.186784181110895</v>
      </c>
      <c r="BD92" s="22">
        <f>'Activity data'!BD51*ManureNEF*NtoN2O*kgtoGg</f>
        <v>1.2067324955292857</v>
      </c>
      <c r="BE92" s="22">
        <f>'Activity data'!BE51*ManureNEF*NtoN2O*kgtoGg</f>
        <v>1.226561847852278</v>
      </c>
      <c r="BF92" s="22">
        <f>'Activity data'!BF51*ManureNEF*NtoN2O*kgtoGg</f>
        <v>1.2478703243871807</v>
      </c>
      <c r="BG92" s="22">
        <f>'Activity data'!BG51*ManureNEF*NtoN2O*kgtoGg</f>
        <v>1.2697145569898165</v>
      </c>
      <c r="BH92" s="22">
        <f>'Activity data'!BH51*ManureNEF*NtoN2O*kgtoGg</f>
        <v>1.29258927284523</v>
      </c>
      <c r="BI92" s="22">
        <f>'Activity data'!BI51*ManureNEF*NtoN2O*kgtoGg</f>
        <v>1.3156354054351183</v>
      </c>
      <c r="BJ92" s="22">
        <f>'Activity data'!BJ51*ManureNEF*NtoN2O*kgtoGg</f>
        <v>1.3396597692246961</v>
      </c>
      <c r="BK92" s="22">
        <f>'Activity data'!BK51*ManureNEF*NtoN2O*kgtoGg</f>
        <v>1.3657043431909774</v>
      </c>
      <c r="BL92" s="22">
        <f>'Activity data'!BL51*ManureNEF*NtoN2O*kgtoGg</f>
        <v>1.3928170609073498</v>
      </c>
      <c r="BM92" s="22">
        <f>'Activity data'!BM51*ManureNEF*NtoN2O*kgtoGg</f>
        <v>1.4213435866762276</v>
      </c>
      <c r="BN92" s="22">
        <f>'Activity data'!BN51*ManureNEF*NtoN2O*kgtoGg</f>
        <v>1.4496956337278402</v>
      </c>
      <c r="BO92" s="22">
        <f>'Activity data'!BO51*ManureNEF*NtoN2O*kgtoGg</f>
        <v>1.4793974949114386</v>
      </c>
      <c r="BP92" s="22">
        <f>'Activity data'!BP51*ManureNEF*NtoN2O*kgtoGg</f>
        <v>1.5108621728526161</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4.9896106642028565E-2</v>
      </c>
      <c r="AE93" s="22">
        <f>'Activity data'!AE52*ManureNEF*NtoN2O*kgtoGg</f>
        <v>5.0265337051032484E-2</v>
      </c>
      <c r="AF93" s="22">
        <f>'Activity data'!AF52*ManureNEF*NtoN2O*kgtoGg</f>
        <v>5.0526583054235144E-2</v>
      </c>
      <c r="AG93" s="22">
        <f>'Activity data'!AG52*ManureNEF*NtoN2O*kgtoGg</f>
        <v>5.0682750151951159E-2</v>
      </c>
      <c r="AH93" s="22">
        <f>'Activity data'!AH52*ManureNEF*NtoN2O*kgtoGg</f>
        <v>5.0731653867780661E-2</v>
      </c>
      <c r="AI93" s="22">
        <f>'Activity data'!AI52*ManureNEF*NtoN2O*kgtoGg</f>
        <v>5.0945218752610717E-2</v>
      </c>
      <c r="AJ93" s="22">
        <f>'Activity data'!AJ52*ManureNEF*NtoN2O*kgtoGg</f>
        <v>5.1149789367389085E-2</v>
      </c>
      <c r="AK93" s="22">
        <f>'Activity data'!AK52*ManureNEF*NtoN2O*kgtoGg</f>
        <v>5.125791856235476E-2</v>
      </c>
      <c r="AL93" s="22">
        <f>'Activity data'!AL52*ManureNEF*NtoN2O*kgtoGg</f>
        <v>4.9660575283984584E-2</v>
      </c>
      <c r="AM93" s="22">
        <f>'Activity data'!AM52*ManureNEF*NtoN2O*kgtoGg</f>
        <v>5.0236509346527354E-2</v>
      </c>
      <c r="AN93" s="22">
        <f>'Activity data'!AN52*ManureNEF*NtoN2O*kgtoGg</f>
        <v>5.062840911353992E-2</v>
      </c>
      <c r="AO93" s="22">
        <f>'Activity data'!AO52*ManureNEF*NtoN2O*kgtoGg</f>
        <v>5.1036027392143163E-2</v>
      </c>
      <c r="AP93" s="22">
        <f>'Activity data'!AP52*ManureNEF*NtoN2O*kgtoGg</f>
        <v>5.1478010535323949E-2</v>
      </c>
      <c r="AQ93" s="22">
        <f>'Activity data'!AQ52*ManureNEF*NtoN2O*kgtoGg</f>
        <v>5.211397317678481E-2</v>
      </c>
      <c r="AR93" s="22">
        <f>'Activity data'!AR52*ManureNEF*NtoN2O*kgtoGg</f>
        <v>5.2752127313180637E-2</v>
      </c>
      <c r="AS93" s="22">
        <f>'Activity data'!AS52*ManureNEF*NtoN2O*kgtoGg</f>
        <v>5.3461533928108186E-2</v>
      </c>
      <c r="AT93" s="22">
        <f>'Activity data'!AT52*ManureNEF*NtoN2O*kgtoGg</f>
        <v>5.4249890947549548E-2</v>
      </c>
      <c r="AU93" s="22">
        <f>'Activity data'!AU52*ManureNEF*NtoN2O*kgtoGg</f>
        <v>5.5192899667450113E-2</v>
      </c>
      <c r="AV93" s="22">
        <f>'Activity data'!AV52*ManureNEF*NtoN2O*kgtoGg</f>
        <v>5.6191007504909331E-2</v>
      </c>
      <c r="AW93" s="22">
        <f>'Activity data'!AW52*ManureNEF*NtoN2O*kgtoGg</f>
        <v>5.7203113170343635E-2</v>
      </c>
      <c r="AX93" s="22">
        <f>'Activity data'!AX52*ManureNEF*NtoN2O*kgtoGg</f>
        <v>5.8213508704678195E-2</v>
      </c>
      <c r="AY93" s="22">
        <f>'Activity data'!AY52*ManureNEF*NtoN2O*kgtoGg</f>
        <v>5.9284196920507536E-2</v>
      </c>
      <c r="AZ93" s="22">
        <f>'Activity data'!AZ52*ManureNEF*NtoN2O*kgtoGg</f>
        <v>6.0377206453675461E-2</v>
      </c>
      <c r="BA93" s="22">
        <f>'Activity data'!BA52*ManureNEF*NtoN2O*kgtoGg</f>
        <v>6.1407041715564804E-2</v>
      </c>
      <c r="BB93" s="22">
        <f>'Activity data'!BB52*ManureNEF*NtoN2O*kgtoGg</f>
        <v>6.2429605772762985E-2</v>
      </c>
      <c r="BC93" s="22">
        <f>'Activity data'!BC52*ManureNEF*NtoN2O*kgtoGg</f>
        <v>6.3486262142785951E-2</v>
      </c>
      <c r="BD93" s="22">
        <f>'Activity data'!BD52*ManureNEF*NtoN2O*kgtoGg</f>
        <v>6.4553384487884308E-2</v>
      </c>
      <c r="BE93" s="22">
        <f>'Activity data'!BE52*ManureNEF*NtoN2O*kgtoGg</f>
        <v>6.561414303163296E-2</v>
      </c>
      <c r="BF93" s="22">
        <f>'Activity data'!BF52*ManureNEF*NtoN2O*kgtoGg</f>
        <v>6.6754026380846432E-2</v>
      </c>
      <c r="BG93" s="22">
        <f>'Activity data'!BG52*ManureNEF*NtoN2O*kgtoGg</f>
        <v>6.7922569658884366E-2</v>
      </c>
      <c r="BH93" s="22">
        <f>'Activity data'!BH52*ManureNEF*NtoN2O*kgtoGg</f>
        <v>6.91462379806842E-2</v>
      </c>
      <c r="BI93" s="22">
        <f>'Activity data'!BI52*ManureNEF*NtoN2O*kgtoGg</f>
        <v>7.0379076131264776E-2</v>
      </c>
      <c r="BJ93" s="22">
        <f>'Activity data'!BJ52*ManureNEF*NtoN2O*kgtoGg</f>
        <v>7.1664244135384178E-2</v>
      </c>
      <c r="BK93" s="22">
        <f>'Activity data'!BK52*ManureNEF*NtoN2O*kgtoGg</f>
        <v>7.3057481993233614E-2</v>
      </c>
      <c r="BL93" s="22">
        <f>'Activity data'!BL52*ManureNEF*NtoN2O*kgtoGg</f>
        <v>7.4507859519106739E-2</v>
      </c>
      <c r="BM93" s="22">
        <f>'Activity data'!BM52*ManureNEF*NtoN2O*kgtoGg</f>
        <v>7.6033867804194147E-2</v>
      </c>
      <c r="BN93" s="22">
        <f>'Activity data'!BN52*ManureNEF*NtoN2O*kgtoGg</f>
        <v>7.7550542461686106E-2</v>
      </c>
      <c r="BO93" s="22">
        <f>'Activity data'!BO52*ManureNEF*NtoN2O*kgtoGg</f>
        <v>7.9139424564467015E-2</v>
      </c>
      <c r="BP93" s="22">
        <f>'Activity data'!BP52*ManureNEF*NtoN2O*kgtoGg</f>
        <v>8.0822607424338069E-2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0.40141334617601426</v>
      </c>
      <c r="AE94" s="22">
        <f>'Activity data'!AE53*ManureNEF*NtoN2O*kgtoGg</f>
        <v>0.40015877778407305</v>
      </c>
      <c r="AF94" s="22">
        <f>'Activity data'!AF53*ManureNEF*NtoN2O*kgtoGg</f>
        <v>0.39561179067966495</v>
      </c>
      <c r="AG94" s="22">
        <f>'Activity data'!AG53*ManureNEF*NtoN2O*kgtoGg</f>
        <v>0.38810670068679065</v>
      </c>
      <c r="AH94" s="22">
        <f>'Activity data'!AH53*ManureNEF*NtoN2O*kgtoGg</f>
        <v>0.37783598289187054</v>
      </c>
      <c r="AI94" s="22">
        <f>'Activity data'!AI53*ManureNEF*NtoN2O*kgtoGg</f>
        <v>0.37098905684857408</v>
      </c>
      <c r="AJ94" s="22">
        <f>'Activity data'!AJ53*ManureNEF*NtoN2O*kgtoGg</f>
        <v>0.36376977043250497</v>
      </c>
      <c r="AK94" s="22">
        <f>'Activity data'!AK53*ManureNEF*NtoN2O*kgtoGg</f>
        <v>0.35438241760223727</v>
      </c>
      <c r="AL94" s="22">
        <f>'Activity data'!AL53*ManureNEF*NtoN2O*kgtoGg</f>
        <v>0.31043007152653374</v>
      </c>
      <c r="AM94" s="22">
        <f>'Activity data'!AM53*ManureNEF*NtoN2O*kgtoGg</f>
        <v>0.31666145050775824</v>
      </c>
      <c r="AN94" s="22">
        <f>'Activity data'!AN53*ManureNEF*NtoN2O*kgtoGg</f>
        <v>0.31889214305442826</v>
      </c>
      <c r="AO94" s="22">
        <f>'Activity data'!AO53*ManureNEF*NtoN2O*kgtoGg</f>
        <v>0.32117009291152282</v>
      </c>
      <c r="AP94" s="22">
        <f>'Activity data'!AP53*ManureNEF*NtoN2O*kgtoGg</f>
        <v>0.32385307658429568</v>
      </c>
      <c r="AQ94" s="22">
        <f>'Activity data'!AQ53*ManureNEF*NtoN2O*kgtoGg</f>
        <v>0.32992595254636264</v>
      </c>
      <c r="AR94" s="22">
        <f>'Activity data'!AR53*ManureNEF*NtoN2O*kgtoGg</f>
        <v>0.33633362602454819</v>
      </c>
      <c r="AS94" s="22">
        <f>'Activity data'!AS53*ManureNEF*NtoN2O*kgtoGg</f>
        <v>0.34369575878938569</v>
      </c>
      <c r="AT94" s="22">
        <f>'Activity data'!AT53*ManureNEF*NtoN2O*kgtoGg</f>
        <v>0.35210853954735122</v>
      </c>
      <c r="AU94" s="22">
        <f>'Activity data'!AU53*ManureNEF*NtoN2O*kgtoGg</f>
        <v>0.36286621712964784</v>
      </c>
      <c r="AV94" s="22">
        <f>'Activity data'!AV53*ManureNEF*NtoN2O*kgtoGg</f>
        <v>0.37412515469496416</v>
      </c>
      <c r="AW94" s="22">
        <f>'Activity data'!AW53*ManureNEF*NtoN2O*kgtoGg</f>
        <v>0.38239276443255477</v>
      </c>
      <c r="AX94" s="22">
        <f>'Activity data'!AX53*ManureNEF*NtoN2O*kgtoGg</f>
        <v>0.38991419902605656</v>
      </c>
      <c r="AY94" s="22">
        <f>'Activity data'!AY53*ManureNEF*NtoN2O*kgtoGg</f>
        <v>0.39772154253154862</v>
      </c>
      <c r="AZ94" s="22">
        <f>'Activity data'!AZ53*ManureNEF*NtoN2O*kgtoGg</f>
        <v>0.40516017670739124</v>
      </c>
      <c r="BA94" s="22">
        <f>'Activity data'!BA53*ManureNEF*NtoN2O*kgtoGg</f>
        <v>0.41089452632171009</v>
      </c>
      <c r="BB94" s="22">
        <f>'Activity data'!BB53*ManureNEF*NtoN2O*kgtoGg</f>
        <v>0.4162624361938127</v>
      </c>
      <c r="BC94" s="22">
        <f>'Activity data'!BC53*ManureNEF*NtoN2O*kgtoGg</f>
        <v>0.42148235580749499</v>
      </c>
      <c r="BD94" s="22">
        <f>'Activity data'!BD53*ManureNEF*NtoN2O*kgtoGg</f>
        <v>0.42619134902509914</v>
      </c>
      <c r="BE94" s="22">
        <f>'Activity data'!BE53*ManureNEF*NtoN2O*kgtoGg</f>
        <v>0.43015606757396163</v>
      </c>
      <c r="BF94" s="22">
        <f>'Activity data'!BF53*ManureNEF*NtoN2O*kgtoGg</f>
        <v>0.43457230865100349</v>
      </c>
      <c r="BG94" s="22">
        <f>'Activity data'!BG53*ManureNEF*NtoN2O*kgtoGg</f>
        <v>0.44126598627713898</v>
      </c>
      <c r="BH94" s="22">
        <f>'Activity data'!BH53*ManureNEF*NtoN2O*kgtoGg</f>
        <v>0.44812165760708056</v>
      </c>
      <c r="BI94" s="22">
        <f>'Activity data'!BI53*ManureNEF*NtoN2O*kgtoGg</f>
        <v>0.45451244939320556</v>
      </c>
      <c r="BJ94" s="22">
        <f>'Activity data'!BJ53*ManureNEF*NtoN2O*kgtoGg</f>
        <v>0.46098832225804259</v>
      </c>
      <c r="BK94" s="22">
        <f>'Activity data'!BK53*ManureNEF*NtoN2O*kgtoGg</f>
        <v>0.46820869686467392</v>
      </c>
      <c r="BL94" s="22">
        <f>'Activity data'!BL53*ManureNEF*NtoN2O*kgtoGg</f>
        <v>0.47578482321765542</v>
      </c>
      <c r="BM94" s="22">
        <f>'Activity data'!BM53*ManureNEF*NtoN2O*kgtoGg</f>
        <v>0.48358935244339596</v>
      </c>
      <c r="BN94" s="22">
        <f>'Activity data'!BN53*ManureNEF*NtoN2O*kgtoGg</f>
        <v>0.49059062805205228</v>
      </c>
      <c r="BO94" s="22">
        <f>'Activity data'!BO53*ManureNEF*NtoN2O*kgtoGg</f>
        <v>0.49773291462877828</v>
      </c>
      <c r="BP94" s="22">
        <f>'Activity data'!BP53*ManureNEF*NtoN2O*kgtoGg</f>
        <v>0.50521844543722227</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2.6697000657255345</v>
      </c>
      <c r="AE95" s="22">
        <f>'Activity data'!AE54*ManureNEF*NtoN2O*kgtoGg</f>
        <v>2.661356244200094</v>
      </c>
      <c r="AF95" s="22">
        <f>'Activity data'!AF54*ManureNEF*NtoN2O*kgtoGg</f>
        <v>2.6311153668422977</v>
      </c>
      <c r="AG95" s="22">
        <f>'Activity data'!AG54*ManureNEF*NtoN2O*kgtoGg</f>
        <v>2.5812008848298666</v>
      </c>
      <c r="AH95" s="22">
        <f>'Activity data'!AH54*ManureNEF*NtoN2O*kgtoGg</f>
        <v>2.512892901965432</v>
      </c>
      <c r="AI95" s="22">
        <f>'Activity data'!AI54*ManureNEF*NtoN2O*kgtoGg</f>
        <v>2.4673557042565357</v>
      </c>
      <c r="AJ95" s="22">
        <f>'Activity data'!AJ54*ManureNEF*NtoN2O*kgtoGg</f>
        <v>2.4193420305631359</v>
      </c>
      <c r="AK95" s="22">
        <f>'Activity data'!AK54*ManureNEF*NtoN2O*kgtoGg</f>
        <v>2.3569090877955441</v>
      </c>
      <c r="AL95" s="22">
        <f>'Activity data'!AL54*ManureNEF*NtoN2O*kgtoGg</f>
        <v>2.0645929943599128</v>
      </c>
      <c r="AM95" s="22">
        <f>'Activity data'!AM54*ManureNEF*NtoN2O*kgtoGg</f>
        <v>2.1060363420567811</v>
      </c>
      <c r="AN95" s="22">
        <f>'Activity data'!AN54*ManureNEF*NtoN2O*kgtoGg</f>
        <v>2.120872121921078</v>
      </c>
      <c r="AO95" s="22">
        <f>'Activity data'!AO54*ManureNEF*NtoN2O*kgtoGg</f>
        <v>2.1360221983725425</v>
      </c>
      <c r="AP95" s="22">
        <f>'Activity data'!AP54*ManureNEF*NtoN2O*kgtoGg</f>
        <v>2.1538660537295624</v>
      </c>
      <c r="AQ95" s="22">
        <f>'Activity data'!AQ54*ManureNEF*NtoN2O*kgtoGg</f>
        <v>2.1942552373716131</v>
      </c>
      <c r="AR95" s="22">
        <f>'Activity data'!AR54*ManureNEF*NtoN2O*kgtoGg</f>
        <v>2.2368710758055421</v>
      </c>
      <c r="AS95" s="22">
        <f>'Activity data'!AS54*ManureNEF*NtoN2O*kgtoGg</f>
        <v>2.2858347849432765</v>
      </c>
      <c r="AT95" s="22">
        <f>'Activity data'!AT54*ManureNEF*NtoN2O*kgtoGg</f>
        <v>2.3417860918851909</v>
      </c>
      <c r="AU95" s="22">
        <f>'Activity data'!AU54*ManureNEF*NtoN2O*kgtoGg</f>
        <v>2.41333272286322</v>
      </c>
      <c r="AV95" s="22">
        <f>'Activity data'!AV54*ManureNEF*NtoN2O*kgtoGg</f>
        <v>2.4882131089900543</v>
      </c>
      <c r="AW95" s="22">
        <f>'Activity data'!AW54*ManureNEF*NtoN2O*kgtoGg</f>
        <v>2.5431989196764797</v>
      </c>
      <c r="AX95" s="22">
        <f>'Activity data'!AX54*ManureNEF*NtoN2O*kgtoGg</f>
        <v>2.5932221055518627</v>
      </c>
      <c r="AY95" s="22">
        <f>'Activity data'!AY54*ManureNEF*NtoN2O*kgtoGg</f>
        <v>2.6451468003043241</v>
      </c>
      <c r="AZ95" s="22">
        <f>'Activity data'!AZ54*ManureNEF*NtoN2O*kgtoGg</f>
        <v>2.6946193012496393</v>
      </c>
      <c r="BA95" s="22">
        <f>'Activity data'!BA54*ManureNEF*NtoN2O*kgtoGg</f>
        <v>2.7327570305704967</v>
      </c>
      <c r="BB95" s="22">
        <f>'Activity data'!BB54*ManureNEF*NtoN2O*kgtoGg</f>
        <v>2.7684576605442635</v>
      </c>
      <c r="BC95" s="22">
        <f>'Activity data'!BC54*ManureNEF*NtoN2O*kgtoGg</f>
        <v>2.8031740442133284</v>
      </c>
      <c r="BD95" s="22">
        <f>'Activity data'!BD54*ManureNEF*NtoN2O*kgtoGg</f>
        <v>2.8344923838308316</v>
      </c>
      <c r="BE95" s="22">
        <f>'Activity data'!BE54*ManureNEF*NtoN2O*kgtoGg</f>
        <v>2.8608607382249081</v>
      </c>
      <c r="BF95" s="22">
        <f>'Activity data'!BF54*ManureNEF*NtoN2O*kgtoGg</f>
        <v>2.8902320563585833</v>
      </c>
      <c r="BG95" s="22">
        <f>'Activity data'!BG54*ManureNEF*NtoN2O*kgtoGg</f>
        <v>2.9347500370602098</v>
      </c>
      <c r="BH95" s="22">
        <f>'Activity data'!BH54*ManureNEF*NtoN2O*kgtoGg</f>
        <v>2.9803453974897862</v>
      </c>
      <c r="BI95" s="22">
        <f>'Activity data'!BI54*ManureNEF*NtoN2O*kgtoGg</f>
        <v>3.0228489599995765</v>
      </c>
      <c r="BJ95" s="22">
        <f>'Activity data'!BJ54*ManureNEF*NtoN2O*kgtoGg</f>
        <v>3.0659183755473718</v>
      </c>
      <c r="BK95" s="22">
        <f>'Activity data'!BK54*ManureNEF*NtoN2O*kgtoGg</f>
        <v>3.113939286524841</v>
      </c>
      <c r="BL95" s="22">
        <f>'Activity data'!BL54*ManureNEF*NtoN2O*kgtoGg</f>
        <v>3.1643262136541419</v>
      </c>
      <c r="BM95" s="22">
        <f>'Activity data'!BM54*ManureNEF*NtoN2O*kgtoGg</f>
        <v>3.2162321913337681</v>
      </c>
      <c r="BN95" s="22">
        <f>'Activity data'!BN54*ManureNEF*NtoN2O*kgtoGg</f>
        <v>3.2627959295120119</v>
      </c>
      <c r="BO95" s="22">
        <f>'Activity data'!BO54*ManureNEF*NtoN2O*kgtoGg</f>
        <v>3.3102974964752461</v>
      </c>
      <c r="BP95" s="22">
        <f>'Activity data'!BP54*ManureNEF*NtoN2O*kgtoGg</f>
        <v>3.360081895229468</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0.34427807312215525</v>
      </c>
      <c r="AE96" s="22">
        <f>'Activity data'!AE55*ManureNEF*NtoN2O*kgtoGg</f>
        <v>0.35784042025448487</v>
      </c>
      <c r="AF96" s="22">
        <f>'Activity data'!AF55*ManureNEF*NtoN2O*kgtoGg</f>
        <v>0.36866074682397693</v>
      </c>
      <c r="AG96" s="22">
        <f>'Activity data'!AG55*ManureNEF*NtoN2O*kgtoGg</f>
        <v>0.37671346818215096</v>
      </c>
      <c r="AH96" s="22">
        <f>'Activity data'!AH55*ManureNEF*NtoN2O*kgtoGg</f>
        <v>0.38185865362106258</v>
      </c>
      <c r="AI96" s="22">
        <f>'Activity data'!AI55*ManureNEF*NtoN2O*kgtoGg</f>
        <v>0.3902723590727466</v>
      </c>
      <c r="AJ96" s="22">
        <f>'Activity data'!AJ55*ManureNEF*NtoN2O*kgtoGg</f>
        <v>0.39823228388702764</v>
      </c>
      <c r="AK96" s="22">
        <f>'Activity data'!AK55*ManureNEF*NtoN2O*kgtoGg</f>
        <v>0.40365100624083172</v>
      </c>
      <c r="AL96" s="22">
        <f>'Activity data'!AL55*ManureNEF*NtoN2O*kgtoGg</f>
        <v>0.36784548744757672</v>
      </c>
      <c r="AM96" s="22">
        <f>'Activity data'!AM55*ManureNEF*NtoN2O*kgtoGg</f>
        <v>0.38423566548496541</v>
      </c>
      <c r="AN96" s="22">
        <f>'Activity data'!AN55*ManureNEF*NtoN2O*kgtoGg</f>
        <v>0.39610232282320512</v>
      </c>
      <c r="AO96" s="22">
        <f>'Activity data'!AO55*ManureNEF*NtoN2O*kgtoGg</f>
        <v>0.40825561643757047</v>
      </c>
      <c r="AP96" s="22">
        <f>'Activity data'!AP55*ManureNEF*NtoN2O*kgtoGg</f>
        <v>0.42117434516158742</v>
      </c>
      <c r="AQ96" s="22">
        <f>'Activity data'!AQ55*ManureNEF*NtoN2O*kgtoGg</f>
        <v>0.43887447004000335</v>
      </c>
      <c r="AR96" s="22">
        <f>'Activity data'!AR55*ManureNEF*NtoN2O*kgtoGg</f>
        <v>0.45751584845740301</v>
      </c>
      <c r="AS96" s="22">
        <f>'Activity data'!AS55*ManureNEF*NtoN2O*kgtoGg</f>
        <v>0.47800474813239308</v>
      </c>
      <c r="AT96" s="22">
        <f>'Activity data'!AT55*ManureNEF*NtoN2O*kgtoGg</f>
        <v>0.50058100279683015</v>
      </c>
      <c r="AU96" s="22">
        <f>'Activity data'!AU55*ManureNEF*NtoN2O*kgtoGg</f>
        <v>0.52724017891465758</v>
      </c>
      <c r="AV96" s="22">
        <f>'Activity data'!AV55*ManureNEF*NtoN2O*kgtoGg</f>
        <v>0.55548671815986794</v>
      </c>
      <c r="AW96" s="22">
        <f>'Activity data'!AW55*ManureNEF*NtoN2O*kgtoGg</f>
        <v>0.58654458583534808</v>
      </c>
      <c r="AX96" s="22">
        <f>'Activity data'!AX55*ManureNEF*NtoN2O*kgtoGg</f>
        <v>0.61790544650154833</v>
      </c>
      <c r="AY96" s="22">
        <f>'Activity data'!AY55*ManureNEF*NtoN2O*kgtoGg</f>
        <v>0.65122285878486741</v>
      </c>
      <c r="AZ96" s="22">
        <f>'Activity data'!AZ55*ManureNEF*NtoN2O*kgtoGg</f>
        <v>0.6855191200998717</v>
      </c>
      <c r="BA96" s="22">
        <f>'Activity data'!BA55*ManureNEF*NtoN2O*kgtoGg</f>
        <v>0.71848709482534345</v>
      </c>
      <c r="BB96" s="22">
        <f>'Activity data'!BB55*ManureNEF*NtoN2O*kgtoGg</f>
        <v>0.75233949285796831</v>
      </c>
      <c r="BC96" s="22">
        <f>'Activity data'!BC55*ManureNEF*NtoN2O*kgtoGg</f>
        <v>0.78750813458932478</v>
      </c>
      <c r="BD96" s="22">
        <f>'Activity data'!BD55*ManureNEF*NtoN2O*kgtoGg</f>
        <v>0.82335877685852998</v>
      </c>
      <c r="BE96" s="22">
        <f>'Activity data'!BE55*ManureNEF*NtoN2O*kgtoGg</f>
        <v>0.8594253739830946</v>
      </c>
      <c r="BF96" s="22">
        <f>'Activity data'!BF55*ManureNEF*NtoN2O*kgtoGg</f>
        <v>0.89813105811981764</v>
      </c>
      <c r="BG96" s="22">
        <f>'Activity data'!BG55*ManureNEF*NtoN2O*kgtoGg</f>
        <v>0.93762734682618687</v>
      </c>
      <c r="BH96" s="22">
        <f>'Activity data'!BH55*ManureNEF*NtoN2O*kgtoGg</f>
        <v>0.97908241141575747</v>
      </c>
      <c r="BI96" s="22">
        <f>'Activity data'!BI55*ManureNEF*NtoN2O*kgtoGg</f>
        <v>1.0211965104357321</v>
      </c>
      <c r="BJ96" s="22">
        <f>'Activity data'!BJ55*ManureNEF*NtoN2O*kgtoGg</f>
        <v>1.0652358946516982</v>
      </c>
      <c r="BK96" s="22">
        <f>'Activity data'!BK55*ManureNEF*NtoN2O*kgtoGg</f>
        <v>1.1128719616961487</v>
      </c>
      <c r="BL96" s="22">
        <f>'Activity data'!BL55*ManureNEF*NtoN2O*kgtoGg</f>
        <v>1.1634002955708638</v>
      </c>
      <c r="BM96" s="22">
        <f>'Activity data'!BM55*ManureNEF*NtoN2O*kgtoGg</f>
        <v>1.2166810267966011</v>
      </c>
      <c r="BN96" s="22">
        <f>'Activity data'!BN55*ManureNEF*NtoN2O*kgtoGg</f>
        <v>1.2702081193174151</v>
      </c>
      <c r="BO96" s="22">
        <f>'Activity data'!BO55*ManureNEF*NtoN2O*kgtoGg</f>
        <v>1.32643999938026</v>
      </c>
      <c r="BP96" s="22">
        <f>'Activity data'!BP55*ManureNEF*NtoN2O*kgtoGg</f>
        <v>1.3860916431444734</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5.8355055907609012E-2</v>
      </c>
      <c r="AE97" s="22">
        <f>'Activity data'!AE56*ManureNEF*NtoN2O*kgtoGg</f>
        <v>5.8387697325448941E-2</v>
      </c>
      <c r="AF97" s="22">
        <f>'Activity data'!AF56*ManureNEF*NtoN2O*kgtoGg</f>
        <v>5.845983895194256E-2</v>
      </c>
      <c r="AG97" s="22">
        <f>'Activity data'!AG56*ManureNEF*NtoN2O*kgtoGg</f>
        <v>5.8569072253156045E-2</v>
      </c>
      <c r="AH97" s="22">
        <f>'Activity data'!AH56*ManureNEF*NtoN2O*kgtoGg</f>
        <v>5.8713420705722129E-2</v>
      </c>
      <c r="AI97" s="22">
        <f>'Activity data'!AI56*ManureNEF*NtoN2O*kgtoGg</f>
        <v>5.8896328643515218E-2</v>
      </c>
      <c r="AJ97" s="22">
        <f>'Activity data'!AJ56*ManureNEF*NtoN2O*kgtoGg</f>
        <v>5.9099119932622284E-2</v>
      </c>
      <c r="AK97" s="22">
        <f>'Activity data'!AK56*ManureNEF*NtoN2O*kgtoGg</f>
        <v>5.9320509568160026E-2</v>
      </c>
      <c r="AL97" s="22">
        <f>'Activity data'!AL56*ManureNEF*NtoN2O*kgtoGg</f>
        <v>5.953003251492453E-2</v>
      </c>
      <c r="AM97" s="22">
        <f>'Activity data'!AM56*ManureNEF*NtoN2O*kgtoGg</f>
        <v>5.9619178991493119E-2</v>
      </c>
      <c r="AN97" s="22">
        <f>'Activity data'!AN56*ManureNEF*NtoN2O*kgtoGg</f>
        <v>5.9719536787205443E-2</v>
      </c>
      <c r="AO97" s="22">
        <f>'Activity data'!AO56*ManureNEF*NtoN2O*kgtoGg</f>
        <v>5.9833864573429055E-2</v>
      </c>
      <c r="AP97" s="22">
        <f>'Activity data'!AP56*ManureNEF*NtoN2O*kgtoGg</f>
        <v>5.9961728131876425E-2</v>
      </c>
      <c r="AQ97" s="22">
        <f>'Activity data'!AQ56*ManureNEF*NtoN2O*kgtoGg</f>
        <v>6.0105347713859066E-2</v>
      </c>
      <c r="AR97" s="22">
        <f>'Activity data'!AR56*ManureNEF*NtoN2O*kgtoGg</f>
        <v>6.019493549808979E-2</v>
      </c>
      <c r="AS97" s="22">
        <f>'Activity data'!AS56*ManureNEF*NtoN2O*kgtoGg</f>
        <v>6.0296173697042765E-2</v>
      </c>
      <c r="AT97" s="22">
        <f>'Activity data'!AT56*ManureNEF*NtoN2O*kgtoGg</f>
        <v>6.0408687457985867E-2</v>
      </c>
      <c r="AU97" s="22">
        <f>'Activity data'!AU56*ManureNEF*NtoN2O*kgtoGg</f>
        <v>6.0533390103164546E-2</v>
      </c>
      <c r="AV97" s="22">
        <f>'Activity data'!AV56*ManureNEF*NtoN2O*kgtoGg</f>
        <v>6.0668055483151163E-2</v>
      </c>
      <c r="AW97" s="22">
        <f>'Activity data'!AW56*ManureNEF*NtoN2O*kgtoGg</f>
        <v>6.0758573345196576E-2</v>
      </c>
      <c r="AX97" s="22">
        <f>'Activity data'!AX56*ManureNEF*NtoN2O*kgtoGg</f>
        <v>6.0856809054900415E-2</v>
      </c>
      <c r="AY97" s="22">
        <f>'Activity data'!AY56*ManureNEF*NtoN2O*kgtoGg</f>
        <v>6.0963560086217262E-2</v>
      </c>
      <c r="AZ97" s="22">
        <f>'Activity data'!AZ56*ManureNEF*NtoN2O*kgtoGg</f>
        <v>6.1077837037463091E-2</v>
      </c>
      <c r="BA97" s="22">
        <f>'Activity data'!BA56*ManureNEF*NtoN2O*kgtoGg</f>
        <v>6.1197814353378691E-2</v>
      </c>
      <c r="BB97" s="22">
        <f>'Activity data'!BB56*ManureNEF*NtoN2O*kgtoGg</f>
        <v>6.1274220029087938E-2</v>
      </c>
      <c r="BC97" s="22">
        <f>'Activity data'!BC56*ManureNEF*NtoN2O*kgtoGg</f>
        <v>6.1357219152351872E-2</v>
      </c>
      <c r="BD97" s="22">
        <f>'Activity data'!BD56*ManureNEF*NtoN2O*kgtoGg</f>
        <v>6.1446157031963461E-2</v>
      </c>
      <c r="BE97" s="22">
        <f>'Activity data'!BE56*ManureNEF*NtoN2O*kgtoGg</f>
        <v>6.1540520026412991E-2</v>
      </c>
      <c r="BF97" s="22">
        <f>'Activity data'!BF56*ManureNEF*NtoN2O*kgtoGg</f>
        <v>6.1641665888752507E-2</v>
      </c>
      <c r="BG97" s="22">
        <f>'Activity data'!BG56*ManureNEF*NtoN2O*kgtoGg</f>
        <v>6.1701905743967847E-2</v>
      </c>
      <c r="BH97" s="22">
        <f>'Activity data'!BH56*ManureNEF*NtoN2O*kgtoGg</f>
        <v>6.1767855624786892E-2</v>
      </c>
      <c r="BI97" s="22">
        <f>'Activity data'!BI56*ManureNEF*NtoN2O*kgtoGg</f>
        <v>6.1838518127705959E-2</v>
      </c>
      <c r="BJ97" s="22">
        <f>'Activity data'!BJ56*ManureNEF*NtoN2O*kgtoGg</f>
        <v>6.1914522485267222E-2</v>
      </c>
      <c r="BK97" s="22">
        <f>'Activity data'!BK56*ManureNEF*NtoN2O*kgtoGg</f>
        <v>6.1996735595748059E-2</v>
      </c>
      <c r="BL97" s="22">
        <f>'Activity data'!BL56*ManureNEF*NtoN2O*kgtoGg</f>
        <v>6.203704412950458E-2</v>
      </c>
      <c r="BM97" s="22">
        <f>'Activity data'!BM56*ManureNEF*NtoN2O*kgtoGg</f>
        <v>6.2082493488935547E-2</v>
      </c>
      <c r="BN97" s="22">
        <f>'Activity data'!BN56*ManureNEF*NtoN2O*kgtoGg</f>
        <v>6.2131419436267495E-2</v>
      </c>
      <c r="BO97" s="22">
        <f>'Activity data'!BO56*ManureNEF*NtoN2O*kgtoGg</f>
        <v>6.2185181071051518E-2</v>
      </c>
      <c r="BP97" s="22">
        <f>'Activity data'!BP56*ManureNEF*NtoN2O*kgtoGg</f>
        <v>6.2244067431258168E-2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4.7493083237294932E-2</v>
      </c>
      <c r="AE98" s="22">
        <f>'Activity data'!AE57*ManureNEF*NtoN2O*kgtoGg</f>
        <v>4.7519648914430238E-2</v>
      </c>
      <c r="AF98" s="22">
        <f>'Activity data'!AF57*ManureNEF*NtoN2O*kgtoGg</f>
        <v>4.7578362392099775E-2</v>
      </c>
      <c r="AG98" s="22">
        <f>'Activity data'!AG57*ManureNEF*NtoN2O*kgtoGg</f>
        <v>4.7667263451076219E-2</v>
      </c>
      <c r="AH98" s="22">
        <f>'Activity data'!AH57*ManureNEF*NtoN2O*kgtoGg</f>
        <v>4.7784743470009786E-2</v>
      </c>
      <c r="AI98" s="22">
        <f>'Activity data'!AI57*ManureNEF*NtoN2O*kgtoGg</f>
        <v>4.7933605668481906E-2</v>
      </c>
      <c r="AJ98" s="22">
        <f>'Activity data'!AJ57*ManureNEF*NtoN2O*kgtoGg</f>
        <v>4.8098650212156209E-2</v>
      </c>
      <c r="AK98" s="22">
        <f>'Activity data'!AK57*ManureNEF*NtoN2O*kgtoGg</f>
        <v>4.8278831281729953E-2</v>
      </c>
      <c r="AL98" s="22">
        <f>'Activity data'!AL57*ManureNEF*NtoN2O*kgtoGg</f>
        <v>4.8449354479695277E-2</v>
      </c>
      <c r="AM98" s="22">
        <f>'Activity data'!AM57*ManureNEF*NtoN2O*kgtoGg</f>
        <v>4.8521907593836511E-2</v>
      </c>
      <c r="AN98" s="22">
        <f>'Activity data'!AN57*ManureNEF*NtoN2O*kgtoGg</f>
        <v>4.860358519779294E-2</v>
      </c>
      <c r="AO98" s="22">
        <f>'Activity data'!AO57*ManureNEF*NtoN2O*kgtoGg</f>
        <v>4.8696632475068287E-2</v>
      </c>
      <c r="AP98" s="22">
        <f>'Activity data'!AP57*ManureNEF*NtoN2O*kgtoGg</f>
        <v>4.8800696031000304E-2</v>
      </c>
      <c r="AQ98" s="22">
        <f>'Activity data'!AQ57*ManureNEF*NtoN2O*kgtoGg</f>
        <v>4.8917582848355207E-2</v>
      </c>
      <c r="AR98" s="22">
        <f>'Activity data'!AR57*ManureNEF*NtoN2O*kgtoGg</f>
        <v>4.8990495126945949E-2</v>
      </c>
      <c r="AS98" s="22">
        <f>'Activity data'!AS57*ManureNEF*NtoN2O*kgtoGg</f>
        <v>4.907288925946602E-2</v>
      </c>
      <c r="AT98" s="22">
        <f>'Activity data'!AT57*ManureNEF*NtoN2O*kgtoGg</f>
        <v>4.9164460166745617E-2</v>
      </c>
      <c r="AU98" s="22">
        <f>'Activity data'!AU57*ManureNEF*NtoN2O*kgtoGg</f>
        <v>4.9265951168943577E-2</v>
      </c>
      <c r="AV98" s="22">
        <f>'Activity data'!AV57*ManureNEF*NtoN2O*kgtoGg</f>
        <v>4.937555048302894E-2</v>
      </c>
      <c r="AW98" s="22">
        <f>'Activity data'!AW57*ManureNEF*NtoN2O*kgtoGg</f>
        <v>4.9449219718534276E-2</v>
      </c>
      <c r="AX98" s="22">
        <f>'Activity data'!AX57*ManureNEF*NtoN2O*kgtoGg</f>
        <v>4.9529170232937451E-2</v>
      </c>
      <c r="AY98" s="22">
        <f>'Activity data'!AY57*ManureNEF*NtoN2O*kgtoGg</f>
        <v>4.9616051061635913E-2</v>
      </c>
      <c r="AZ98" s="22">
        <f>'Activity data'!AZ57*ManureNEF*NtoN2O*kgtoGg</f>
        <v>4.9709056966149391E-2</v>
      </c>
      <c r="BA98" s="22">
        <f>'Activity data'!BA57*ManureNEF*NtoN2O*kgtoGg</f>
        <v>4.9806702192646789E-2</v>
      </c>
      <c r="BB98" s="22">
        <f>'Activity data'!BB57*ManureNEF*NtoN2O*kgtoGg</f>
        <v>4.9868886026760623E-2</v>
      </c>
      <c r="BC98" s="22">
        <f>'Activity data'!BC57*ManureNEF*NtoN2O*kgtoGg</f>
        <v>4.993643603092885E-2</v>
      </c>
      <c r="BD98" s="22">
        <f>'Activity data'!BD57*ManureNEF*NtoN2O*kgtoGg</f>
        <v>5.0008819375501931E-2</v>
      </c>
      <c r="BE98" s="22">
        <f>'Activity data'!BE57*ManureNEF*NtoN2O*kgtoGg</f>
        <v>5.0085618026110848E-2</v>
      </c>
      <c r="BF98" s="22">
        <f>'Activity data'!BF57*ManureNEF*NtoN2O*kgtoGg</f>
        <v>5.0167937009178973E-2</v>
      </c>
      <c r="BG98" s="22">
        <f>'Activity data'!BG57*ManureNEF*NtoN2O*kgtoGg</f>
        <v>5.0216964062849763E-2</v>
      </c>
      <c r="BH98" s="22">
        <f>'Activity data'!BH57*ManureNEF*NtoN2O*kgtoGg</f>
        <v>5.0270638301191481E-2</v>
      </c>
      <c r="BI98" s="22">
        <f>'Activity data'!BI57*ManureNEF*NtoN2O*kgtoGg</f>
        <v>5.032814797333033E-2</v>
      </c>
      <c r="BJ98" s="22">
        <f>'Activity data'!BJ57*ManureNEF*NtoN2O*kgtoGg</f>
        <v>5.0390005189023333E-2</v>
      </c>
      <c r="BK98" s="22">
        <f>'Activity data'!BK57*ManureNEF*NtoN2O*kgtoGg</f>
        <v>5.0456915485629757E-2</v>
      </c>
      <c r="BL98" s="22">
        <f>'Activity data'!BL57*ManureNEF*NtoN2O*kgtoGg</f>
        <v>5.048972115292108E-2</v>
      </c>
      <c r="BM98" s="22">
        <f>'Activity data'!BM57*ManureNEF*NtoN2O*kgtoGg</f>
        <v>5.0526710753512921E-2</v>
      </c>
      <c r="BN98" s="22">
        <f>'Activity data'!BN57*ManureNEF*NtoN2O*kgtoGg</f>
        <v>5.0566529824079463E-2</v>
      </c>
      <c r="BO98" s="22">
        <f>'Activity data'!BO57*ManureNEF*NtoN2O*kgtoGg</f>
        <v>5.0610284486911322E-2</v>
      </c>
      <c r="BP98" s="22">
        <f>'Activity data'!BP57*ManureNEF*NtoN2O*kgtoGg</f>
        <v>5.0658209979627195E-2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7.2131648459761877E-3</v>
      </c>
      <c r="AE99" s="22">
        <f>'Activity data'!AE58*ManureNEF*NtoN2O*kgtoGg</f>
        <v>7.2321337240864852E-3</v>
      </c>
      <c r="AF99" s="22">
        <f>'Activity data'!AF58*ManureNEF*NtoN2O*kgtoGg</f>
        <v>7.257360917611093E-3</v>
      </c>
      <c r="AG99" s="22">
        <f>'Activity data'!AG58*ManureNEF*NtoN2O*kgtoGg</f>
        <v>7.2884894783344497E-3</v>
      </c>
      <c r="AH99" s="22">
        <f>'Activity data'!AH58*ManureNEF*NtoN2O*kgtoGg</f>
        <v>7.3252259112948489E-3</v>
      </c>
      <c r="AI99" s="22">
        <f>'Activity data'!AI58*ManureNEF*NtoN2O*kgtoGg</f>
        <v>7.3683082342490746E-3</v>
      </c>
      <c r="AJ99" s="22">
        <f>'Activity data'!AJ58*ManureNEF*NtoN2O*kgtoGg</f>
        <v>7.414188745479269E-3</v>
      </c>
      <c r="AK99" s="22">
        <f>'Activity data'!AK58*ManureNEF*NtoN2O*kgtoGg</f>
        <v>7.4626883886165203E-3</v>
      </c>
      <c r="AL99" s="22">
        <f>'Activity data'!AL58*ManureNEF*NtoN2O*kgtoGg</f>
        <v>7.5080272169504355E-3</v>
      </c>
      <c r="AM99" s="22">
        <f>'Activity data'!AM58*ManureNEF*NtoN2O*kgtoGg</f>
        <v>7.5295594916510956E-3</v>
      </c>
      <c r="AN99" s="22">
        <f>'Activity data'!AN58*ManureNEF*NtoN2O*kgtoGg</f>
        <v>7.5526121139511231E-3</v>
      </c>
      <c r="AO99" s="22">
        <f>'Activity data'!AO58*ManureNEF*NtoN2O*kgtoGg</f>
        <v>7.5777467515772004E-3</v>
      </c>
      <c r="AP99" s="22">
        <f>'Activity data'!AP58*ManureNEF*NtoN2O*kgtoGg</f>
        <v>7.6049087509299082E-3</v>
      </c>
      <c r="AQ99" s="22">
        <f>'Activity data'!AQ58*ManureNEF*NtoN2O*kgtoGg</f>
        <v>7.6345422003683827E-3</v>
      </c>
      <c r="AR99" s="22">
        <f>'Activity data'!AR58*ManureNEF*NtoN2O*kgtoGg</f>
        <v>7.6534855334429051E-3</v>
      </c>
      <c r="AS99" s="22">
        <f>'Activity data'!AS58*ManureNEF*NtoN2O*kgtoGg</f>
        <v>7.6742171787387596E-3</v>
      </c>
      <c r="AT99" s="22">
        <f>'Activity data'!AT58*ManureNEF*NtoN2O*kgtoGg</f>
        <v>7.6966811929873313E-3</v>
      </c>
      <c r="AU99" s="22">
        <f>'Activity data'!AU58*ManureNEF*NtoN2O*kgtoGg</f>
        <v>7.7210615860774622E-3</v>
      </c>
      <c r="AV99" s="22">
        <f>'Activity data'!AV58*ManureNEF*NtoN2O*kgtoGg</f>
        <v>7.7469511992767958E-3</v>
      </c>
      <c r="AW99" s="22">
        <f>'Activity data'!AW58*ManureNEF*NtoN2O*kgtoGg</f>
        <v>7.7642520115597004E-3</v>
      </c>
      <c r="AX99" s="22">
        <f>'Activity data'!AX58*ManureNEF*NtoN2O*kgtoGg</f>
        <v>7.7827040477461895E-3</v>
      </c>
      <c r="AY99" s="22">
        <f>'Activity data'!AY58*ManureNEF*NtoN2O*kgtoGg</f>
        <v>7.8024645292688729E-3</v>
      </c>
      <c r="AZ99" s="22">
        <f>'Activity data'!AZ58*ManureNEF*NtoN2O*kgtoGg</f>
        <v>7.8233564835553816E-3</v>
      </c>
      <c r="BA99" s="22">
        <f>'Activity data'!BA58*ManureNEF*NtoN2O*kgtoGg</f>
        <v>7.8450483538713232E-3</v>
      </c>
      <c r="BB99" s="22">
        <f>'Activity data'!BB58*ManureNEF*NtoN2O*kgtoGg</f>
        <v>7.8584334071051237E-3</v>
      </c>
      <c r="BC99" s="22">
        <f>'Activity data'!BC58*ManureNEF*NtoN2O*kgtoGg</f>
        <v>7.8728320193539401E-3</v>
      </c>
      <c r="BD99" s="22">
        <f>'Activity data'!BD58*ManureNEF*NtoN2O*kgtoGg</f>
        <v>7.8881278036641526E-3</v>
      </c>
      <c r="BE99" s="22">
        <f>'Activity data'!BE58*ManureNEF*NtoN2O*kgtoGg</f>
        <v>7.9042305579350696E-3</v>
      </c>
      <c r="BF99" s="22">
        <f>'Activity data'!BF58*ManureNEF*NtoN2O*kgtoGg</f>
        <v>7.9213938150951742E-3</v>
      </c>
      <c r="BG99" s="22">
        <f>'Activity data'!BG58*ManureNEF*NtoN2O*kgtoGg</f>
        <v>7.9308781520751291E-3</v>
      </c>
      <c r="BH99" s="22">
        <f>'Activity data'!BH58*ManureNEF*NtoN2O*kgtoGg</f>
        <v>7.9412613568705936E-3</v>
      </c>
      <c r="BI99" s="22">
        <f>'Activity data'!BI58*ManureNEF*NtoN2O*kgtoGg</f>
        <v>7.952363052603946E-3</v>
      </c>
      <c r="BJ99" s="22">
        <f>'Activity data'!BJ58*ManureNEF*NtoN2O*kgtoGg</f>
        <v>7.964300386525177E-3</v>
      </c>
      <c r="BK99" s="22">
        <f>'Activity data'!BK58*ManureNEF*NtoN2O*kgtoGg</f>
        <v>7.9772326628527943E-3</v>
      </c>
      <c r="BL99" s="22">
        <f>'Activity data'!BL58*ManureNEF*NtoN2O*kgtoGg</f>
        <v>7.9824152906872899E-3</v>
      </c>
      <c r="BM99" s="22">
        <f>'Activity data'!BM58*ManureNEF*NtoN2O*kgtoGg</f>
        <v>7.988428212424372E-3</v>
      </c>
      <c r="BN99" s="22">
        <f>'Activity data'!BN58*ManureNEF*NtoN2O*kgtoGg</f>
        <v>7.9949702238593934E-3</v>
      </c>
      <c r="BO99" s="22">
        <f>'Activity data'!BO58*ManureNEF*NtoN2O*kgtoGg</f>
        <v>8.0022887080578985E-3</v>
      </c>
      <c r="BP99" s="22">
        <f>'Activity data'!BP58*ManureNEF*NtoN2O*kgtoGg</f>
        <v>8.0104360361180679E-3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8.7034475470424616E-2</v>
      </c>
      <c r="AE100" s="22">
        <f>'Activity data'!AE59*ManureNEF*NtoN2O*kgtoGg</f>
        <v>8.7263355080394026E-2</v>
      </c>
      <c r="AF100" s="22">
        <f>'Activity data'!AF59*ManureNEF*NtoN2O*kgtoGg</f>
        <v>8.7567747895876416E-2</v>
      </c>
      <c r="AG100" s="22">
        <f>'Activity data'!AG59*ManureNEF*NtoN2O*kgtoGg</f>
        <v>8.7943346958501187E-2</v>
      </c>
      <c r="AH100" s="22">
        <f>'Activity data'!AH59*ManureNEF*NtoN2O*kgtoGg</f>
        <v>8.8386610940627761E-2</v>
      </c>
      <c r="AI100" s="22">
        <f>'Activity data'!AI59*ManureNEF*NtoN2O*kgtoGg</f>
        <v>8.8906444808345378E-2</v>
      </c>
      <c r="AJ100" s="22">
        <f>'Activity data'!AJ59*ManureNEF*NtoN2O*kgtoGg</f>
        <v>8.9460041782004202E-2</v>
      </c>
      <c r="AK100" s="22">
        <f>'Activity data'!AK59*ManureNEF*NtoN2O*kgtoGg</f>
        <v>9.0045241356821654E-2</v>
      </c>
      <c r="AL100" s="22">
        <f>'Activity data'!AL59*ManureNEF*NtoN2O*kgtoGg</f>
        <v>9.0592302352479795E-2</v>
      </c>
      <c r="AM100" s="22">
        <f>'Activity data'!AM59*ManureNEF*NtoN2O*kgtoGg</f>
        <v>9.0852112057966075E-2</v>
      </c>
      <c r="AN100" s="22">
        <f>'Activity data'!AN59*ManureNEF*NtoN2O*kgtoGg</f>
        <v>9.1130266367890081E-2</v>
      </c>
      <c r="AO100" s="22">
        <f>'Activity data'!AO59*ManureNEF*NtoN2O*kgtoGg</f>
        <v>9.1433542398403261E-2</v>
      </c>
      <c r="AP100" s="22">
        <f>'Activity data'!AP59*ManureNEF*NtoN2O*kgtoGg</f>
        <v>9.1761280695928732E-2</v>
      </c>
      <c r="AQ100" s="22">
        <f>'Activity data'!AQ59*ManureNEF*NtoN2O*kgtoGg</f>
        <v>9.2118839656985349E-2</v>
      </c>
      <c r="AR100" s="22">
        <f>'Activity data'!AR59*ManureNEF*NtoN2O*kgtoGg</f>
        <v>9.2347411039035779E-2</v>
      </c>
      <c r="AS100" s="22">
        <f>'Activity data'!AS59*ManureNEF*NtoN2O*kgtoGg</f>
        <v>9.2597560302568854E-2</v>
      </c>
      <c r="AT100" s="22">
        <f>'Activity data'!AT59*ManureNEF*NtoN2O*kgtoGg</f>
        <v>9.2868612432782591E-2</v>
      </c>
      <c r="AU100" s="22">
        <f>'Activity data'!AU59*ManureNEF*NtoN2O*kgtoGg</f>
        <v>9.3162787703925318E-2</v>
      </c>
      <c r="AV100" s="22">
        <f>'Activity data'!AV59*ManureNEF*NtoN2O*kgtoGg</f>
        <v>9.3475173314548521E-2</v>
      </c>
      <c r="AW100" s="22">
        <f>'Activity data'!AW59*ManureNEF*NtoN2O*kgtoGg</f>
        <v>9.3683925943166851E-2</v>
      </c>
      <c r="AX100" s="22">
        <f>'Activity data'!AX59*ManureNEF*NtoN2O*kgtoGg</f>
        <v>9.3906569307784835E-2</v>
      </c>
      <c r="AY100" s="22">
        <f>'Activity data'!AY59*ManureNEF*NtoN2O*kgtoGg</f>
        <v>9.4145000451546834E-2</v>
      </c>
      <c r="AZ100" s="22">
        <f>'Activity data'!AZ59*ManureNEF*NtoN2O*kgtoGg</f>
        <v>9.4397084012882979E-2</v>
      </c>
      <c r="BA100" s="22">
        <f>'Activity data'!BA59*ManureNEF*NtoN2O*kgtoGg</f>
        <v>9.4658819408542719E-2</v>
      </c>
      <c r="BB100" s="22">
        <f>'Activity data'!BB59*ManureNEF*NtoN2O*kgtoGg</f>
        <v>9.4820324255891E-2</v>
      </c>
      <c r="BC100" s="22">
        <f>'Activity data'!BC59*ManureNEF*NtoN2O*kgtoGg</f>
        <v>9.4994058766516662E-2</v>
      </c>
      <c r="BD100" s="22">
        <f>'Activity data'!BD59*ManureNEF*NtoN2O*kgtoGg</f>
        <v>9.5178618608524251E-2</v>
      </c>
      <c r="BE100" s="22">
        <f>'Activity data'!BE59*ManureNEF*NtoN2O*kgtoGg</f>
        <v>9.5372915398009142E-2</v>
      </c>
      <c r="BF100" s="22">
        <f>'Activity data'!BF59*ManureNEF*NtoN2O*kgtoGg</f>
        <v>9.5580008278345438E-2</v>
      </c>
      <c r="BG100" s="22">
        <f>'Activity data'!BG59*ManureNEF*NtoN2O*kgtoGg</f>
        <v>9.5694446851684781E-2</v>
      </c>
      <c r="BH100" s="22">
        <f>'Activity data'!BH59*ManureNEF*NtoN2O*kgtoGg</f>
        <v>9.5819731217475959E-2</v>
      </c>
      <c r="BI100" s="22">
        <f>'Activity data'!BI59*ManureNEF*NtoN2O*kgtoGg</f>
        <v>9.5953684937599745E-2</v>
      </c>
      <c r="BJ100" s="22">
        <f>'Activity data'!BJ59*ManureNEF*NtoN2O*kgtoGg</f>
        <v>9.6097721517732673E-2</v>
      </c>
      <c r="BK100" s="22">
        <f>'Activity data'!BK59*ManureNEF*NtoN2O*kgtoGg</f>
        <v>9.625376313203747E-2</v>
      </c>
      <c r="BL100" s="22">
        <f>'Activity data'!BL59*ManureNEF*NtoN2O*kgtoGg</f>
        <v>9.6316297027320016E-2</v>
      </c>
      <c r="BM100" s="22">
        <f>'Activity data'!BM59*ManureNEF*NtoN2O*kgtoGg</f>
        <v>9.6388849298147922E-2</v>
      </c>
      <c r="BN100" s="22">
        <f>'Activity data'!BN59*ManureNEF*NtoN2O*kgtoGg</f>
        <v>9.64677855966974E-2</v>
      </c>
      <c r="BO100" s="22">
        <f>'Activity data'!BO59*ManureNEF*NtoN2O*kgtoGg</f>
        <v>9.6556090861731086E-2</v>
      </c>
      <c r="BP100" s="22">
        <f>'Activity data'!BP59*ManureNEF*NtoN2O*kgtoGg</f>
        <v>9.6654397006030235E-2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0.12500844608898196</v>
      </c>
      <c r="AE103" s="22">
        <f>'Activity data'!AE62*ManureNEF*NtoN2O*kgtoGg</f>
        <v>0.12504510139245295</v>
      </c>
      <c r="AF103" s="22">
        <f>'Activity data'!AF62*ManureNEF*NtoN2O*kgtoGg</f>
        <v>0.12409023978599161</v>
      </c>
      <c r="AG103" s="22">
        <f>'Activity data'!AG62*ManureNEF*NtoN2O*kgtoGg</f>
        <v>0.12222727242618675</v>
      </c>
      <c r="AH103" s="22">
        <f>'Activity data'!AH62*ManureNEF*NtoN2O*kgtoGg</f>
        <v>0.11949424128589567</v>
      </c>
      <c r="AI103" s="22">
        <f>'Activity data'!AI62*ManureNEF*NtoN2O*kgtoGg</f>
        <v>0.1178943655792348</v>
      </c>
      <c r="AJ103" s="22">
        <f>'Activity data'!AJ62*ManureNEF*NtoN2O*kgtoGg</f>
        <v>0.11620639947106964</v>
      </c>
      <c r="AK103" s="22">
        <f>'Activity data'!AK62*ManureNEF*NtoN2O*kgtoGg</f>
        <v>0.11382429911056703</v>
      </c>
      <c r="AL103" s="22">
        <f>'Activity data'!AL62*ManureNEF*NtoN2O*kgtoGg</f>
        <v>9.9823053411332005E-2</v>
      </c>
      <c r="AM103" s="22">
        <f>'Activity data'!AM62*ManureNEF*NtoN2O*kgtoGg</f>
        <v>0.10152207767638195</v>
      </c>
      <c r="AN103" s="22">
        <f>'Activity data'!AN62*ManureNEF*NtoN2O*kgtoGg</f>
        <v>0.10188991044487936</v>
      </c>
      <c r="AO103" s="22">
        <f>'Activity data'!AO62*ManureNEF*NtoN2O*kgtoGg</f>
        <v>0.10228776557468347</v>
      </c>
      <c r="AP103" s="22">
        <f>'Activity data'!AP62*ManureNEF*NtoN2O*kgtoGg</f>
        <v>0.10283426021249543</v>
      </c>
      <c r="AQ103" s="22">
        <f>'Activity data'!AQ62*ManureNEF*NtoN2O*kgtoGg</f>
        <v>0.1045234400097026</v>
      </c>
      <c r="AR103" s="22">
        <f>'Activity data'!AR62*ManureNEF*NtoN2O*kgtoGg</f>
        <v>0.10637185761610492</v>
      </c>
      <c r="AS103" s="22">
        <f>'Activity data'!AS62*ManureNEF*NtoN2O*kgtoGg</f>
        <v>0.10854439161751096</v>
      </c>
      <c r="AT103" s="22">
        <f>'Activity data'!AT62*ManureNEF*NtoN2O*kgtoGg</f>
        <v>0.11107152398123407</v>
      </c>
      <c r="AU103" s="22">
        <f>'Activity data'!AU62*ManureNEF*NtoN2O*kgtoGg</f>
        <v>0.11438104499487887</v>
      </c>
      <c r="AV103" s="22">
        <f>'Activity data'!AV62*ManureNEF*NtoN2O*kgtoGg</f>
        <v>0.1178594699469426</v>
      </c>
      <c r="AW103" s="22">
        <f>'Activity data'!AW62*ManureNEF*NtoN2O*kgtoGg</f>
        <v>0.12145257487594437</v>
      </c>
      <c r="AX103" s="22">
        <f>'Activity data'!AX62*ManureNEF*NtoN2O*kgtoGg</f>
        <v>0.12488090645181152</v>
      </c>
      <c r="AY103" s="22">
        <f>'Activity data'!AY62*ManureNEF*NtoN2O*kgtoGg</f>
        <v>0.12849261373188606</v>
      </c>
      <c r="AZ103" s="22">
        <f>'Activity data'!AZ62*ManureNEF*NtoN2O*kgtoGg</f>
        <v>0.13207087069665377</v>
      </c>
      <c r="BA103" s="22">
        <f>'Activity data'!BA62*ManureNEF*NtoN2O*kgtoGg</f>
        <v>0.1351572165481055</v>
      </c>
      <c r="BB103" s="22">
        <f>'Activity data'!BB62*ManureNEF*NtoN2O*kgtoGg</f>
        <v>0.13823203819079882</v>
      </c>
      <c r="BC103" s="22">
        <f>'Activity data'!BC62*ManureNEF*NtoN2O*kgtoGg</f>
        <v>0.14134679315604784</v>
      </c>
      <c r="BD103" s="22">
        <f>'Activity data'!BD62*ManureNEF*NtoN2O*kgtoGg</f>
        <v>0.14437652686256125</v>
      </c>
      <c r="BE103" s="22">
        <f>'Activity data'!BE62*ManureNEF*NtoN2O*kgtoGg</f>
        <v>0.14723785507394577</v>
      </c>
      <c r="BF103" s="22">
        <f>'Activity data'!BF62*ManureNEF*NtoN2O*kgtoGg</f>
        <v>0.15035999428103883</v>
      </c>
      <c r="BG103" s="22">
        <f>'Activity data'!BG62*ManureNEF*NtoN2O*kgtoGg</f>
        <v>0.15362495191221923</v>
      </c>
      <c r="BH103" s="22">
        <f>'Activity data'!BH62*ManureNEF*NtoN2O*kgtoGg</f>
        <v>0.15701093904793628</v>
      </c>
      <c r="BI103" s="22">
        <f>'Activity data'!BI62*ManureNEF*NtoN2O*kgtoGg</f>
        <v>0.16029160706635914</v>
      </c>
      <c r="BJ103" s="22">
        <f>'Activity data'!BJ62*ManureNEF*NtoN2O*kgtoGg</f>
        <v>0.16366998758952633</v>
      </c>
      <c r="BK103" s="22">
        <f>'Activity data'!BK62*ManureNEF*NtoN2O*kgtoGg</f>
        <v>0.16739469791012684</v>
      </c>
      <c r="BL103" s="22">
        <f>'Activity data'!BL62*ManureNEF*NtoN2O*kgtoGg</f>
        <v>0.17134982805694141</v>
      </c>
      <c r="BM103" s="22">
        <f>'Activity data'!BM62*ManureNEF*NtoN2O*kgtoGg</f>
        <v>0.17547230474886724</v>
      </c>
      <c r="BN103" s="22">
        <f>'Activity data'!BN62*ManureNEF*NtoN2O*kgtoGg</f>
        <v>0.17937707052274965</v>
      </c>
      <c r="BO103" s="22">
        <f>'Activity data'!BO62*ManureNEF*NtoN2O*kgtoGg</f>
        <v>0.18342240152458367</v>
      </c>
      <c r="BP103" s="22">
        <f>'Activity data'!BP62*ManureNEF*NtoN2O*kgtoGg</f>
        <v>0.18769161635191084</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3.1715120146982766E-2</v>
      </c>
      <c r="AE104" s="22">
        <f>'Activity data'!AE63*ManureNEF*NtoN2O*kgtoGg</f>
        <v>3.1724419737450257E-2</v>
      </c>
      <c r="AF104" s="22">
        <f>'Activity data'!AF63*ManureNEF*NtoN2O*kgtoGg</f>
        <v>3.1482167701526967E-2</v>
      </c>
      <c r="AG104" s="22">
        <f>'Activity data'!AG63*ManureNEF*NtoN2O*kgtoGg</f>
        <v>3.1009525768164632E-2</v>
      </c>
      <c r="AH104" s="22">
        <f>'Activity data'!AH63*ManureNEF*NtoN2O*kgtoGg</f>
        <v>3.0316145331149378E-2</v>
      </c>
      <c r="AI104" s="22">
        <f>'Activity data'!AI63*ManureNEF*NtoN2O*kgtoGg</f>
        <v>2.991025075486713E-2</v>
      </c>
      <c r="AJ104" s="22">
        <f>'Activity data'!AJ63*ManureNEF*NtoN2O*kgtoGg</f>
        <v>2.9482007307329305E-2</v>
      </c>
      <c r="AK104" s="22">
        <f>'Activity data'!AK63*ManureNEF*NtoN2O*kgtoGg</f>
        <v>2.8877659349258258E-2</v>
      </c>
      <c r="AL104" s="22">
        <f>'Activity data'!AL63*ManureNEF*NtoN2O*kgtoGg</f>
        <v>2.5325489848306407E-2</v>
      </c>
      <c r="AM104" s="22">
        <f>'Activity data'!AM63*ManureNEF*NtoN2O*kgtoGg</f>
        <v>2.5756538792474089E-2</v>
      </c>
      <c r="AN104" s="22">
        <f>'Activity data'!AN63*ManureNEF*NtoN2O*kgtoGg</f>
        <v>2.5849859370497982E-2</v>
      </c>
      <c r="AO104" s="22">
        <f>'Activity data'!AO63*ManureNEF*NtoN2O*kgtoGg</f>
        <v>2.5950796736232854E-2</v>
      </c>
      <c r="AP104" s="22">
        <f>'Activity data'!AP63*ManureNEF*NtoN2O*kgtoGg</f>
        <v>2.6089444512764293E-2</v>
      </c>
      <c r="AQ104" s="22">
        <f>'Activity data'!AQ63*ManureNEF*NtoN2O*kgtoGg</f>
        <v>2.6517995877846839E-2</v>
      </c>
      <c r="AR104" s="22">
        <f>'Activity data'!AR63*ManureNEF*NtoN2O*kgtoGg</f>
        <v>2.698694648320929E-2</v>
      </c>
      <c r="AS104" s="22">
        <f>'Activity data'!AS63*ManureNEF*NtoN2O*kgtoGg</f>
        <v>2.7538126655699019E-2</v>
      </c>
      <c r="AT104" s="22">
        <f>'Activity data'!AT63*ManureNEF*NtoN2O*kgtoGg</f>
        <v>2.817926978682599E-2</v>
      </c>
      <c r="AU104" s="22">
        <f>'Activity data'!AU63*ManureNEF*NtoN2O*kgtoGg</f>
        <v>2.9018907906173511E-2</v>
      </c>
      <c r="AV104" s="22">
        <f>'Activity data'!AV63*ManureNEF*NtoN2O*kgtoGg</f>
        <v>2.9901397599697413E-2</v>
      </c>
      <c r="AW104" s="22">
        <f>'Activity data'!AW63*ManureNEF*NtoN2O*kgtoGg</f>
        <v>3.0812982041303002E-2</v>
      </c>
      <c r="AX104" s="22">
        <f>'Activity data'!AX63*ManureNEF*NtoN2O*kgtoGg</f>
        <v>3.1682762853992463E-2</v>
      </c>
      <c r="AY104" s="22">
        <f>'Activity data'!AY63*ManureNEF*NtoN2O*kgtoGg</f>
        <v>3.2599066783102662E-2</v>
      </c>
      <c r="AZ104" s="22">
        <f>'Activity data'!AZ63*ManureNEF*NtoN2O*kgtoGg</f>
        <v>3.3506884239481637E-2</v>
      </c>
      <c r="BA104" s="22">
        <f>'Activity data'!BA63*ManureNEF*NtoN2O*kgtoGg</f>
        <v>3.4289901967933828E-2</v>
      </c>
      <c r="BB104" s="22">
        <f>'Activity data'!BB63*ManureNEF*NtoN2O*kgtoGg</f>
        <v>3.5069995960616114E-2</v>
      </c>
      <c r="BC104" s="22">
        <f>'Activity data'!BC63*ManureNEF*NtoN2O*kgtoGg</f>
        <v>3.5860221189725566E-2</v>
      </c>
      <c r="BD104" s="22">
        <f>'Activity data'!BD63*ManureNEF*NtoN2O*kgtoGg</f>
        <v>3.6628876200820108E-2</v>
      </c>
      <c r="BE104" s="22">
        <f>'Activity data'!BE63*ManureNEF*NtoN2O*kgtoGg</f>
        <v>3.7354806094704353E-2</v>
      </c>
      <c r="BF104" s="22">
        <f>'Activity data'!BF63*ManureNEF*NtoN2O*kgtoGg</f>
        <v>3.8146904734168131E-2</v>
      </c>
      <c r="BG104" s="22">
        <f>'Activity data'!BG63*ManureNEF*NtoN2O*kgtoGg</f>
        <v>3.8975236953208647E-2</v>
      </c>
      <c r="BH104" s="22">
        <f>'Activity data'!BH63*ManureNEF*NtoN2O*kgtoGg</f>
        <v>3.9834274819729815E-2</v>
      </c>
      <c r="BI104" s="22">
        <f>'Activity data'!BI63*ManureNEF*NtoN2O*kgtoGg</f>
        <v>4.0666592824007565E-2</v>
      </c>
      <c r="BJ104" s="22">
        <f>'Activity data'!BJ63*ManureNEF*NtoN2O*kgtoGg</f>
        <v>4.1523700863877168E-2</v>
      </c>
      <c r="BK104" s="22">
        <f>'Activity data'!BK63*ManureNEF*NtoN2O*kgtoGg</f>
        <v>4.2468674095897579E-2</v>
      </c>
      <c r="BL104" s="22">
        <f>'Activity data'!BL63*ManureNEF*NtoN2O*kgtoGg</f>
        <v>4.3472105717740878E-2</v>
      </c>
      <c r="BM104" s="22">
        <f>'Activity data'!BM63*ManureNEF*NtoN2O*kgtoGg</f>
        <v>4.4517993797131117E-2</v>
      </c>
      <c r="BN104" s="22">
        <f>'Activity data'!BN63*ManureNEF*NtoN2O*kgtoGg</f>
        <v>4.5508647785233287E-2</v>
      </c>
      <c r="BO104" s="22">
        <f>'Activity data'!BO63*ManureNEF*NtoN2O*kgtoGg</f>
        <v>4.6534963708448243E-2</v>
      </c>
      <c r="BP104" s="22">
        <f>'Activity data'!BP63*ManureNEF*NtoN2O*kgtoGg</f>
        <v>4.7618079813143956E-2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0.15736997115684248</v>
      </c>
      <c r="AE105" s="22">
        <f>'Activity data'!AE64*ManureNEF*NtoN2O*kgtoGg</f>
        <v>0.16108811935613979</v>
      </c>
      <c r="AF105" s="22">
        <f>'Activity data'!AF64*ManureNEF*NtoN2O*kgtoGg</f>
        <v>0.16410181101495597</v>
      </c>
      <c r="AG105" s="22">
        <f>'Activity data'!AG64*ManureNEF*NtoN2O*kgtoGg</f>
        <v>0.16642123927506505</v>
      </c>
      <c r="AH105" s="22">
        <f>'Activity data'!AH64*ManureNEF*NtoN2O*kgtoGg</f>
        <v>0.16802776207611286</v>
      </c>
      <c r="AI105" s="22">
        <f>'Activity data'!AI64*ManureNEF*NtoN2O*kgtoGg</f>
        <v>0.17047521200806151</v>
      </c>
      <c r="AJ105" s="22">
        <f>'Activity data'!AJ64*ManureNEF*NtoN2O*kgtoGg</f>
        <v>0.1728041878141032</v>
      </c>
      <c r="AK105" s="22">
        <f>'Activity data'!AK64*ManureNEF*NtoN2O*kgtoGg</f>
        <v>0.17450797951896499</v>
      </c>
      <c r="AL105" s="22">
        <f>'Activity data'!AL64*ManureNEF*NtoN2O*kgtoGg</f>
        <v>0.16616702389036028</v>
      </c>
      <c r="AM105" s="22">
        <f>'Activity data'!AM64*ManureNEF*NtoN2O*kgtoGg</f>
        <v>0.17067905275279663</v>
      </c>
      <c r="AN105" s="22">
        <f>'Activity data'!AN64*ManureNEF*NtoN2O*kgtoGg</f>
        <v>0.17408260491962202</v>
      </c>
      <c r="AO105" s="22">
        <f>'Activity data'!AO64*ManureNEF*NtoN2O*kgtoGg</f>
        <v>0.17755029184851104</v>
      </c>
      <c r="AP105" s="22">
        <f>'Activity data'!AP64*ManureNEF*NtoN2O*kgtoGg</f>
        <v>0.18119729944622287</v>
      </c>
      <c r="AQ105" s="22">
        <f>'Activity data'!AQ64*ManureNEF*NtoN2O*kgtoGg</f>
        <v>0.18598874178820607</v>
      </c>
      <c r="AR105" s="22">
        <f>'Activity data'!AR64*ManureNEF*NtoN2O*kgtoGg</f>
        <v>0.19087710167792854</v>
      </c>
      <c r="AS105" s="22">
        <f>'Activity data'!AS64*ManureNEF*NtoN2O*kgtoGg</f>
        <v>0.19619232504659442</v>
      </c>
      <c r="AT105" s="22">
        <f>'Activity data'!AT64*ManureNEF*NtoN2O*kgtoGg</f>
        <v>0.20198842974319878</v>
      </c>
      <c r="AU105" s="22">
        <f>'Activity data'!AU64*ManureNEF*NtoN2O*kgtoGg</f>
        <v>0.2087369272448594</v>
      </c>
      <c r="AV105" s="22">
        <f>'Activity data'!AV64*ManureNEF*NtoN2O*kgtoGg</f>
        <v>0.21583781059396054</v>
      </c>
      <c r="AW105" s="22">
        <f>'Activity data'!AW64*ManureNEF*NtoN2O*kgtoGg</f>
        <v>0.22311794769480345</v>
      </c>
      <c r="AX105" s="22">
        <f>'Activity data'!AX64*ManureNEF*NtoN2O*kgtoGg</f>
        <v>0.2304055851874986</v>
      </c>
      <c r="AY105" s="22">
        <f>'Activity data'!AY64*ManureNEF*NtoN2O*kgtoGg</f>
        <v>0.23808735484810023</v>
      </c>
      <c r="AZ105" s="22">
        <f>'Activity data'!AZ64*ManureNEF*NtoN2O*kgtoGg</f>
        <v>0.24592988728306614</v>
      </c>
      <c r="BA105" s="22">
        <f>'Activity data'!BA64*ManureNEF*NtoN2O*kgtoGg</f>
        <v>0.25339692413946535</v>
      </c>
      <c r="BB105" s="22">
        <f>'Activity data'!BB64*ManureNEF*NtoN2O*kgtoGg</f>
        <v>0.26091048357230023</v>
      </c>
      <c r="BC105" s="22">
        <f>'Activity data'!BC64*ManureNEF*NtoN2O*kgtoGg</f>
        <v>0.2686593170077064</v>
      </c>
      <c r="BD105" s="22">
        <f>'Activity data'!BD64*ManureNEF*NtoN2O*kgtoGg</f>
        <v>0.27649540095404324</v>
      </c>
      <c r="BE105" s="22">
        <f>'Activity data'!BE64*ManureNEF*NtoN2O*kgtoGg</f>
        <v>0.28431182305026498</v>
      </c>
      <c r="BF105" s="22">
        <f>'Activity data'!BF64*ManureNEF*NtoN2O*kgtoGg</f>
        <v>0.29265576165128454</v>
      </c>
      <c r="BG105" s="22">
        <f>'Activity data'!BG64*ManureNEF*NtoN2O*kgtoGg</f>
        <v>0.30127801960468531</v>
      </c>
      <c r="BH105" s="22">
        <f>'Activity data'!BH64*ManureNEF*NtoN2O*kgtoGg</f>
        <v>0.31028178236626369</v>
      </c>
      <c r="BI105" s="22">
        <f>'Activity data'!BI64*ManureNEF*NtoN2O*kgtoGg</f>
        <v>0.31937282970359493</v>
      </c>
      <c r="BJ105" s="22">
        <f>'Activity data'!BJ64*ManureNEF*NtoN2O*kgtoGg</f>
        <v>0.32883177958171145</v>
      </c>
      <c r="BK105" s="22">
        <f>'Activity data'!BK64*ManureNEF*NtoN2O*kgtoGg</f>
        <v>0.33902488216765692</v>
      </c>
      <c r="BL105" s="22">
        <f>'Activity data'!BL64*ManureNEF*NtoN2O*kgtoGg</f>
        <v>0.34969764972057354</v>
      </c>
      <c r="BM105" s="22">
        <f>'Activity data'!BM64*ManureNEF*NtoN2O*kgtoGg</f>
        <v>0.3609031317765985</v>
      </c>
      <c r="BN105" s="22">
        <f>'Activity data'!BN64*ManureNEF*NtoN2O*kgtoGg</f>
        <v>0.37208646982988502</v>
      </c>
      <c r="BO105" s="22">
        <f>'Activity data'!BO64*ManureNEF*NtoN2O*kgtoGg</f>
        <v>0.38378464995464628</v>
      </c>
      <c r="BP105" s="22">
        <f>'Activity data'!BP64*ManureNEF*NtoN2O*kgtoGg</f>
        <v>0.39614766999861961</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0.7899913926760076</v>
      </c>
      <c r="AE106" s="22">
        <f>'Activity data'!AE65*ManureNEF*NtoN2O*kgtoGg</f>
        <v>0.80696943341741101</v>
      </c>
      <c r="AF106" s="22">
        <f>'Activity data'!AF65*ManureNEF*NtoN2O*kgtoGg</f>
        <v>0.81416620056753775</v>
      </c>
      <c r="AG106" s="22">
        <f>'Activity data'!AG65*ManureNEF*NtoN2O*kgtoGg</f>
        <v>0.81201755670218023</v>
      </c>
      <c r="AH106" s="22">
        <f>'Activity data'!AH65*ManureNEF*NtoN2O*kgtoGg</f>
        <v>0.80056004384667012</v>
      </c>
      <c r="AI106" s="22">
        <f>'Activity data'!AI65*ManureNEF*NtoN2O*kgtoGg</f>
        <v>0.79915804911445754</v>
      </c>
      <c r="AJ106" s="22">
        <f>'Activity data'!AJ65*ManureNEF*NtoN2O*kgtoGg</f>
        <v>0.79628917373295316</v>
      </c>
      <c r="AK106" s="22">
        <f>'Activity data'!AK65*ManureNEF*NtoN2O*kgtoGg</f>
        <v>0.78580514489991482</v>
      </c>
      <c r="AL106" s="22">
        <f>'Activity data'!AL65*ManureNEF*NtoN2O*kgtoGg</f>
        <v>0.65553456015755518</v>
      </c>
      <c r="AM106" s="22">
        <f>'Activity data'!AM65*ManureNEF*NtoN2O*kgtoGg</f>
        <v>0.68609286179900075</v>
      </c>
      <c r="AN106" s="22">
        <f>'Activity data'!AN65*ManureNEF*NtoN2O*kgtoGg</f>
        <v>0.70306312862263498</v>
      </c>
      <c r="AO106" s="22">
        <f>'Activity data'!AO65*ManureNEF*NtoN2O*kgtoGg</f>
        <v>0.72042125478068386</v>
      </c>
      <c r="AP106" s="22">
        <f>'Activity data'!AP65*ManureNEF*NtoN2O*kgtoGg</f>
        <v>0.73948014264137862</v>
      </c>
      <c r="AQ106" s="22">
        <f>'Activity data'!AQ65*ManureNEF*NtoN2O*kgtoGg</f>
        <v>0.77120136566491282</v>
      </c>
      <c r="AR106" s="22">
        <f>'Activity data'!AR65*ManureNEF*NtoN2O*kgtoGg</f>
        <v>0.80584231925216365</v>
      </c>
      <c r="AS106" s="22">
        <f>'Activity data'!AS65*ManureNEF*NtoN2O*kgtoGg</f>
        <v>0.84469245225712741</v>
      </c>
      <c r="AT106" s="22">
        <f>'Activity data'!AT65*ManureNEF*NtoN2O*kgtoGg</f>
        <v>0.88826097166478746</v>
      </c>
      <c r="AU106" s="22">
        <f>'Activity data'!AU65*ManureNEF*NtoN2O*kgtoGg</f>
        <v>0.9416564922034939</v>
      </c>
      <c r="AV106" s="22">
        <f>'Activity data'!AV65*ManureNEF*NtoN2O*kgtoGg</f>
        <v>0.99808917502197203</v>
      </c>
      <c r="AW106" s="22">
        <f>'Activity data'!AW65*ManureNEF*NtoN2O*kgtoGg</f>
        <v>1.0575425939913998</v>
      </c>
      <c r="AX106" s="22">
        <f>'Activity data'!AX65*ManureNEF*NtoN2O*kgtoGg</f>
        <v>1.1162331094298386</v>
      </c>
      <c r="AY106" s="22">
        <f>'Activity data'!AY65*ManureNEF*NtoN2O*kgtoGg</f>
        <v>1.1783381792216876</v>
      </c>
      <c r="AZ106" s="22">
        <f>'Activity data'!AZ65*ManureNEF*NtoN2O*kgtoGg</f>
        <v>1.2413112221369851</v>
      </c>
      <c r="BA106" s="22">
        <f>'Activity data'!BA65*ManureNEF*NtoN2O*kgtoGg</f>
        <v>1.2994678191438798</v>
      </c>
      <c r="BB106" s="22">
        <f>'Activity data'!BB65*ManureNEF*NtoN2O*kgtoGg</f>
        <v>1.3591451619471882</v>
      </c>
      <c r="BC106" s="22">
        <f>'Activity data'!BC65*ManureNEF*NtoN2O*kgtoGg</f>
        <v>1.4205422357908992</v>
      </c>
      <c r="BD106" s="22">
        <f>'Activity data'!BD65*ManureNEF*NtoN2O*kgtoGg</f>
        <v>1.4820979586408458</v>
      </c>
      <c r="BE106" s="22">
        <f>'Activity data'!BE65*ManureNEF*NtoN2O*kgtoGg</f>
        <v>1.542714523352634</v>
      </c>
      <c r="BF106" s="22">
        <f>'Activity data'!BF65*ManureNEF*NtoN2O*kgtoGg</f>
        <v>1.6080302473985664</v>
      </c>
      <c r="BG106" s="22">
        <f>'Activity data'!BG65*ManureNEF*NtoN2O*kgtoGg</f>
        <v>1.6770769460972881</v>
      </c>
      <c r="BH106" s="22">
        <f>'Activity data'!BH65*ManureNEF*NtoN2O*kgtoGg</f>
        <v>1.7492248169937474</v>
      </c>
      <c r="BI106" s="22">
        <f>'Activity data'!BI65*ManureNEF*NtoN2O*kgtoGg</f>
        <v>1.8214631665238712</v>
      </c>
      <c r="BJ106" s="22">
        <f>'Activity data'!BJ65*ManureNEF*NtoN2O*kgtoGg</f>
        <v>1.8966108850860632</v>
      </c>
      <c r="BK106" s="22">
        <f>'Activity data'!BK65*ManureNEF*NtoN2O*kgtoGg</f>
        <v>1.9782765233611512</v>
      </c>
      <c r="BL106" s="22">
        <f>'Activity data'!BL65*ManureNEF*NtoN2O*kgtoGg</f>
        <v>2.0654859114923974</v>
      </c>
      <c r="BM106" s="22">
        <f>'Activity data'!BM65*ManureNEF*NtoN2O*kgtoGg</f>
        <v>2.1570599177788807</v>
      </c>
      <c r="BN106" s="22">
        <f>'Activity data'!BN65*ManureNEF*NtoN2O*kgtoGg</f>
        <v>2.2474983865325955</v>
      </c>
      <c r="BO106" s="22">
        <f>'Activity data'!BO65*ManureNEF*NtoN2O*kgtoGg</f>
        <v>2.3420647353461579</v>
      </c>
      <c r="BP106" s="22">
        <f>'Activity data'!BP65*ManureNEF*NtoN2O*kgtoGg</f>
        <v>2.4421580936819938</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1.0783072933073639</v>
      </c>
      <c r="AE108" s="22">
        <f>'Activity data'!AE67*UDCPPEF*NtoN2O*kgtoGg</f>
        <v>1.0862867504180405</v>
      </c>
      <c r="AF108" s="22">
        <f>'Activity data'!AF67*UDCPPEF*NtoN2O*kgtoGg</f>
        <v>1.0919325510537865</v>
      </c>
      <c r="AG108" s="22">
        <f>'Activity data'!AG67*UDCPPEF*NtoN2O*kgtoGg</f>
        <v>1.0953074861293819</v>
      </c>
      <c r="AH108" s="22">
        <f>'Activity data'!AH67*UDCPPEF*NtoN2O*kgtoGg</f>
        <v>1.096364346814467</v>
      </c>
      <c r="AI108" s="22">
        <f>'Activity data'!AI67*UDCPPEF*NtoN2O*kgtoGg</f>
        <v>1.1009797083808264</v>
      </c>
      <c r="AJ108" s="22">
        <f>'Activity data'!AJ67*UDCPPEF*NtoN2O*kgtoGg</f>
        <v>1.105400694320561</v>
      </c>
      <c r="AK108" s="22">
        <f>'Activity data'!AK67*UDCPPEF*NtoN2O*kgtoGg</f>
        <v>1.1077374798414723</v>
      </c>
      <c r="AL108" s="22">
        <f>'Activity data'!AL67*UDCPPEF*NtoN2O*kgtoGg</f>
        <v>1.0732172131733868</v>
      </c>
      <c r="AM108" s="22">
        <f>'Activity data'!AM67*UDCPPEF*NtoN2O*kgtoGg</f>
        <v>1.0856637534327205</v>
      </c>
      <c r="AN108" s="22">
        <f>'Activity data'!AN67*UDCPPEF*NtoN2O*kgtoGg</f>
        <v>1.0941331191899906</v>
      </c>
      <c r="AO108" s="22">
        <f>'Activity data'!AO67*UDCPPEF*NtoN2O*kgtoGg</f>
        <v>1.1029421784991</v>
      </c>
      <c r="AP108" s="22">
        <f>'Activity data'!AP67*UDCPPEF*NtoN2O*kgtoGg</f>
        <v>1.1124938986409136</v>
      </c>
      <c r="AQ108" s="22">
        <f>'Activity data'!AQ67*UDCPPEF*NtoN2O*kgtoGg</f>
        <v>1.1262377195662248</v>
      </c>
      <c r="AR108" s="22">
        <f>'Activity data'!AR67*UDCPPEF*NtoN2O*kgtoGg</f>
        <v>1.1400289009998128</v>
      </c>
      <c r="AS108" s="22">
        <f>'Activity data'!AS67*UDCPPEF*NtoN2O*kgtoGg</f>
        <v>1.1553599233636407</v>
      </c>
      <c r="AT108" s="22">
        <f>'Activity data'!AT67*UDCPPEF*NtoN2O*kgtoGg</f>
        <v>1.1723971469268439</v>
      </c>
      <c r="AU108" s="22">
        <f>'Activity data'!AU67*UDCPPEF*NtoN2O*kgtoGg</f>
        <v>1.1927765562386057</v>
      </c>
      <c r="AV108" s="22">
        <f>'Activity data'!AV67*UDCPPEF*NtoN2O*kgtoGg</f>
        <v>1.2143467153766927</v>
      </c>
      <c r="AW108" s="22">
        <f>'Activity data'!AW67*UDCPPEF*NtoN2O*kgtoGg</f>
        <v>1.2362193822856624</v>
      </c>
      <c r="AX108" s="22">
        <f>'Activity data'!AX67*UDCPPEF*NtoN2O*kgtoGg</f>
        <v>1.2580550914646311</v>
      </c>
      <c r="AY108" s="22">
        <f>'Activity data'!AY67*UDCPPEF*NtoN2O*kgtoGg</f>
        <v>1.2811937888437677</v>
      </c>
      <c r="AZ108" s="22">
        <f>'Activity data'!AZ67*UDCPPEF*NtoN2O*kgtoGg</f>
        <v>1.3048148733449116</v>
      </c>
      <c r="BA108" s="22">
        <f>'Activity data'!BA67*UDCPPEF*NtoN2O*kgtoGg</f>
        <v>1.3270706954628044</v>
      </c>
      <c r="BB108" s="22">
        <f>'Activity data'!BB67*UDCPPEF*NtoN2O*kgtoGg</f>
        <v>1.3491693792070387</v>
      </c>
      <c r="BC108" s="22">
        <f>'Activity data'!BC67*UDCPPEF*NtoN2O*kgtoGg</f>
        <v>1.3720048336542137</v>
      </c>
      <c r="BD108" s="22">
        <f>'Activity data'!BD67*UDCPPEF*NtoN2O*kgtoGg</f>
        <v>1.3950664688199836</v>
      </c>
      <c r="BE108" s="22">
        <f>'Activity data'!BE67*UDCPPEF*NtoN2O*kgtoGg</f>
        <v>1.4179905755517663</v>
      </c>
      <c r="BF108" s="22">
        <f>'Activity data'!BF67*UDCPPEF*NtoN2O*kgtoGg</f>
        <v>1.4426246524707294</v>
      </c>
      <c r="BG108" s="22">
        <f>'Activity data'!BG67*UDCPPEF*NtoN2O*kgtoGg</f>
        <v>1.4678781005662616</v>
      </c>
      <c r="BH108" s="22">
        <f>'Activity data'!BH67*UDCPPEF*NtoN2O*kgtoGg</f>
        <v>1.4943228587806128</v>
      </c>
      <c r="BI108" s="22">
        <f>'Activity data'!BI67*UDCPPEF*NtoN2O*kgtoGg</f>
        <v>1.5209657866301947</v>
      </c>
      <c r="BJ108" s="22">
        <f>'Activity data'!BJ67*UDCPPEF*NtoN2O*kgtoGg</f>
        <v>1.5487396176008046</v>
      </c>
      <c r="BK108" s="22">
        <f>'Activity data'!BK67*UDCPPEF*NtoN2O*kgtoGg</f>
        <v>1.5788489516658699</v>
      </c>
      <c r="BL108" s="22">
        <f>'Activity data'!BL67*UDCPPEF*NtoN2O*kgtoGg</f>
        <v>1.6101931339969364</v>
      </c>
      <c r="BM108" s="22">
        <f>'Activity data'!BM67*UDCPPEF*NtoN2O*kgtoGg</f>
        <v>1.6431717765043095</v>
      </c>
      <c r="BN108" s="22">
        <f>'Activity data'!BN67*UDCPPEF*NtoN2O*kgtoGg</f>
        <v>1.6759487095119534</v>
      </c>
      <c r="BO108" s="22">
        <f>'Activity data'!BO67*UDCPPEF*NtoN2O*kgtoGg</f>
        <v>1.7102861212848999</v>
      </c>
      <c r="BP108" s="22">
        <f>'Activity data'!BP67*UDCPPEF*NtoN2O*kgtoGg</f>
        <v>1.7466614715059148</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0.73433464461544729</v>
      </c>
      <c r="AE109" s="22">
        <f>'Activity data'!AE68*UDCPPEF*NtoN2O*kgtoGg</f>
        <v>0.73976870950396367</v>
      </c>
      <c r="AF109" s="22">
        <f>'Activity data'!AF68*UDCPPEF*NtoN2O*kgtoGg</f>
        <v>0.74361353836597033</v>
      </c>
      <c r="AG109" s="22">
        <f>'Activity data'!AG68*UDCPPEF*NtoN2O*kgtoGg</f>
        <v>0.74591189224405285</v>
      </c>
      <c r="AH109" s="22">
        <f>'Activity data'!AH68*UDCPPEF*NtoN2O*kgtoGg</f>
        <v>0.74663162160172925</v>
      </c>
      <c r="AI109" s="22">
        <f>'Activity data'!AI68*UDCPPEF*NtoN2O*kgtoGg</f>
        <v>0.74977471440712906</v>
      </c>
      <c r="AJ109" s="22">
        <f>'Activity data'!AJ68*UDCPPEF*NtoN2O*kgtoGg</f>
        <v>0.7527854360808619</v>
      </c>
      <c r="AK109" s="22">
        <f>'Activity data'!AK68*UDCPPEF*NtoN2O*kgtoGg</f>
        <v>0.75437680300909393</v>
      </c>
      <c r="AL109" s="22">
        <f>'Activity data'!AL68*UDCPPEF*NtoN2O*kgtoGg</f>
        <v>0.73086826521743375</v>
      </c>
      <c r="AM109" s="22">
        <f>'Activity data'!AM68*UDCPPEF*NtoN2O*kgtoGg</f>
        <v>0.73934444429436064</v>
      </c>
      <c r="AN109" s="22">
        <f>'Activity data'!AN68*UDCPPEF*NtoN2O*kgtoGg</f>
        <v>0.7451121403232055</v>
      </c>
      <c r="AO109" s="22">
        <f>'Activity data'!AO68*UDCPPEF*NtoN2O*kgtoGg</f>
        <v>0.75111116998506589</v>
      </c>
      <c r="AP109" s="22">
        <f>'Activity data'!AP68*UDCPPEF*NtoN2O*kgtoGg</f>
        <v>0.75761595675534843</v>
      </c>
      <c r="AQ109" s="22">
        <f>'Activity data'!AQ68*UDCPPEF*NtoN2O*kgtoGg</f>
        <v>0.76697559284191419</v>
      </c>
      <c r="AR109" s="22">
        <f>'Activity data'!AR68*UDCPPEF*NtoN2O*kgtoGg</f>
        <v>0.77636748175866144</v>
      </c>
      <c r="AS109" s="22">
        <f>'Activity data'!AS68*UDCPPEF*NtoN2O*kgtoGg</f>
        <v>0.78680801288462854</v>
      </c>
      <c r="AT109" s="22">
        <f>'Activity data'!AT68*UDCPPEF*NtoN2O*kgtoGg</f>
        <v>0.79841047870134896</v>
      </c>
      <c r="AU109" s="22">
        <f>'Activity data'!AU68*UDCPPEF*NtoN2O*kgtoGg</f>
        <v>0.81228899588036552</v>
      </c>
      <c r="AV109" s="22">
        <f>'Activity data'!AV68*UDCPPEF*NtoN2O*kgtoGg</f>
        <v>0.82697842183832482</v>
      </c>
      <c r="AW109" s="22">
        <f>'Activity data'!AW68*UDCPPEF*NtoN2O*kgtoGg</f>
        <v>0.84187385765803924</v>
      </c>
      <c r="AX109" s="22">
        <f>'Activity data'!AX68*UDCPPEF*NtoN2O*kgtoGg</f>
        <v>0.8567441250107557</v>
      </c>
      <c r="AY109" s="22">
        <f>'Activity data'!AY68*UDCPPEF*NtoN2O*kgtoGg</f>
        <v>0.87250173624294569</v>
      </c>
      <c r="AZ109" s="22">
        <f>'Activity data'!AZ68*UDCPPEF*NtoN2O*kgtoGg</f>
        <v>0.8885878564057581</v>
      </c>
      <c r="BA109" s="22">
        <f>'Activity data'!BA68*UDCPPEF*NtoN2O*kgtoGg</f>
        <v>0.90374422354433104</v>
      </c>
      <c r="BB109" s="22">
        <f>'Activity data'!BB68*UDCPPEF*NtoN2O*kgtoGg</f>
        <v>0.91879357837528786</v>
      </c>
      <c r="BC109" s="22">
        <f>'Activity data'!BC68*UDCPPEF*NtoN2O*kgtoGg</f>
        <v>0.93434467909599772</v>
      </c>
      <c r="BD109" s="22">
        <f>'Activity data'!BD68*UDCPPEF*NtoN2O*kgtoGg</f>
        <v>0.95004981043361858</v>
      </c>
      <c r="BE109" s="22">
        <f>'Activity data'!BE68*UDCPPEF*NtoN2O*kgtoGg</f>
        <v>0.96566128396671258</v>
      </c>
      <c r="BF109" s="22">
        <f>'Activity data'!BF68*UDCPPEF*NtoN2O*kgtoGg</f>
        <v>0.9824372588970427</v>
      </c>
      <c r="BG109" s="22">
        <f>'Activity data'!BG68*UDCPPEF*NtoN2O*kgtoGg</f>
        <v>0.99963502983640817</v>
      </c>
      <c r="BH109" s="22">
        <f>'Activity data'!BH68*UDCPPEF*NtoN2O*kgtoGg</f>
        <v>1.0176440911177378</v>
      </c>
      <c r="BI109" s="22">
        <f>'Activity data'!BI68*UDCPPEF*NtoN2O*kgtoGg</f>
        <v>1.0357881072765538</v>
      </c>
      <c r="BJ109" s="22">
        <f>'Activity data'!BJ68*UDCPPEF*NtoN2O*kgtoGg</f>
        <v>1.0547022761985276</v>
      </c>
      <c r="BK109" s="22">
        <f>'Activity data'!BK68*UDCPPEF*NtoN2O*kgtoGg</f>
        <v>1.0752069387075436</v>
      </c>
      <c r="BL109" s="22">
        <f>'Activity data'!BL68*UDCPPEF*NtoN2O*kgtoGg</f>
        <v>1.096552541334646</v>
      </c>
      <c r="BM109" s="22">
        <f>'Activity data'!BM68*UDCPPEF*NtoN2O*kgtoGg</f>
        <v>1.1190112225249329</v>
      </c>
      <c r="BN109" s="22">
        <f>'Activity data'!BN68*UDCPPEF*NtoN2O*kgtoGg</f>
        <v>1.1413325381657908</v>
      </c>
      <c r="BO109" s="22">
        <f>'Activity data'!BO68*UDCPPEF*NtoN2O*kgtoGg</f>
        <v>1.1647165505227526</v>
      </c>
      <c r="BP109" s="22">
        <f>'Activity data'!BP68*UDCPPEF*NtoN2O*kgtoGg</f>
        <v>1.1894884129066019</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15.407785004735899</v>
      </c>
      <c r="AE110" s="22">
        <f>'Activity data'!AE69*UDCPPEF*NtoN2O*kgtoGg</f>
        <v>15.359629854338158</v>
      </c>
      <c r="AF110" s="22">
        <f>'Activity data'!AF69*UDCPPEF*NtoN2O*kgtoGg</f>
        <v>15.185099036189159</v>
      </c>
      <c r="AG110" s="22">
        <f>'Activity data'!AG69*UDCPPEF*NtoN2O*kgtoGg</f>
        <v>14.897024874846508</v>
      </c>
      <c r="AH110" s="22">
        <f>'Activity data'!AH69*UDCPPEF*NtoN2O*kgtoGg</f>
        <v>14.502795302920283</v>
      </c>
      <c r="AI110" s="22">
        <f>'Activity data'!AI69*UDCPPEF*NtoN2O*kgtoGg</f>
        <v>14.239984000248295</v>
      </c>
      <c r="AJ110" s="22">
        <f>'Activity data'!AJ69*UDCPPEF*NtoN2O*kgtoGg</f>
        <v>13.962880077207261</v>
      </c>
      <c r="AK110" s="22">
        <f>'Activity data'!AK69*UDCPPEF*NtoN2O*kgtoGg</f>
        <v>13.602557443318197</v>
      </c>
      <c r="AL110" s="22">
        <f>'Activity data'!AL69*UDCPPEF*NtoN2O*kgtoGg</f>
        <v>11.91549769495786</v>
      </c>
      <c r="AM110" s="22">
        <f>'Activity data'!AM69*UDCPPEF*NtoN2O*kgtoGg</f>
        <v>12.15468193868163</v>
      </c>
      <c r="AN110" s="22">
        <f>'Activity data'!AN69*UDCPPEF*NtoN2O*kgtoGg</f>
        <v>12.240304480877041</v>
      </c>
      <c r="AO110" s="22">
        <f>'Activity data'!AO69*UDCPPEF*NtoN2O*kgtoGg</f>
        <v>12.327740940038248</v>
      </c>
      <c r="AP110" s="22">
        <f>'Activity data'!AP69*UDCPPEF*NtoN2O*kgtoGg</f>
        <v>12.43072415172044</v>
      </c>
      <c r="AQ110" s="22">
        <f>'Activity data'!AQ69*UDCPPEF*NtoN2O*kgtoGg</f>
        <v>12.663824441173512</v>
      </c>
      <c r="AR110" s="22">
        <f>'Activity data'!AR69*UDCPPEF*NtoN2O*kgtoGg</f>
        <v>12.909775544376595</v>
      </c>
      <c r="AS110" s="22">
        <f>'Activity data'!AS69*UDCPPEF*NtoN2O*kgtoGg</f>
        <v>13.19236245858248</v>
      </c>
      <c r="AT110" s="22">
        <f>'Activity data'!AT69*UDCPPEF*NtoN2O*kgtoGg</f>
        <v>13.515277275554894</v>
      </c>
      <c r="AU110" s="22">
        <f>'Activity data'!AU69*UDCPPEF*NtoN2O*kgtoGg</f>
        <v>13.928198233259204</v>
      </c>
      <c r="AV110" s="22">
        <f>'Activity data'!AV69*UDCPPEF*NtoN2O*kgtoGg</f>
        <v>14.360359473140036</v>
      </c>
      <c r="AW110" s="22">
        <f>'Activity data'!AW69*UDCPPEF*NtoN2O*kgtoGg</f>
        <v>14.677702069128364</v>
      </c>
      <c r="AX110" s="22">
        <f>'Activity data'!AX69*UDCPPEF*NtoN2O*kgtoGg</f>
        <v>14.96640359897995</v>
      </c>
      <c r="AY110" s="22">
        <f>'Activity data'!AY69*UDCPPEF*NtoN2O*kgtoGg</f>
        <v>15.266079410301865</v>
      </c>
      <c r="AZ110" s="22">
        <f>'Activity data'!AZ69*UDCPPEF*NtoN2O*kgtoGg</f>
        <v>15.551602742303903</v>
      </c>
      <c r="BA110" s="22">
        <f>'Activity data'!BA69*UDCPPEF*NtoN2O*kgtoGg</f>
        <v>15.771709091136344</v>
      </c>
      <c r="BB110" s="22">
        <f>'Activity data'!BB69*UDCPPEF*NtoN2O*kgtoGg</f>
        <v>15.977750076126144</v>
      </c>
      <c r="BC110" s="22">
        <f>'Activity data'!BC69*UDCPPEF*NtoN2O*kgtoGg</f>
        <v>16.17811062695435</v>
      </c>
      <c r="BD110" s="22">
        <f>'Activity data'!BD69*UDCPPEF*NtoN2O*kgtoGg</f>
        <v>16.35885986156946</v>
      </c>
      <c r="BE110" s="22">
        <f>'Activity data'!BE69*UDCPPEF*NtoN2O*kgtoGg</f>
        <v>16.511040977586404</v>
      </c>
      <c r="BF110" s="22">
        <f>'Activity data'!BF69*UDCPPEF*NtoN2O*kgtoGg</f>
        <v>16.680553261351648</v>
      </c>
      <c r="BG110" s="22">
        <f>'Activity data'!BG69*UDCPPEF*NtoN2O*kgtoGg</f>
        <v>16.937482301546748</v>
      </c>
      <c r="BH110" s="22">
        <f>'Activity data'!BH69*UDCPPEF*NtoN2O*kgtoGg</f>
        <v>17.200629281887942</v>
      </c>
      <c r="BI110" s="22">
        <f>'Activity data'!BI69*UDCPPEF*NtoN2O*kgtoGg</f>
        <v>17.445932400951321</v>
      </c>
      <c r="BJ110" s="22">
        <f>'Activity data'!BJ69*UDCPPEF*NtoN2O*kgtoGg</f>
        <v>17.694501258389511</v>
      </c>
      <c r="BK110" s="22">
        <f>'Activity data'!BK69*UDCPPEF*NtoN2O*kgtoGg</f>
        <v>17.971646950361222</v>
      </c>
      <c r="BL110" s="22">
        <f>'Activity data'!BL69*UDCPPEF*NtoN2O*kgtoGg</f>
        <v>18.262447759869598</v>
      </c>
      <c r="BM110" s="22">
        <f>'Activity data'!BM69*UDCPPEF*NtoN2O*kgtoGg</f>
        <v>18.562015548332365</v>
      </c>
      <c r="BN110" s="22">
        <f>'Activity data'!BN69*UDCPPEF*NtoN2O*kgtoGg</f>
        <v>18.830751379775744</v>
      </c>
      <c r="BO110" s="22">
        <f>'Activity data'!BO69*UDCPPEF*NtoN2O*kgtoGg</f>
        <v>19.104899753427851</v>
      </c>
      <c r="BP110" s="22">
        <f>'Activity data'!BP69*UDCPPEF*NtoN2O*kgtoGg</f>
        <v>19.392223158196408</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9.6884276578749251</v>
      </c>
      <c r="AE111" s="22">
        <f>'Activity data'!AE70*UDCPPEF*NtoN2O*kgtoGg</f>
        <v>9.6581476604035679</v>
      </c>
      <c r="AF111" s="22">
        <f>'Activity data'!AF70*UDCPPEF*NtoN2O*kgtoGg</f>
        <v>9.5484025409599518</v>
      </c>
      <c r="AG111" s="22">
        <f>'Activity data'!AG70*UDCPPEF*NtoN2O*kgtoGg</f>
        <v>9.3672612755922575</v>
      </c>
      <c r="AH111" s="22">
        <f>'Activity data'!AH70*UDCPPEF*NtoN2O*kgtoGg</f>
        <v>9.1193694022939074</v>
      </c>
      <c r="AI111" s="22">
        <f>'Activity data'!AI70*UDCPPEF*NtoN2O*kgtoGg</f>
        <v>8.9541134428664613</v>
      </c>
      <c r="AJ111" s="22">
        <f>'Activity data'!AJ70*UDCPPEF*NtoN2O*kgtoGg</f>
        <v>8.7798702722049295</v>
      </c>
      <c r="AK111" s="22">
        <f>'Activity data'!AK70*UDCPPEF*NtoN2O*kgtoGg</f>
        <v>8.5532991089354411</v>
      </c>
      <c r="AL111" s="22">
        <f>'Activity data'!AL70*UDCPPEF*NtoN2O*kgtoGg</f>
        <v>7.492474576306134</v>
      </c>
      <c r="AM111" s="22">
        <f>'Activity data'!AM70*UDCPPEF*NtoN2O*kgtoGg</f>
        <v>7.6428738219802534</v>
      </c>
      <c r="AN111" s="22">
        <f>'Activity data'!AN70*UDCPPEF*NtoN2O*kgtoGg</f>
        <v>7.6967133456813315</v>
      </c>
      <c r="AO111" s="22">
        <f>'Activity data'!AO70*UDCPPEF*NtoN2O*kgtoGg</f>
        <v>7.7516934618358411</v>
      </c>
      <c r="AP111" s="22">
        <f>'Activity data'!AP70*UDCPPEF*NtoN2O*kgtoGg</f>
        <v>7.8164493885347026</v>
      </c>
      <c r="AQ111" s="22">
        <f>'Activity data'!AQ70*UDCPPEF*NtoN2O*kgtoGg</f>
        <v>7.9630230388485961</v>
      </c>
      <c r="AR111" s="22">
        <f>'Activity data'!AR70*UDCPPEF*NtoN2O*kgtoGg</f>
        <v>8.1176772912297892</v>
      </c>
      <c r="AS111" s="22">
        <f>'Activity data'!AS70*UDCPPEF*NtoN2O*kgtoGg</f>
        <v>8.2953681711651157</v>
      </c>
      <c r="AT111" s="22">
        <f>'Activity data'!AT70*UDCPPEF*NtoN2O*kgtoGg</f>
        <v>8.4984172689381925</v>
      </c>
      <c r="AU111" s="22">
        <f>'Activity data'!AU70*UDCPPEF*NtoN2O*kgtoGg</f>
        <v>8.7580623007132985</v>
      </c>
      <c r="AV111" s="22">
        <f>'Activity data'!AV70*UDCPPEF*NtoN2O*kgtoGg</f>
        <v>9.0298056374639071</v>
      </c>
      <c r="AW111" s="22">
        <f>'Activity data'!AW70*UDCPPEF*NtoN2O*kgtoGg</f>
        <v>9.2293509181807742</v>
      </c>
      <c r="AX111" s="22">
        <f>'Activity data'!AX70*UDCPPEF*NtoN2O*kgtoGg</f>
        <v>9.4108866733736924</v>
      </c>
      <c r="AY111" s="22">
        <f>'Activity data'!AY70*UDCPPEF*NtoN2O*kgtoGg</f>
        <v>9.5993230656205331</v>
      </c>
      <c r="AZ111" s="22">
        <f>'Activity data'!AZ70*UDCPPEF*NtoN2O*kgtoGg</f>
        <v>9.7788603674382077</v>
      </c>
      <c r="BA111" s="22">
        <f>'Activity data'!BA70*UDCPPEF*NtoN2O*kgtoGg</f>
        <v>9.917263417392931</v>
      </c>
      <c r="BB111" s="22">
        <f>'Activity data'!BB70*UDCPPEF*NtoN2O*kgtoGg</f>
        <v>10.046822155200958</v>
      </c>
      <c r="BC111" s="22">
        <f>'Activity data'!BC70*UDCPPEF*NtoN2O*kgtoGg</f>
        <v>10.172809031419336</v>
      </c>
      <c r="BD111" s="22">
        <f>'Activity data'!BD70*UDCPPEF*NtoN2O*kgtoGg</f>
        <v>10.286464296160277</v>
      </c>
      <c r="BE111" s="22">
        <f>'Activity data'!BE70*UDCPPEF*NtoN2O*kgtoGg</f>
        <v>10.382155904848457</v>
      </c>
      <c r="BF111" s="22">
        <f>'Activity data'!BF70*UDCPPEF*NtoN2O*kgtoGg</f>
        <v>10.488745365817438</v>
      </c>
      <c r="BG111" s="22">
        <f>'Activity data'!BG70*UDCPPEF*NtoN2O*kgtoGg</f>
        <v>10.650302553847538</v>
      </c>
      <c r="BH111" s="22">
        <f>'Activity data'!BH70*UDCPPEF*NtoN2O*kgtoGg</f>
        <v>10.815769587664548</v>
      </c>
      <c r="BI111" s="22">
        <f>'Activity data'!BI70*UDCPPEF*NtoN2O*kgtoGg</f>
        <v>10.970016387095235</v>
      </c>
      <c r="BJ111" s="22">
        <f>'Activity data'!BJ70*UDCPPEF*NtoN2O*kgtoGg</f>
        <v>11.126316685454171</v>
      </c>
      <c r="BK111" s="22">
        <f>'Activity data'!BK70*UDCPPEF*NtoN2O*kgtoGg</f>
        <v>11.300586120453051</v>
      </c>
      <c r="BL111" s="22">
        <f>'Activity data'!BL70*UDCPPEF*NtoN2O*kgtoGg</f>
        <v>11.483441904390029</v>
      </c>
      <c r="BM111" s="22">
        <f>'Activity data'!BM70*UDCPPEF*NtoN2O*kgtoGg</f>
        <v>11.671810371775772</v>
      </c>
      <c r="BN111" s="22">
        <f>'Activity data'!BN70*UDCPPEF*NtoN2O*kgtoGg</f>
        <v>11.840791679680688</v>
      </c>
      <c r="BO111" s="22">
        <f>'Activity data'!BO70*UDCPPEF*NtoN2O*kgtoGg</f>
        <v>12.013176398498876</v>
      </c>
      <c r="BP111" s="22">
        <f>'Activity data'!BP70*UDCPPEF*NtoN2O*kgtoGg</f>
        <v>12.193845587526292</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5.8003519426237879</v>
      </c>
      <c r="AE113" s="22">
        <f>'Activity data'!AE72*UDSOEF*NtoN2O*kgtoGg</f>
        <v>5.8035964209030562</v>
      </c>
      <c r="AF113" s="22">
        <f>'Activity data'!AF72*UDSOEF*NtoN2O*kgtoGg</f>
        <v>5.810767124741278</v>
      </c>
      <c r="AG113" s="22">
        <f>'Activity data'!AG72*UDSOEF*NtoN2O*kgtoGg</f>
        <v>5.8216246516691239</v>
      </c>
      <c r="AH113" s="22">
        <f>'Activity data'!AH72*UDSOEF*NtoN2O*kgtoGg</f>
        <v>5.8359725400265967</v>
      </c>
      <c r="AI113" s="22">
        <f>'Activity data'!AI72*UDSOEF*NtoN2O*kgtoGg</f>
        <v>5.8541531483012115</v>
      </c>
      <c r="AJ113" s="22">
        <f>'Activity data'!AJ72*UDSOEF*NtoN2O*kgtoGg</f>
        <v>5.8743101137847464</v>
      </c>
      <c r="AK113" s="22">
        <f>'Activity data'!AK72*UDSOEF*NtoN2O*kgtoGg</f>
        <v>5.8963157100881949</v>
      </c>
      <c r="AL113" s="22">
        <f>'Activity data'!AL72*UDSOEF*NtoN2O*kgtoGg</f>
        <v>5.9171417861220164</v>
      </c>
      <c r="AM113" s="22">
        <f>'Activity data'!AM72*UDSOEF*NtoN2O*kgtoGg</f>
        <v>5.9260027310821481</v>
      </c>
      <c r="AN113" s="22">
        <f>'Activity data'!AN72*UDSOEF*NtoN2O*kgtoGg</f>
        <v>5.9359780541499383</v>
      </c>
      <c r="AO113" s="22">
        <f>'Activity data'!AO72*UDSOEF*NtoN2O*kgtoGg</f>
        <v>5.947341960611924</v>
      </c>
      <c r="AP113" s="22">
        <f>'Activity data'!AP72*UDSOEF*NtoN2O*kgtoGg</f>
        <v>5.9600512902166329</v>
      </c>
      <c r="AQ113" s="22">
        <f>'Activity data'!AQ72*UDSOEF*NtoN2O*kgtoGg</f>
        <v>5.9743267305944254</v>
      </c>
      <c r="AR113" s="22">
        <f>'Activity data'!AR72*UDSOEF*NtoN2O*kgtoGg</f>
        <v>5.9832315404727803</v>
      </c>
      <c r="AS113" s="22">
        <f>'Activity data'!AS72*UDSOEF*NtoN2O*kgtoGg</f>
        <v>5.9932943735012394</v>
      </c>
      <c r="AT113" s="22">
        <f>'Activity data'!AT72*UDSOEF*NtoN2O*kgtoGg</f>
        <v>6.0044779702214877</v>
      </c>
      <c r="AU113" s="22">
        <f>'Activity data'!AU72*UDSOEF*NtoN2O*kgtoGg</f>
        <v>6.0168731126639452</v>
      </c>
      <c r="AV113" s="22">
        <f>'Activity data'!AV72*UDSOEF*NtoN2O*kgtoGg</f>
        <v>6.0302585269397238</v>
      </c>
      <c r="AW113" s="22">
        <f>'Activity data'!AW72*UDSOEF*NtoN2O*kgtoGg</f>
        <v>6.0392557843117078</v>
      </c>
      <c r="AX113" s="22">
        <f>'Activity data'!AX72*UDSOEF*NtoN2O*kgtoGg</f>
        <v>6.0490201771437153</v>
      </c>
      <c r="AY113" s="22">
        <f>'Activity data'!AY72*UDSOEF*NtoN2O*kgtoGg</f>
        <v>6.0596309724252091</v>
      </c>
      <c r="AZ113" s="22">
        <f>'Activity data'!AZ72*UDSOEF*NtoN2O*kgtoGg</f>
        <v>6.0709898260128972</v>
      </c>
      <c r="BA113" s="22">
        <f>'Activity data'!BA72*UDSOEF*NtoN2O*kgtoGg</f>
        <v>6.0829152821129417</v>
      </c>
      <c r="BB113" s="22">
        <f>'Activity data'!BB72*UDSOEF*NtoN2O*kgtoGg</f>
        <v>6.0905098221683796</v>
      </c>
      <c r="BC113" s="22">
        <f>'Activity data'!BC72*UDSOEF*NtoN2O*kgtoGg</f>
        <v>6.0987597350229272</v>
      </c>
      <c r="BD113" s="22">
        <f>'Activity data'!BD72*UDSOEF*NtoN2O*kgtoGg</f>
        <v>6.1075999459481762</v>
      </c>
      <c r="BE113" s="22">
        <f>'Activity data'!BE72*UDSOEF*NtoN2O*kgtoGg</f>
        <v>6.1169794002157492</v>
      </c>
      <c r="BF113" s="22">
        <f>'Activity data'!BF72*UDSOEF*NtoN2O*kgtoGg</f>
        <v>6.1270330552073275</v>
      </c>
      <c r="BG113" s="22">
        <f>'Activity data'!BG72*UDSOEF*NtoN2O*kgtoGg</f>
        <v>6.1330207516594548</v>
      </c>
      <c r="BH113" s="22">
        <f>'Activity data'!BH72*UDSOEF*NtoN2O*kgtoGg</f>
        <v>6.1395760108974917</v>
      </c>
      <c r="BI113" s="22">
        <f>'Activity data'!BI72*UDSOEF*NtoN2O*kgtoGg</f>
        <v>6.1465996934165563</v>
      </c>
      <c r="BJ113" s="22">
        <f>'Activity data'!BJ72*UDSOEF*NtoN2O*kgtoGg</f>
        <v>6.154154343415116</v>
      </c>
      <c r="BK113" s="22">
        <f>'Activity data'!BK72*UDSOEF*NtoN2O*kgtoGg</f>
        <v>6.1623261284930297</v>
      </c>
      <c r="BL113" s="22">
        <f>'Activity data'!BL72*UDSOEF*NtoN2O*kgtoGg</f>
        <v>6.1663326996194305</v>
      </c>
      <c r="BM113" s="22">
        <f>'Activity data'!BM72*UDSOEF*NtoN2O*kgtoGg</f>
        <v>6.1708502564303398</v>
      </c>
      <c r="BN113" s="22">
        <f>'Activity data'!BN72*UDSOEF*NtoN2O*kgtoGg</f>
        <v>6.1757133777012871</v>
      </c>
      <c r="BO113" s="22">
        <f>'Activity data'!BO72*UDSOEF*NtoN2O*kgtoGg</f>
        <v>6.1810571546527111</v>
      </c>
      <c r="BP113" s="22">
        <f>'Activity data'!BP72*UDSOEF*NtoN2O*kgtoGg</f>
        <v>6.1869103169624085</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0.64749054329230049</v>
      </c>
      <c r="AE114" s="22">
        <f>'Activity data'!AE73*UDSOEF*NtoN2O*kgtoGg</f>
        <v>0.64785272286769946</v>
      </c>
      <c r="AF114" s="22">
        <f>'Activity data'!AF73*UDSOEF*NtoN2O*kgtoGg</f>
        <v>0.64865318514480375</v>
      </c>
      <c r="AG114" s="22">
        <f>'Activity data'!AG73*UDSOEF*NtoN2O*kgtoGg</f>
        <v>0.6498652057392198</v>
      </c>
      <c r="AH114" s="22">
        <f>'Activity data'!AH73*UDSOEF*NtoN2O*kgtoGg</f>
        <v>0.65146685372878543</v>
      </c>
      <c r="AI114" s="22">
        <f>'Activity data'!AI73*UDSOEF*NtoN2O*kgtoGg</f>
        <v>0.65349634642949728</v>
      </c>
      <c r="AJ114" s="22">
        <f>'Activity data'!AJ73*UDSOEF*NtoN2O*kgtoGg</f>
        <v>0.65574645895045469</v>
      </c>
      <c r="AK114" s="22">
        <f>'Activity data'!AK73*UDSOEF*NtoN2O*kgtoGg</f>
        <v>0.65820293325527879</v>
      </c>
      <c r="AL114" s="22">
        <f>'Activity data'!AL73*UDSOEF*NtoN2O*kgtoGg</f>
        <v>0.66052773827041833</v>
      </c>
      <c r="AM114" s="22">
        <f>'Activity data'!AM73*UDSOEF*NtoN2O*kgtoGg</f>
        <v>0.66151688136433262</v>
      </c>
      <c r="AN114" s="22">
        <f>'Activity data'!AN73*UDSOEF*NtoN2O*kgtoGg</f>
        <v>0.66263042195920874</v>
      </c>
      <c r="AO114" s="22">
        <f>'Activity data'!AO73*UDSOEF*NtoN2O*kgtoGg</f>
        <v>0.6638989694614601</v>
      </c>
      <c r="AP114" s="22">
        <f>'Activity data'!AP73*UDSOEF*NtoN2O*kgtoGg</f>
        <v>0.66531770591263317</v>
      </c>
      <c r="AQ114" s="22">
        <f>'Activity data'!AQ73*UDSOEF*NtoN2O*kgtoGg</f>
        <v>0.66691126656850142</v>
      </c>
      <c r="AR114" s="22">
        <f>'Activity data'!AR73*UDSOEF*NtoN2O*kgtoGg</f>
        <v>0.66790530628248501</v>
      </c>
      <c r="AS114" s="22">
        <f>'Activity data'!AS73*UDSOEF*NtoN2O*kgtoGg</f>
        <v>0.66902861557287097</v>
      </c>
      <c r="AT114" s="22">
        <f>'Activity data'!AT73*UDSOEF*NtoN2O*kgtoGg</f>
        <v>0.67027703518395398</v>
      </c>
      <c r="AU114" s="22">
        <f>'Activity data'!AU73*UDSOEF*NtoN2O*kgtoGg</f>
        <v>0.67166069907084247</v>
      </c>
      <c r="AV114" s="22">
        <f>'Activity data'!AV73*UDSOEF*NtoN2O*kgtoGg</f>
        <v>0.67315490653400145</v>
      </c>
      <c r="AW114" s="22">
        <f>'Activity data'!AW73*UDSOEF*NtoN2O*kgtoGg</f>
        <v>0.67415926611796329</v>
      </c>
      <c r="AX114" s="22">
        <f>'Activity data'!AX73*UDSOEF*NtoN2O*kgtoGg</f>
        <v>0.67524926067040714</v>
      </c>
      <c r="AY114" s="22">
        <f>'Activity data'!AY73*UDSOEF*NtoN2O*kgtoGg</f>
        <v>0.67643373872786616</v>
      </c>
      <c r="AZ114" s="22">
        <f>'Activity data'!AZ73*UDSOEF*NtoN2O*kgtoGg</f>
        <v>0.6777017221801499</v>
      </c>
      <c r="BA114" s="22">
        <f>'Activity data'!BA73*UDSOEF*NtoN2O*kgtoGg</f>
        <v>0.6790329552028368</v>
      </c>
      <c r="BB114" s="22">
        <f>'Activity data'!BB73*UDSOEF*NtoN2O*kgtoGg</f>
        <v>0.67988073011635819</v>
      </c>
      <c r="BC114" s="22">
        <f>'Activity data'!BC73*UDSOEF*NtoN2O*kgtoGg</f>
        <v>0.68080166398539654</v>
      </c>
      <c r="BD114" s="22">
        <f>'Activity data'!BD73*UDSOEF*NtoN2O*kgtoGg</f>
        <v>0.68178849254880558</v>
      </c>
      <c r="BE114" s="22">
        <f>'Activity data'!BE73*UDSOEF*NtoN2O*kgtoGg</f>
        <v>0.68283551659141073</v>
      </c>
      <c r="BF114" s="22">
        <f>'Activity data'!BF73*UDSOEF*NtoN2O*kgtoGg</f>
        <v>0.68395780134188133</v>
      </c>
      <c r="BG114" s="22">
        <f>'Activity data'!BG73*UDSOEF*NtoN2O*kgtoGg</f>
        <v>0.6846262050641394</v>
      </c>
      <c r="BH114" s="22">
        <f>'Activity data'!BH73*UDSOEF*NtoN2O*kgtoGg</f>
        <v>0.68535796555168316</v>
      </c>
      <c r="BI114" s="22">
        <f>'Activity data'!BI73*UDSOEF*NtoN2O*kgtoGg</f>
        <v>0.68614201590848334</v>
      </c>
      <c r="BJ114" s="22">
        <f>'Activity data'!BJ73*UDSOEF*NtoN2O*kgtoGg</f>
        <v>0.68698533791382677</v>
      </c>
      <c r="BK114" s="22">
        <f>'Activity data'!BK73*UDSOEF*NtoN2O*kgtoGg</f>
        <v>0.68789755041612077</v>
      </c>
      <c r="BL114" s="22">
        <f>'Activity data'!BL73*UDSOEF*NtoN2O*kgtoGg</f>
        <v>0.68834480205550985</v>
      </c>
      <c r="BM114" s="22">
        <f>'Activity data'!BM73*UDSOEF*NtoN2O*kgtoGg</f>
        <v>0.6888490947851208</v>
      </c>
      <c r="BN114" s="22">
        <f>'Activity data'!BN73*UDSOEF*NtoN2O*kgtoGg</f>
        <v>0.68939196271192393</v>
      </c>
      <c r="BO114" s="22">
        <f>'Activity data'!BO73*UDSOEF*NtoN2O*kgtoGg</f>
        <v>0.689988486004948</v>
      </c>
      <c r="BP114" s="22">
        <f>'Activity data'!BP73*UDSOEF*NtoN2O*kgtoGg</f>
        <v>0.69064187174453262</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0.71697120456992214</v>
      </c>
      <c r="AE115" s="22">
        <f>'Activity data'!AE74*UDSOEF*NtoN2O*kgtoGg</f>
        <v>0.71885666534594583</v>
      </c>
      <c r="AF115" s="22">
        <f>'Activity data'!AF74*UDSOEF*NtoN2O*kgtoGg</f>
        <v>0.72136418759387366</v>
      </c>
      <c r="AG115" s="22">
        <f>'Activity data'!AG74*UDSOEF*NtoN2O*kgtoGg</f>
        <v>0.72445829152119534</v>
      </c>
      <c r="AH115" s="22">
        <f>'Activity data'!AH74*UDSOEF*NtoN2O*kgtoGg</f>
        <v>0.72810980443593387</v>
      </c>
      <c r="AI115" s="22">
        <f>'Activity data'!AI74*UDSOEF*NtoN2O*kgtoGg</f>
        <v>0.73239208352475738</v>
      </c>
      <c r="AJ115" s="22">
        <f>'Activity data'!AJ74*UDSOEF*NtoN2O*kgtoGg</f>
        <v>0.73695249578558997</v>
      </c>
      <c r="AK115" s="22">
        <f>'Activity data'!AK74*UDSOEF*NtoN2O*kgtoGg</f>
        <v>0.74177324344682272</v>
      </c>
      <c r="AL115" s="22">
        <f>'Activity data'!AL74*UDSOEF*NtoN2O*kgtoGg</f>
        <v>0.74627981373302532</v>
      </c>
      <c r="AM115" s="22">
        <f>'Activity data'!AM74*UDSOEF*NtoN2O*kgtoGg</f>
        <v>0.74842006995327159</v>
      </c>
      <c r="AN115" s="22">
        <f>'Activity data'!AN74*UDSOEF*NtoN2O*kgtoGg</f>
        <v>0.75071144506140675</v>
      </c>
      <c r="AO115" s="22">
        <f>'Activity data'!AO74*UDSOEF*NtoN2O*kgtoGg</f>
        <v>0.75320976747604684</v>
      </c>
      <c r="AP115" s="22">
        <f>'Activity data'!AP74*UDSOEF*NtoN2O*kgtoGg</f>
        <v>0.75590960476110536</v>
      </c>
      <c r="AQ115" s="22">
        <f>'Activity data'!AQ74*UDSOEF*NtoN2O*kgtoGg</f>
        <v>0.75885509822938735</v>
      </c>
      <c r="AR115" s="22">
        <f>'Activity data'!AR74*UDSOEF*NtoN2O*kgtoGg</f>
        <v>0.76073801989040912</v>
      </c>
      <c r="AS115" s="22">
        <f>'Activity data'!AS74*UDSOEF*NtoN2O*kgtoGg</f>
        <v>0.76279869547704537</v>
      </c>
      <c r="AT115" s="22">
        <f>'Activity data'!AT74*UDSOEF*NtoN2O*kgtoGg</f>
        <v>0.76503156436319852</v>
      </c>
      <c r="AU115" s="22">
        <f>'Activity data'!AU74*UDSOEF*NtoN2O*kgtoGg</f>
        <v>0.76745491668842225</v>
      </c>
      <c r="AV115" s="22">
        <f>'Activity data'!AV74*UDSOEF*NtoN2O*kgtoGg</f>
        <v>0.77002828185582584</v>
      </c>
      <c r="AW115" s="22">
        <f>'Activity data'!AW74*UDSOEF*NtoN2O*kgtoGg</f>
        <v>0.77174794090804244</v>
      </c>
      <c r="AX115" s="22">
        <f>'Activity data'!AX74*UDSOEF*NtoN2O*kgtoGg</f>
        <v>0.7735820288422417</v>
      </c>
      <c r="AY115" s="22">
        <f>'Activity data'!AY74*UDSOEF*NtoN2O*kgtoGg</f>
        <v>0.7755461730899782</v>
      </c>
      <c r="AZ115" s="22">
        <f>'Activity data'!AZ74*UDSOEF*NtoN2O*kgtoGg</f>
        <v>0.77762278300399879</v>
      </c>
      <c r="BA115" s="22">
        <f>'Activity data'!BA74*UDSOEF*NtoN2O*kgtoGg</f>
        <v>0.77977890264383631</v>
      </c>
      <c r="BB115" s="22">
        <f>'Activity data'!BB74*UDSOEF*NtoN2O*kgtoGg</f>
        <v>0.78110934468213566</v>
      </c>
      <c r="BC115" s="22">
        <f>'Activity data'!BC74*UDSOEF*NtoN2O*kgtoGg</f>
        <v>0.78254053204421681</v>
      </c>
      <c r="BD115" s="22">
        <f>'Activity data'!BD74*UDSOEF*NtoN2O*kgtoGg</f>
        <v>0.78406089614734054</v>
      </c>
      <c r="BE115" s="22">
        <f>'Activity data'!BE74*UDSOEF*NtoN2O*kgtoGg</f>
        <v>0.78566147112005202</v>
      </c>
      <c r="BF115" s="22">
        <f>'Activity data'!BF74*UDSOEF*NtoN2O*kgtoGg</f>
        <v>0.7873674575245202</v>
      </c>
      <c r="BG115" s="22">
        <f>'Activity data'!BG74*UDSOEF*NtoN2O*kgtoGg</f>
        <v>0.78831017776650358</v>
      </c>
      <c r="BH115" s="22">
        <f>'Activity data'!BH74*UDSOEF*NtoN2O*kgtoGg</f>
        <v>0.78934224330340241</v>
      </c>
      <c r="BI115" s="22">
        <f>'Activity data'!BI74*UDSOEF*NtoN2O*kgtoGg</f>
        <v>0.79044572510822342</v>
      </c>
      <c r="BJ115" s="22">
        <f>'Activity data'!BJ74*UDSOEF*NtoN2O*kgtoGg</f>
        <v>0.79163226733533376</v>
      </c>
      <c r="BK115" s="22">
        <f>'Activity data'!BK74*UDSOEF*NtoN2O*kgtoGg</f>
        <v>0.79291770444018728</v>
      </c>
      <c r="BL115" s="22">
        <f>'Activity data'!BL74*UDSOEF*NtoN2O*kgtoGg</f>
        <v>0.79343284515867651</v>
      </c>
      <c r="BM115" s="22">
        <f>'Activity data'!BM74*UDSOEF*NtoN2O*kgtoGg</f>
        <v>0.79403051509037414</v>
      </c>
      <c r="BN115" s="22">
        <f>'Activity data'!BN74*UDSOEF*NtoN2O*kgtoGg</f>
        <v>0.79468077526313241</v>
      </c>
      <c r="BO115" s="22">
        <f>'Activity data'!BO74*UDSOEF*NtoN2O*kgtoGg</f>
        <v>0.79540821495756231</v>
      </c>
      <c r="BP115" s="22">
        <f>'Activity data'!BP74*UDSOEF*NtoN2O*kgtoGg</f>
        <v>0.79621803973462724</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1.186572779996993</v>
      </c>
      <c r="AE116" s="22">
        <f>'Activity data'!AE75*UDSOEF*NtoN2O*kgtoGg</f>
        <v>1.1896931792826566</v>
      </c>
      <c r="AF116" s="22">
        <f>'Activity data'!AF75*UDSOEF*NtoN2O*kgtoGg</f>
        <v>1.1938430776686217</v>
      </c>
      <c r="AG116" s="22">
        <f>'Activity data'!AG75*UDSOEF*NtoN2O*kgtoGg</f>
        <v>1.1989637568189706</v>
      </c>
      <c r="AH116" s="22">
        <f>'Activity data'!AH75*UDSOEF*NtoN2O*kgtoGg</f>
        <v>1.2050069365210558</v>
      </c>
      <c r="AI116" s="22">
        <f>'Activity data'!AI75*UDSOEF*NtoN2O*kgtoGg</f>
        <v>1.2120940214287352</v>
      </c>
      <c r="AJ116" s="22">
        <f>'Activity data'!AJ75*UDSOEF*NtoN2O*kgtoGg</f>
        <v>1.2196414110864753</v>
      </c>
      <c r="AK116" s="22">
        <f>'Activity data'!AK75*UDSOEF*NtoN2O*kgtoGg</f>
        <v>1.2276196505437824</v>
      </c>
      <c r="AL116" s="22">
        <f>'Activity data'!AL75*UDSOEF*NtoN2O*kgtoGg</f>
        <v>1.2350779328271819</v>
      </c>
      <c r="AM116" s="22">
        <f>'Activity data'!AM75*UDSOEF*NtoN2O*kgtoGg</f>
        <v>1.2386200133974705</v>
      </c>
      <c r="AN116" s="22">
        <f>'Activity data'!AN75*UDSOEF*NtoN2O*kgtoGg</f>
        <v>1.2424121926575937</v>
      </c>
      <c r="AO116" s="22">
        <f>'Activity data'!AO75*UDSOEF*NtoN2O*kgtoGg</f>
        <v>1.2465468655063408</v>
      </c>
      <c r="AP116" s="22">
        <f>'Activity data'!AP75*UDSOEF*NtoN2O*kgtoGg</f>
        <v>1.2510150413723333</v>
      </c>
      <c r="AQ116" s="22">
        <f>'Activity data'!AQ75*UDSOEF*NtoN2O*kgtoGg</f>
        <v>1.2558897732316403</v>
      </c>
      <c r="AR116" s="22">
        <f>'Activity data'!AR75*UDSOEF*NtoN2O*kgtoGg</f>
        <v>1.2590059703335519</v>
      </c>
      <c r="AS116" s="22">
        <f>'Activity data'!AS75*UDSOEF*NtoN2O*kgtoGg</f>
        <v>1.2624163465717073</v>
      </c>
      <c r="AT116" s="22">
        <f>'Activity data'!AT75*UDSOEF*NtoN2O*kgtoGg</f>
        <v>1.2661116992228658</v>
      </c>
      <c r="AU116" s="22">
        <f>'Activity data'!AU75*UDSOEF*NtoN2O*kgtoGg</f>
        <v>1.2701222980964677</v>
      </c>
      <c r="AV116" s="22">
        <f>'Activity data'!AV75*UDSOEF*NtoN2O*kgtoGg</f>
        <v>1.2743811651767223</v>
      </c>
      <c r="AW116" s="22">
        <f>'Activity data'!AW75*UDSOEF*NtoN2O*kgtoGg</f>
        <v>1.2772271659773533</v>
      </c>
      <c r="AX116" s="22">
        <f>'Activity data'!AX75*UDSOEF*NtoN2O*kgtoGg</f>
        <v>1.2802625442533151</v>
      </c>
      <c r="AY116" s="22">
        <f>'Activity data'!AY75*UDSOEF*NtoN2O*kgtoGg</f>
        <v>1.2835131630863965</v>
      </c>
      <c r="AZ116" s="22">
        <f>'Activity data'!AZ75*UDSOEF*NtoN2O*kgtoGg</f>
        <v>1.2869499103127049</v>
      </c>
      <c r="BA116" s="22">
        <f>'Activity data'!BA75*UDSOEF*NtoN2O*kgtoGg</f>
        <v>1.2905182445201893</v>
      </c>
      <c r="BB116" s="22">
        <f>'Activity data'!BB75*UDSOEF*NtoN2O*kgtoGg</f>
        <v>1.2927200990688061</v>
      </c>
      <c r="BC116" s="22">
        <f>'Activity data'!BC75*UDSOEF*NtoN2O*kgtoGg</f>
        <v>1.2950886850818806</v>
      </c>
      <c r="BD116" s="22">
        <f>'Activity data'!BD75*UDSOEF*NtoN2O*kgtoGg</f>
        <v>1.2976048567899661</v>
      </c>
      <c r="BE116" s="22">
        <f>'Activity data'!BE75*UDSOEF*NtoN2O*kgtoGg</f>
        <v>1.3002537758579269</v>
      </c>
      <c r="BF116" s="22">
        <f>'Activity data'!BF75*UDSOEF*NtoN2O*kgtoGg</f>
        <v>1.3030771487042621</v>
      </c>
      <c r="BG116" s="22">
        <f>'Activity data'!BG75*UDSOEF*NtoN2O*kgtoGg</f>
        <v>1.3046373315556232</v>
      </c>
      <c r="BH116" s="22">
        <f>'Activity data'!BH75*UDSOEF*NtoN2O*kgtoGg</f>
        <v>1.3063453790552317</v>
      </c>
      <c r="BI116" s="22">
        <f>'Activity data'!BI75*UDSOEF*NtoN2O*kgtoGg</f>
        <v>1.3081716190276</v>
      </c>
      <c r="BJ116" s="22">
        <f>'Activity data'!BJ75*UDSOEF*NtoN2O*kgtoGg</f>
        <v>1.3101353223116818</v>
      </c>
      <c r="BK116" s="22">
        <f>'Activity data'!BK75*UDSOEF*NtoN2O*kgtoGg</f>
        <v>1.3122626946096143</v>
      </c>
      <c r="BL116" s="22">
        <f>'Activity data'!BL75*UDSOEF*NtoN2O*kgtoGg</f>
        <v>1.3131152420348546</v>
      </c>
      <c r="BM116" s="22">
        <f>'Activity data'!BM75*UDSOEF*NtoN2O*kgtoGg</f>
        <v>1.3141043736315701</v>
      </c>
      <c r="BN116" s="22">
        <f>'Activity data'!BN75*UDSOEF*NtoN2O*kgtoGg</f>
        <v>1.3151805410089947</v>
      </c>
      <c r="BO116" s="22">
        <f>'Activity data'!BO75*UDSOEF*NtoN2O*kgtoGg</f>
        <v>1.3163844389270674</v>
      </c>
      <c r="BP116" s="22">
        <f>'Activity data'!BP75*UDSOEF*NtoN2O*kgtoGg</f>
        <v>1.3177246824834434</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0.19170997243233481</v>
      </c>
      <c r="AE117" s="22">
        <f>'Activity data'!AE76*UDSOEF*NtoN2O*kgtoGg</f>
        <v>0.19320359872407483</v>
      </c>
      <c r="AF117" s="22">
        <f>'Activity data'!AF76*UDSOEF*NtoN2O*kgtoGg</f>
        <v>0.1937763073099156</v>
      </c>
      <c r="AG117" s="22">
        <f>'Activity data'!AG76*UDSOEF*NtoN2O*kgtoGg</f>
        <v>0.19347535242321795</v>
      </c>
      <c r="AH117" s="22">
        <f>'Activity data'!AH76*UDSOEF*NtoN2O*kgtoGg</f>
        <v>0.19231695198391327</v>
      </c>
      <c r="AI117" s="22">
        <f>'Activity data'!AI76*UDSOEF*NtoN2O*kgtoGg</f>
        <v>0.19197598288762335</v>
      </c>
      <c r="AJ117" s="22">
        <f>'Activity data'!AJ76*UDSOEF*NtoN2O*kgtoGg</f>
        <v>0.19148486017695746</v>
      </c>
      <c r="AK117" s="22">
        <f>'Activity data'!AK76*UDSOEF*NtoN2O*kgtoGg</f>
        <v>0.19032541820450455</v>
      </c>
      <c r="AL117" s="22">
        <f>'Activity data'!AL76*UDSOEF*NtoN2O*kgtoGg</f>
        <v>0.17907111371988835</v>
      </c>
      <c r="AM117" s="22">
        <f>'Activity data'!AM76*UDSOEF*NtoN2O*kgtoGg</f>
        <v>0.18161762376313245</v>
      </c>
      <c r="AN117" s="22">
        <f>'Activity data'!AN76*UDSOEF*NtoN2O*kgtoGg</f>
        <v>0.18299640633865821</v>
      </c>
      <c r="AO117" s="22">
        <f>'Activity data'!AO76*UDSOEF*NtoN2O*kgtoGg</f>
        <v>0.18438375038522714</v>
      </c>
      <c r="AP117" s="22">
        <f>'Activity data'!AP76*UDSOEF*NtoN2O*kgtoGg</f>
        <v>0.18588903433614232</v>
      </c>
      <c r="AQ117" s="22">
        <f>'Activity data'!AQ76*UDSOEF*NtoN2O*kgtoGg</f>
        <v>0.18842245069207744</v>
      </c>
      <c r="AR117" s="22">
        <f>'Activity data'!AR76*UDSOEF*NtoN2O*kgtoGg</f>
        <v>0.19126543070468188</v>
      </c>
      <c r="AS117" s="22">
        <f>'Activity data'!AS76*UDSOEF*NtoN2O*kgtoGg</f>
        <v>0.1944327526436061</v>
      </c>
      <c r="AT117" s="22">
        <f>'Activity data'!AT76*UDSOEF*NtoN2O*kgtoGg</f>
        <v>0.19796365517306561</v>
      </c>
      <c r="AU117" s="22">
        <f>'Activity data'!AU76*UDSOEF*NtoN2O*kgtoGg</f>
        <v>0.20227622688945535</v>
      </c>
      <c r="AV117" s="22">
        <f>'Activity data'!AV76*UDSOEF*NtoN2O*kgtoGg</f>
        <v>0.20680476183502317</v>
      </c>
      <c r="AW117" s="22">
        <f>'Activity data'!AW76*UDSOEF*NtoN2O*kgtoGg</f>
        <v>0.21164912758960064</v>
      </c>
      <c r="AX117" s="22">
        <f>'Activity data'!AX76*UDSOEF*NtoN2O*kgtoGg</f>
        <v>0.21640391026631833</v>
      </c>
      <c r="AY117" s="22">
        <f>'Activity data'!AY76*UDSOEF*NtoN2O*kgtoGg</f>
        <v>0.22141042593290455</v>
      </c>
      <c r="AZ117" s="22">
        <f>'Activity data'!AZ76*UDSOEF*NtoN2O*kgtoGg</f>
        <v>0.2264575244654547</v>
      </c>
      <c r="BA117" s="22">
        <f>'Activity data'!BA76*UDSOEF*NtoN2O*kgtoGg</f>
        <v>0.23107908592356696</v>
      </c>
      <c r="BB117" s="22">
        <f>'Activity data'!BB76*UDSOEF*NtoN2O*kgtoGg</f>
        <v>0.23591875075010341</v>
      </c>
      <c r="BC117" s="22">
        <f>'Activity data'!BC76*UDSOEF*NtoN2O*kgtoGg</f>
        <v>0.24087681863965285</v>
      </c>
      <c r="BD117" s="22">
        <f>'Activity data'!BD76*UDSOEF*NtoN2O*kgtoGg</f>
        <v>0.24582458104951585</v>
      </c>
      <c r="BE117" s="22">
        <f>'Activity data'!BE76*UDSOEF*NtoN2O*kgtoGg</f>
        <v>0.25067157190703032</v>
      </c>
      <c r="BF117" s="22">
        <f>'Activity data'!BF76*UDSOEF*NtoN2O*kgtoGg</f>
        <v>0.2558754609166411</v>
      </c>
      <c r="BG117" s="22">
        <f>'Activity data'!BG76*UDSOEF*NtoN2O*kgtoGg</f>
        <v>0.26149875593839494</v>
      </c>
      <c r="BH117" s="22">
        <f>'Activity data'!BH76*UDSOEF*NtoN2O*kgtoGg</f>
        <v>0.2673573662391891</v>
      </c>
      <c r="BI117" s="22">
        <f>'Activity data'!BI76*UDSOEF*NtoN2O*kgtoGg</f>
        <v>0.27320537324602284</v>
      </c>
      <c r="BJ117" s="22">
        <f>'Activity data'!BJ76*UDSOEF*NtoN2O*kgtoGg</f>
        <v>0.2792705385797204</v>
      </c>
      <c r="BK117" s="22">
        <f>'Activity data'!BK76*UDSOEF*NtoN2O*kgtoGg</f>
        <v>0.28584421805781596</v>
      </c>
      <c r="BL117" s="22">
        <f>'Activity data'!BL76*UDSOEF*NtoN2O*kgtoGg</f>
        <v>0.2930231410825378</v>
      </c>
      <c r="BM117" s="22">
        <f>'Activity data'!BM76*UDSOEF*NtoN2O*kgtoGg</f>
        <v>0.300548189679469</v>
      </c>
      <c r="BN117" s="22">
        <f>'Activity data'!BN76*UDSOEF*NtoN2O*kgtoGg</f>
        <v>0.30797169744589398</v>
      </c>
      <c r="BO117" s="22">
        <f>'Activity data'!BO76*UDSOEF*NtoN2O*kgtoGg</f>
        <v>0.3157199770281236</v>
      </c>
      <c r="BP117" s="22">
        <f>'Activity data'!BP76*UDSOEF*NtoN2O*kgtoGg</f>
        <v>0.32390567313677276</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f>IFERROR(('Activity data'!I89*(1/Constants!$H$135))*ttokg*FSOMEF*NtoN2O*kgtoGg,"NO")</f>
        <v>4.4409793738676062E-4</v>
      </c>
      <c r="J125" s="22">
        <f>IFERROR(('Activity data'!J89*(1/Constants!$H$135))*ttokg*FSOMEF*NtoN2O*kgtoGg,"NO")</f>
        <v>4.4409793738676062E-4</v>
      </c>
      <c r="K125" s="22">
        <f>IFERROR(('Activity data'!K89*(1/Constants!$H$135))*ttokg*FSOMEF*NtoN2O*kgtoGg,"NO")</f>
        <v>4.4409793738676062E-4</v>
      </c>
      <c r="L125" s="22">
        <f>IFERROR(('Activity data'!L89*(1/Constants!$H$135))*ttokg*FSOMEF*NtoN2O*kgtoGg,"NO")</f>
        <v>4.4409793738676062E-4</v>
      </c>
      <c r="M125" s="22">
        <f>IFERROR(('Activity data'!M89*(1/Constants!$H$135))*ttokg*FSOMEF*NtoN2O*kgtoGg,"NO")</f>
        <v>4.4409793738676062E-4</v>
      </c>
      <c r="N125" s="22">
        <f>IFERROR(('Activity data'!N89*(1/Constants!$H$135))*ttokg*FSOMEF*NtoN2O*kgtoGg,"NO")</f>
        <v>4.4409793738676062E-4</v>
      </c>
      <c r="O125" s="22">
        <f>IFERROR(('Activity data'!O89*(1/Constants!$H$135))*ttokg*FSOMEF*NtoN2O*kgtoGg,"NO")</f>
        <v>4.4409793738676062E-4</v>
      </c>
      <c r="P125" s="22">
        <f>IFERROR(('Activity data'!P89*(1/Constants!$H$135))*ttokg*FSOMEF*NtoN2O*kgtoGg,"NO")</f>
        <v>4.4409793738676062E-4</v>
      </c>
      <c r="Q125" s="22">
        <f>IFERROR(('Activity data'!Q89*(1/Constants!$H$135))*ttokg*FSOMEF*NtoN2O*kgtoGg,"NO")</f>
        <v>4.4409793738676062E-4</v>
      </c>
      <c r="R125" s="22">
        <f>IFERROR(('Activity data'!R89*(1/Constants!$H$135))*ttokg*FSOMEF*NtoN2O*kgtoGg,"NO")</f>
        <v>4.4409793738676062E-4</v>
      </c>
      <c r="S125" s="22">
        <f>IFERROR(('Activity data'!S89*(1/Constants!$H$135))*ttokg*FSOMEF*NtoN2O*kgtoGg,"NO")</f>
        <v>4.4409793738676062E-4</v>
      </c>
      <c r="T125" s="22">
        <f>IFERROR(('Activity data'!T89*(1/Constants!$H$135))*ttokg*FSOMEF*NtoN2O*kgtoGg,"NO")</f>
        <v>4.4409793738676062E-4</v>
      </c>
      <c r="U125" s="22">
        <f>IFERROR(('Activity data'!U89*(1/Constants!$H$135))*ttokg*FSOMEF*NtoN2O*kgtoGg,"NO")</f>
        <v>4.4409793738676062E-4</v>
      </c>
      <c r="V125" s="22">
        <f>IFERROR(('Activity data'!V89*(1/Constants!$H$135))*ttokg*FSOMEF*NtoN2O*kgtoGg,"NO")</f>
        <v>4.4409793738676062E-4</v>
      </c>
      <c r="W125" s="22">
        <f>IFERROR(('Activity data'!W89*(1/Constants!$H$135))*ttokg*FSOMEF*NtoN2O*kgtoGg,"NO")</f>
        <v>4.4409793738676062E-4</v>
      </c>
      <c r="X125" s="22">
        <f>IFERROR(('Activity data'!X89*(1/Constants!$H$135))*ttokg*FSOMEF*NtoN2O*kgtoGg,"NO")</f>
        <v>4.4409793738676062E-4</v>
      </c>
      <c r="Y125" s="22">
        <f>IFERROR(('Activity data'!Y89*(1/Constants!$H$135))*ttokg*FSOMEF*NtoN2O*kgtoGg,"NO")</f>
        <v>4.4409793738676062E-4</v>
      </c>
      <c r="Z125" s="22">
        <f>IFERROR(('Activity data'!Z89*(1/Constants!$H$135))*ttokg*FSOMEF*NtoN2O*kgtoGg,"NO")</f>
        <v>4.4409793738676062E-4</v>
      </c>
      <c r="AA125" s="22">
        <f>IFERROR(('Activity data'!AA89*(1/Constants!$H$135))*ttokg*FSOMEF*NtoN2O*kgtoGg,"NO")</f>
        <v>4.4409793738676062E-4</v>
      </c>
      <c r="AB125" s="22">
        <f>IFERROR(('Activity data'!AB89*(1/Constants!$H$135))*ttokg*FSOMEF*NtoN2O*kgtoGg,"NO")</f>
        <v>4.4409793738676062E-4</v>
      </c>
      <c r="AC125" s="22">
        <f>IFERROR(('Activity data'!AC89*(1/Constants!$H$135))*ttokg*FSOMEF*NtoN2O*kgtoGg,"NO")</f>
        <v>4.4409793738676062E-4</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4.6331887587896581E-2</v>
      </c>
      <c r="J126" s="22">
        <f>IFERROR(('Activity data'!J90*(1/Constants!$H$135))*ttokg*FSOMEF*NtoN2O*kgtoGg,"NO")</f>
        <v>4.6331887587896581E-2</v>
      </c>
      <c r="K126" s="22">
        <f>IFERROR(('Activity data'!K90*(1/Constants!$H$135))*ttokg*FSOMEF*NtoN2O*kgtoGg,"NO")</f>
        <v>4.6331887587896581E-2</v>
      </c>
      <c r="L126" s="22">
        <f>IFERROR(('Activity data'!L90*(1/Constants!$H$135))*ttokg*FSOMEF*NtoN2O*kgtoGg,"NO")</f>
        <v>4.6331887587896581E-2</v>
      </c>
      <c r="M126" s="22">
        <f>IFERROR(('Activity data'!M90*(1/Constants!$H$135))*ttokg*FSOMEF*NtoN2O*kgtoGg,"NO")</f>
        <v>4.6331887587896581E-2</v>
      </c>
      <c r="N126" s="22">
        <f>IFERROR(('Activity data'!N90*(1/Constants!$H$135))*ttokg*FSOMEF*NtoN2O*kgtoGg,"NO")</f>
        <v>4.6331887587896581E-2</v>
      </c>
      <c r="O126" s="22">
        <f>IFERROR(('Activity data'!O90*(1/Constants!$H$135))*ttokg*FSOMEF*NtoN2O*kgtoGg,"NO")</f>
        <v>4.6331887587896581E-2</v>
      </c>
      <c r="P126" s="22">
        <f>IFERROR(('Activity data'!P90*(1/Constants!$H$135))*ttokg*FSOMEF*NtoN2O*kgtoGg,"NO")</f>
        <v>4.6331887587896581E-2</v>
      </c>
      <c r="Q126" s="22">
        <f>IFERROR(('Activity data'!Q90*(1/Constants!$H$135))*ttokg*FSOMEF*NtoN2O*kgtoGg,"NO")</f>
        <v>4.6331887587896581E-2</v>
      </c>
      <c r="R126" s="22">
        <f>IFERROR(('Activity data'!R90*(1/Constants!$H$135))*ttokg*FSOMEF*NtoN2O*kgtoGg,"NO")</f>
        <v>4.6331887587896581E-2</v>
      </c>
      <c r="S126" s="22">
        <f>IFERROR(('Activity data'!S90*(1/Constants!$H$135))*ttokg*FSOMEF*NtoN2O*kgtoGg,"NO")</f>
        <v>4.6331887587896581E-2</v>
      </c>
      <c r="T126" s="22">
        <f>IFERROR(('Activity data'!T90*(1/Constants!$H$135))*ttokg*FSOMEF*NtoN2O*kgtoGg,"NO")</f>
        <v>4.6331887587896581E-2</v>
      </c>
      <c r="U126" s="22">
        <f>IFERROR(('Activity data'!U90*(1/Constants!$H$135))*ttokg*FSOMEF*NtoN2O*kgtoGg,"NO")</f>
        <v>4.6331887587896581E-2</v>
      </c>
      <c r="V126" s="22">
        <f>IFERROR(('Activity data'!V90*(1/Constants!$H$135))*ttokg*FSOMEF*NtoN2O*kgtoGg,"NO")</f>
        <v>4.6331887587896581E-2</v>
      </c>
      <c r="W126" s="22">
        <f>IFERROR(('Activity data'!W90*(1/Constants!$H$135))*ttokg*FSOMEF*NtoN2O*kgtoGg,"NO")</f>
        <v>4.6331887587896581E-2</v>
      </c>
      <c r="X126" s="22">
        <f>IFERROR(('Activity data'!X90*(1/Constants!$H$135))*ttokg*FSOMEF*NtoN2O*kgtoGg,"NO")</f>
        <v>4.6331887587896581E-2</v>
      </c>
      <c r="Y126" s="22">
        <f>IFERROR(('Activity data'!Y90*(1/Constants!$H$135))*ttokg*FSOMEF*NtoN2O*kgtoGg,"NO")</f>
        <v>4.6331887587896581E-2</v>
      </c>
      <c r="Z126" s="22">
        <f>IFERROR(('Activity data'!Z90*(1/Constants!$H$135))*ttokg*FSOMEF*NtoN2O*kgtoGg,"NO")</f>
        <v>4.6331887587896581E-2</v>
      </c>
      <c r="AA126" s="22">
        <f>IFERROR(('Activity data'!AA90*(1/Constants!$H$135))*ttokg*FSOMEF*NtoN2O*kgtoGg,"NO")</f>
        <v>4.6331887587896581E-2</v>
      </c>
      <c r="AB126" s="22">
        <f>IFERROR(('Activity data'!AB90*(1/Constants!$H$135))*ttokg*FSOMEF*NtoN2O*kgtoGg,"NO")</f>
        <v>4.6331887587896581E-2</v>
      </c>
      <c r="AC126" s="22">
        <f>IFERROR(('Activity data'!AC90*(1/Constants!$H$135))*ttokg*FSOMEF*NtoN2O*kgtoGg,"NO")</f>
        <v>4.6331887587896581E-2</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5.1014681376878313E-2</v>
      </c>
      <c r="J127" s="22">
        <f>IFERROR(('Activity data'!J91*(1/Constants!$H$135))*ttokg*FSOMEF*NtoN2O*kgtoGg,"NO")</f>
        <v>5.1014681376878313E-2</v>
      </c>
      <c r="K127" s="22">
        <f>IFERROR(('Activity data'!K91*(1/Constants!$H$135))*ttokg*FSOMEF*NtoN2O*kgtoGg,"NO")</f>
        <v>5.1014681376878313E-2</v>
      </c>
      <c r="L127" s="22">
        <f>IFERROR(('Activity data'!L91*(1/Constants!$H$135))*ttokg*FSOMEF*NtoN2O*kgtoGg,"NO")</f>
        <v>5.1014681376878313E-2</v>
      </c>
      <c r="M127" s="22">
        <f>IFERROR(('Activity data'!M91*(1/Constants!$H$135))*ttokg*FSOMEF*NtoN2O*kgtoGg,"NO")</f>
        <v>5.1014681376878313E-2</v>
      </c>
      <c r="N127" s="22">
        <f>IFERROR(('Activity data'!N91*(1/Constants!$H$135))*ttokg*FSOMEF*NtoN2O*kgtoGg,"NO")</f>
        <v>5.1014681376878313E-2</v>
      </c>
      <c r="O127" s="22">
        <f>IFERROR(('Activity data'!O91*(1/Constants!$H$135))*ttokg*FSOMEF*NtoN2O*kgtoGg,"NO")</f>
        <v>5.1014681376878313E-2</v>
      </c>
      <c r="P127" s="22">
        <f>IFERROR(('Activity data'!P91*(1/Constants!$H$135))*ttokg*FSOMEF*NtoN2O*kgtoGg,"NO")</f>
        <v>5.1014681376878313E-2</v>
      </c>
      <c r="Q127" s="22">
        <f>IFERROR(('Activity data'!Q91*(1/Constants!$H$135))*ttokg*FSOMEF*NtoN2O*kgtoGg,"NO")</f>
        <v>5.1014681376878313E-2</v>
      </c>
      <c r="R127" s="22">
        <f>IFERROR(('Activity data'!R91*(1/Constants!$H$135))*ttokg*FSOMEF*NtoN2O*kgtoGg,"NO")</f>
        <v>5.1014681376878313E-2</v>
      </c>
      <c r="S127" s="22">
        <f>IFERROR(('Activity data'!S91*(1/Constants!$H$135))*ttokg*FSOMEF*NtoN2O*kgtoGg,"NO")</f>
        <v>5.1014681376878313E-2</v>
      </c>
      <c r="T127" s="22">
        <f>IFERROR(('Activity data'!T91*(1/Constants!$H$135))*ttokg*FSOMEF*NtoN2O*kgtoGg,"NO")</f>
        <v>5.1014681376878313E-2</v>
      </c>
      <c r="U127" s="22">
        <f>IFERROR(('Activity data'!U91*(1/Constants!$H$135))*ttokg*FSOMEF*NtoN2O*kgtoGg,"NO")</f>
        <v>5.1014681376878313E-2</v>
      </c>
      <c r="V127" s="22">
        <f>IFERROR(('Activity data'!V91*(1/Constants!$H$135))*ttokg*FSOMEF*NtoN2O*kgtoGg,"NO")</f>
        <v>5.1014681376878313E-2</v>
      </c>
      <c r="W127" s="22">
        <f>IFERROR(('Activity data'!W91*(1/Constants!$H$135))*ttokg*FSOMEF*NtoN2O*kgtoGg,"NO")</f>
        <v>5.1014681376878313E-2</v>
      </c>
      <c r="X127" s="22">
        <f>IFERROR(('Activity data'!X91*(1/Constants!$H$135))*ttokg*FSOMEF*NtoN2O*kgtoGg,"NO")</f>
        <v>5.1014681376878313E-2</v>
      </c>
      <c r="Y127" s="22">
        <f>IFERROR(('Activity data'!Y91*(1/Constants!$H$135))*ttokg*FSOMEF*NtoN2O*kgtoGg,"NO")</f>
        <v>5.1014681376878313E-2</v>
      </c>
      <c r="Z127" s="22">
        <f>IFERROR(('Activity data'!Z91*(1/Constants!$H$135))*ttokg*FSOMEF*NtoN2O*kgtoGg,"NO")</f>
        <v>5.1014681376878313E-2</v>
      </c>
      <c r="AA127" s="22">
        <f>IFERROR(('Activity data'!AA91*(1/Constants!$H$135))*ttokg*FSOMEF*NtoN2O*kgtoGg,"NO")</f>
        <v>5.1014681376878313E-2</v>
      </c>
      <c r="AB127" s="22">
        <f>IFERROR(('Activity data'!AB91*(1/Constants!$H$135))*ttokg*FSOMEF*NtoN2O*kgtoGg,"NO")</f>
        <v>5.1014681376878313E-2</v>
      </c>
      <c r="AC127" s="22">
        <f>IFERROR(('Activity data'!AC91*(1/Constants!$H$135))*ttokg*FSOMEF*NtoN2O*kgtoGg,"NO")</f>
        <v>5.1014681376878313E-2</v>
      </c>
      <c r="AD127" s="22">
        <f>IFERROR(('Activity data'!AD91*(1/Constants!$H$135))*ttokg*FSOMEF*NtoN2O*kgtoGg,"NO")</f>
        <v>0.57597220909378744</v>
      </c>
      <c r="AE127" s="22">
        <f>IFERROR(('Activity data'!AE91*(1/Constants!$H$135))*ttokg*FSOMEF*NtoN2O*kgtoGg,"NO")</f>
        <v>0.57597220909378744</v>
      </c>
      <c r="AF127" s="22">
        <f>IFERROR(('Activity data'!AF91*(1/Constants!$H$135))*ttokg*FSOMEF*NtoN2O*kgtoGg,"NO")</f>
        <v>0.57597220909378744</v>
      </c>
      <c r="AG127" s="22">
        <f>IFERROR(('Activity data'!AG91*(1/Constants!$H$135))*ttokg*FSOMEF*NtoN2O*kgtoGg,"NO")</f>
        <v>0.57597220909378744</v>
      </c>
      <c r="AH127" s="22">
        <f>IFERROR(('Activity data'!AH91*(1/Constants!$H$135))*ttokg*FSOMEF*NtoN2O*kgtoGg,"NO")</f>
        <v>0.57597220909378744</v>
      </c>
      <c r="AI127" s="22">
        <f>IFERROR(('Activity data'!AI91*(1/Constants!$H$135))*ttokg*FSOMEF*NtoN2O*kgtoGg,"NO")</f>
        <v>0.57597220909378744</v>
      </c>
      <c r="AJ127" s="22">
        <f>IFERROR(('Activity data'!AJ91*(1/Constants!$H$135))*ttokg*FSOMEF*NtoN2O*kgtoGg,"NO")</f>
        <v>0.57597220909378744</v>
      </c>
      <c r="AK127" s="22">
        <f>IFERROR(('Activity data'!AK91*(1/Constants!$H$135))*ttokg*FSOMEF*NtoN2O*kgtoGg,"NO")</f>
        <v>0.57597220909378744</v>
      </c>
      <c r="AL127" s="22">
        <f>IFERROR(('Activity data'!AL91*(1/Constants!$H$135))*ttokg*FSOMEF*NtoN2O*kgtoGg,"NO")</f>
        <v>0.57597220909378744</v>
      </c>
      <c r="AM127" s="22">
        <f>IFERROR(('Activity data'!AM91*(1/Constants!$H$135))*ttokg*FSOMEF*NtoN2O*kgtoGg,"NO")</f>
        <v>0.57597220909378744</v>
      </c>
      <c r="AN127" s="22">
        <f>IFERROR(('Activity data'!AN91*(1/Constants!$H$135))*ttokg*FSOMEF*NtoN2O*kgtoGg,"NO")</f>
        <v>0.57597220909378744</v>
      </c>
      <c r="AO127" s="22">
        <f>IFERROR(('Activity data'!AO91*(1/Constants!$H$135))*ttokg*FSOMEF*NtoN2O*kgtoGg,"NO")</f>
        <v>0.57597220909378744</v>
      </c>
      <c r="AP127" s="22">
        <f>IFERROR(('Activity data'!AP91*(1/Constants!$H$135))*ttokg*FSOMEF*NtoN2O*kgtoGg,"NO")</f>
        <v>0.57597220909378744</v>
      </c>
      <c r="AQ127" s="22">
        <f>IFERROR(('Activity data'!AQ91*(1/Constants!$H$135))*ttokg*FSOMEF*NtoN2O*kgtoGg,"NO")</f>
        <v>0.57597220909378744</v>
      </c>
      <c r="AR127" s="22">
        <f>IFERROR(('Activity data'!AR91*(1/Constants!$H$135))*ttokg*FSOMEF*NtoN2O*kgtoGg,"NO")</f>
        <v>0.57597220909378744</v>
      </c>
      <c r="AS127" s="22">
        <f>IFERROR(('Activity data'!AS91*(1/Constants!$H$135))*ttokg*FSOMEF*NtoN2O*kgtoGg,"NO")</f>
        <v>0.57597220909378744</v>
      </c>
      <c r="AT127" s="22">
        <f>IFERROR(('Activity data'!AT91*(1/Constants!$H$135))*ttokg*FSOMEF*NtoN2O*kgtoGg,"NO")</f>
        <v>0.57597220909378744</v>
      </c>
      <c r="AU127" s="22">
        <f>IFERROR(('Activity data'!AU91*(1/Constants!$H$135))*ttokg*FSOMEF*NtoN2O*kgtoGg,"NO")</f>
        <v>0.57597220909378744</v>
      </c>
      <c r="AV127" s="22">
        <f>IFERROR(('Activity data'!AV91*(1/Constants!$H$135))*ttokg*FSOMEF*NtoN2O*kgtoGg,"NO")</f>
        <v>0.57597220909378744</v>
      </c>
      <c r="AW127" s="22">
        <f>IFERROR(('Activity data'!AW91*(1/Constants!$H$135))*ttokg*FSOMEF*NtoN2O*kgtoGg,"NO")</f>
        <v>0.57597220909378744</v>
      </c>
      <c r="AX127" s="22">
        <f>IFERROR(('Activity data'!AX91*(1/Constants!$H$135))*ttokg*FSOMEF*NtoN2O*kgtoGg,"NO")</f>
        <v>0.57597220909378744</v>
      </c>
      <c r="AY127" s="22">
        <f>IFERROR(('Activity data'!AY91*(1/Constants!$H$135))*ttokg*FSOMEF*NtoN2O*kgtoGg,"NO")</f>
        <v>0.57597220909378744</v>
      </c>
      <c r="AZ127" s="22">
        <f>IFERROR(('Activity data'!AZ91*(1/Constants!$H$135))*ttokg*FSOMEF*NtoN2O*kgtoGg,"NO")</f>
        <v>0.57597220909378744</v>
      </c>
      <c r="BA127" s="22">
        <f>IFERROR(('Activity data'!BA91*(1/Constants!$H$135))*ttokg*FSOMEF*NtoN2O*kgtoGg,"NO")</f>
        <v>0.57597220909378744</v>
      </c>
      <c r="BB127" s="22">
        <f>IFERROR(('Activity data'!BB91*(1/Constants!$H$135))*ttokg*FSOMEF*NtoN2O*kgtoGg,"NO")</f>
        <v>0.57597220909378744</v>
      </c>
      <c r="BC127" s="22">
        <f>IFERROR(('Activity data'!BC91*(1/Constants!$H$135))*ttokg*FSOMEF*NtoN2O*kgtoGg,"NO")</f>
        <v>0.57597220909378744</v>
      </c>
      <c r="BD127" s="22">
        <f>IFERROR(('Activity data'!BD91*(1/Constants!$H$135))*ttokg*FSOMEF*NtoN2O*kgtoGg,"NO")</f>
        <v>0.57597220909378744</v>
      </c>
      <c r="BE127" s="22">
        <f>IFERROR(('Activity data'!BE91*(1/Constants!$H$135))*ttokg*FSOMEF*NtoN2O*kgtoGg,"NO")</f>
        <v>0.57597220909378744</v>
      </c>
      <c r="BF127" s="22">
        <f>IFERROR(('Activity data'!BF91*(1/Constants!$H$135))*ttokg*FSOMEF*NtoN2O*kgtoGg,"NO")</f>
        <v>0.57597220909378744</v>
      </c>
      <c r="BG127" s="22">
        <f>IFERROR(('Activity data'!BG91*(1/Constants!$H$135))*ttokg*FSOMEF*NtoN2O*kgtoGg,"NO")</f>
        <v>0.57597220909378744</v>
      </c>
      <c r="BH127" s="22">
        <f>IFERROR(('Activity data'!BH91*(1/Constants!$H$135))*ttokg*FSOMEF*NtoN2O*kgtoGg,"NO")</f>
        <v>0.57597220909378744</v>
      </c>
      <c r="BI127" s="22">
        <f>IFERROR(('Activity data'!BI91*(1/Constants!$H$135))*ttokg*FSOMEF*NtoN2O*kgtoGg,"NO")</f>
        <v>0.57597220909378744</v>
      </c>
      <c r="BJ127" s="22">
        <f>IFERROR(('Activity data'!BJ91*(1/Constants!$H$135))*ttokg*FSOMEF*NtoN2O*kgtoGg,"NO")</f>
        <v>0.57597220909378744</v>
      </c>
      <c r="BK127" s="22">
        <f>IFERROR(('Activity data'!BK91*(1/Constants!$H$135))*ttokg*FSOMEF*NtoN2O*kgtoGg,"NO")</f>
        <v>0.57597220909378744</v>
      </c>
      <c r="BL127" s="22">
        <f>IFERROR(('Activity data'!BL91*(1/Constants!$H$135))*ttokg*FSOMEF*NtoN2O*kgtoGg,"NO")</f>
        <v>0.57597220909378744</v>
      </c>
      <c r="BM127" s="22">
        <f>IFERROR(('Activity data'!BM91*(1/Constants!$H$135))*ttokg*FSOMEF*NtoN2O*kgtoGg,"NO")</f>
        <v>0.57597220909378744</v>
      </c>
      <c r="BN127" s="22">
        <f>IFERROR(('Activity data'!BN91*(1/Constants!$H$135))*ttokg*FSOMEF*NtoN2O*kgtoGg,"NO")</f>
        <v>0.57597220909378744</v>
      </c>
      <c r="BO127" s="22">
        <f>IFERROR(('Activity data'!BO91*(1/Constants!$H$135))*ttokg*FSOMEF*NtoN2O*kgtoGg,"NO")</f>
        <v>0.57597220909378744</v>
      </c>
      <c r="BP127" s="22">
        <f>IFERROR(('Activity data'!BP91*(1/Constants!$H$135))*ttokg*FSOMEF*NtoN2O*kgtoGg,"NO")</f>
        <v>0.57597220909378744</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5.6957876987639012E-4</v>
      </c>
      <c r="J128" s="22">
        <f>IFERROR(('Activity data'!J92*(1/Constants!$H$135))*ttokg*FSOMEF*NtoN2O*kgtoGg,"NO")</f>
        <v>5.6957876987639012E-4</v>
      </c>
      <c r="K128" s="22">
        <f>IFERROR(('Activity data'!K92*(1/Constants!$H$135))*ttokg*FSOMEF*NtoN2O*kgtoGg,"NO")</f>
        <v>5.6957876987639012E-4</v>
      </c>
      <c r="L128" s="22">
        <f>IFERROR(('Activity data'!L92*(1/Constants!$H$135))*ttokg*FSOMEF*NtoN2O*kgtoGg,"NO")</f>
        <v>5.6957876987639012E-4</v>
      </c>
      <c r="M128" s="22">
        <f>IFERROR(('Activity data'!M92*(1/Constants!$H$135))*ttokg*FSOMEF*NtoN2O*kgtoGg,"NO")</f>
        <v>5.6957876987639012E-4</v>
      </c>
      <c r="N128" s="22">
        <f>IFERROR(('Activity data'!N92*(1/Constants!$H$135))*ttokg*FSOMEF*NtoN2O*kgtoGg,"NO")</f>
        <v>5.6957876987639012E-4</v>
      </c>
      <c r="O128" s="22">
        <f>IFERROR(('Activity data'!O92*(1/Constants!$H$135))*ttokg*FSOMEF*NtoN2O*kgtoGg,"NO")</f>
        <v>5.6957876987639012E-4</v>
      </c>
      <c r="P128" s="22">
        <f>IFERROR(('Activity data'!P92*(1/Constants!$H$135))*ttokg*FSOMEF*NtoN2O*kgtoGg,"NO")</f>
        <v>5.6957876987639012E-4</v>
      </c>
      <c r="Q128" s="22">
        <f>IFERROR(('Activity data'!Q92*(1/Constants!$H$135))*ttokg*FSOMEF*NtoN2O*kgtoGg,"NO")</f>
        <v>5.6957876987639012E-4</v>
      </c>
      <c r="R128" s="22">
        <f>IFERROR(('Activity data'!R92*(1/Constants!$H$135))*ttokg*FSOMEF*NtoN2O*kgtoGg,"NO")</f>
        <v>5.6957876987639012E-4</v>
      </c>
      <c r="S128" s="22">
        <f>IFERROR(('Activity data'!S92*(1/Constants!$H$135))*ttokg*FSOMEF*NtoN2O*kgtoGg,"NO")</f>
        <v>5.6957876987639012E-4</v>
      </c>
      <c r="T128" s="22">
        <f>IFERROR(('Activity data'!T92*(1/Constants!$H$135))*ttokg*FSOMEF*NtoN2O*kgtoGg,"NO")</f>
        <v>5.6957876987639012E-4</v>
      </c>
      <c r="U128" s="22">
        <f>IFERROR(('Activity data'!U92*(1/Constants!$H$135))*ttokg*FSOMEF*NtoN2O*kgtoGg,"NO")</f>
        <v>5.6957876987639012E-4</v>
      </c>
      <c r="V128" s="22">
        <f>IFERROR(('Activity data'!V92*(1/Constants!$H$135))*ttokg*FSOMEF*NtoN2O*kgtoGg,"NO")</f>
        <v>5.6957876987639012E-4</v>
      </c>
      <c r="W128" s="22">
        <f>IFERROR(('Activity data'!W92*(1/Constants!$H$135))*ttokg*FSOMEF*NtoN2O*kgtoGg,"NO")</f>
        <v>5.6957876987639012E-4</v>
      </c>
      <c r="X128" s="22">
        <f>IFERROR(('Activity data'!X92*(1/Constants!$H$135))*ttokg*FSOMEF*NtoN2O*kgtoGg,"NO")</f>
        <v>5.6957876987639012E-4</v>
      </c>
      <c r="Y128" s="22">
        <f>IFERROR(('Activity data'!Y92*(1/Constants!$H$135))*ttokg*FSOMEF*NtoN2O*kgtoGg,"NO")</f>
        <v>5.6957876987639012E-4</v>
      </c>
      <c r="Z128" s="22">
        <f>IFERROR(('Activity data'!Z92*(1/Constants!$H$135))*ttokg*FSOMEF*NtoN2O*kgtoGg,"NO")</f>
        <v>5.6957876987639012E-4</v>
      </c>
      <c r="AA128" s="22">
        <f>IFERROR(('Activity data'!AA92*(1/Constants!$H$135))*ttokg*FSOMEF*NtoN2O*kgtoGg,"NO")</f>
        <v>5.6957876987639012E-4</v>
      </c>
      <c r="AB128" s="22">
        <f>IFERROR(('Activity data'!AB92*(1/Constants!$H$135))*ttokg*FSOMEF*NtoN2O*kgtoGg,"NO")</f>
        <v>5.6957876987639012E-4</v>
      </c>
      <c r="AC128" s="22">
        <f>IFERROR(('Activity data'!AC92*(1/Constants!$H$135))*ttokg*FSOMEF*NtoN2O*kgtoGg,"NO")</f>
        <v>5.6957876987639012E-4</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4.963559447138258E-6</v>
      </c>
      <c r="J131" s="22">
        <f>IFERROR(('Activity data'!J95*(1/Constants!$H$133))*ttokg*FSOMEF*NtoN2O*kgtoGg,"NO")</f>
        <v>4.963559447138258E-6</v>
      </c>
      <c r="K131" s="22">
        <f>IFERROR(('Activity data'!K95*(1/Constants!$H$133))*ttokg*FSOMEF*NtoN2O*kgtoGg,"NO")</f>
        <v>4.963559447138258E-6</v>
      </c>
      <c r="L131" s="22">
        <f>IFERROR(('Activity data'!L95*(1/Constants!$H$133))*ttokg*FSOMEF*NtoN2O*kgtoGg,"NO")</f>
        <v>4.963559447138258E-6</v>
      </c>
      <c r="M131" s="22">
        <f>IFERROR(('Activity data'!M95*(1/Constants!$H$133))*ttokg*FSOMEF*NtoN2O*kgtoGg,"NO")</f>
        <v>4.963559447138258E-6</v>
      </c>
      <c r="N131" s="22">
        <f>IFERROR(('Activity data'!N95*(1/Constants!$H$133))*ttokg*FSOMEF*NtoN2O*kgtoGg,"NO")</f>
        <v>4.963559447138258E-6</v>
      </c>
      <c r="O131" s="22">
        <f>IFERROR(('Activity data'!O95*(1/Constants!$H$133))*ttokg*FSOMEF*NtoN2O*kgtoGg,"NO")</f>
        <v>4.963559447138258E-6</v>
      </c>
      <c r="P131" s="22">
        <f>IFERROR(('Activity data'!P95*(1/Constants!$H$133))*ttokg*FSOMEF*NtoN2O*kgtoGg,"NO")</f>
        <v>4.963559447138258E-6</v>
      </c>
      <c r="Q131" s="22">
        <f>IFERROR(('Activity data'!Q95*(1/Constants!$H$133))*ttokg*FSOMEF*NtoN2O*kgtoGg,"NO")</f>
        <v>4.963559447138258E-6</v>
      </c>
      <c r="R131" s="22">
        <f>IFERROR(('Activity data'!R95*(1/Constants!$H$133))*ttokg*FSOMEF*NtoN2O*kgtoGg,"NO")</f>
        <v>4.963559447138258E-6</v>
      </c>
      <c r="S131" s="22">
        <f>IFERROR(('Activity data'!S95*(1/Constants!$H$133))*ttokg*FSOMEF*NtoN2O*kgtoGg,"NO")</f>
        <v>4.963559447138258E-6</v>
      </c>
      <c r="T131" s="22">
        <f>IFERROR(('Activity data'!T95*(1/Constants!$H$133))*ttokg*FSOMEF*NtoN2O*kgtoGg,"NO")</f>
        <v>4.963559447138258E-6</v>
      </c>
      <c r="U131" s="22">
        <f>IFERROR(('Activity data'!U95*(1/Constants!$H$133))*ttokg*FSOMEF*NtoN2O*kgtoGg,"NO")</f>
        <v>4.963559447138258E-6</v>
      </c>
      <c r="V131" s="22">
        <f>IFERROR(('Activity data'!V95*(1/Constants!$H$133))*ttokg*FSOMEF*NtoN2O*kgtoGg,"NO")</f>
        <v>4.963559447138258E-6</v>
      </c>
      <c r="W131" s="22">
        <f>IFERROR(('Activity data'!W95*(1/Constants!$H$133))*ttokg*FSOMEF*NtoN2O*kgtoGg,"NO")</f>
        <v>4.963559447138258E-6</v>
      </c>
      <c r="X131" s="22">
        <f>IFERROR(('Activity data'!X95*(1/Constants!$H$133))*ttokg*FSOMEF*NtoN2O*kgtoGg,"NO")</f>
        <v>4.963559447138258E-6</v>
      </c>
      <c r="Y131" s="22">
        <f>IFERROR(('Activity data'!Y95*(1/Constants!$H$133))*ttokg*FSOMEF*NtoN2O*kgtoGg,"NO")</f>
        <v>4.963559447138258E-6</v>
      </c>
      <c r="Z131" s="22">
        <f>IFERROR(('Activity data'!Z95*(1/Constants!$H$133))*ttokg*FSOMEF*NtoN2O*kgtoGg,"NO")</f>
        <v>4.963559447138258E-6</v>
      </c>
      <c r="AA131" s="22">
        <f>IFERROR(('Activity data'!AA95*(1/Constants!$H$133))*ttokg*FSOMEF*NtoN2O*kgtoGg,"NO")</f>
        <v>4.963559447138258E-6</v>
      </c>
      <c r="AB131" s="22">
        <f>IFERROR(('Activity data'!AB95*(1/Constants!$H$133))*ttokg*FSOMEF*NtoN2O*kgtoGg,"NO")</f>
        <v>4.963559447138258E-6</v>
      </c>
      <c r="AC131" s="22">
        <f>IFERROR(('Activity data'!AC95*(1/Constants!$H$133))*ttokg*FSOMEF*NtoN2O*kgtoGg,"NO")</f>
        <v>4.963559447138258E-6</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6.2257171325729504E-3</v>
      </c>
      <c r="J132" s="22">
        <f>IFERROR(('Activity data'!J96*(1/Constants!$H$135))*ttokg*FSOMEF*NtoN2O*kgtoGg,"NO")</f>
        <v>6.2257171325729504E-3</v>
      </c>
      <c r="K132" s="22">
        <f>IFERROR(('Activity data'!K96*(1/Constants!$H$135))*ttokg*FSOMEF*NtoN2O*kgtoGg,"NO")</f>
        <v>6.2257171325729504E-3</v>
      </c>
      <c r="L132" s="22">
        <f>IFERROR(('Activity data'!L96*(1/Constants!$H$135))*ttokg*FSOMEF*NtoN2O*kgtoGg,"NO")</f>
        <v>6.2257171325729504E-3</v>
      </c>
      <c r="M132" s="22">
        <f>IFERROR(('Activity data'!M96*(1/Constants!$H$135))*ttokg*FSOMEF*NtoN2O*kgtoGg,"NO")</f>
        <v>6.2257171325729504E-3</v>
      </c>
      <c r="N132" s="22">
        <f>IFERROR(('Activity data'!N96*(1/Constants!$H$135))*ttokg*FSOMEF*NtoN2O*kgtoGg,"NO")</f>
        <v>6.2257171325729504E-3</v>
      </c>
      <c r="O132" s="22">
        <f>IFERROR(('Activity data'!O96*(1/Constants!$H$135))*ttokg*FSOMEF*NtoN2O*kgtoGg,"NO")</f>
        <v>6.2257171325729504E-3</v>
      </c>
      <c r="P132" s="22">
        <f>IFERROR(('Activity data'!P96*(1/Constants!$H$135))*ttokg*FSOMEF*NtoN2O*kgtoGg,"NO")</f>
        <v>6.2257171325729504E-3</v>
      </c>
      <c r="Q132" s="22">
        <f>IFERROR(('Activity data'!Q96*(1/Constants!$H$135))*ttokg*FSOMEF*NtoN2O*kgtoGg,"NO")</f>
        <v>6.2257171325729504E-3</v>
      </c>
      <c r="R132" s="22">
        <f>IFERROR(('Activity data'!R96*(1/Constants!$H$135))*ttokg*FSOMEF*NtoN2O*kgtoGg,"NO")</f>
        <v>6.2257171325729504E-3</v>
      </c>
      <c r="S132" s="22">
        <f>IFERROR(('Activity data'!S96*(1/Constants!$H$135))*ttokg*FSOMEF*NtoN2O*kgtoGg,"NO")</f>
        <v>6.2257171325729504E-3</v>
      </c>
      <c r="T132" s="22">
        <f>IFERROR(('Activity data'!T96*(1/Constants!$H$135))*ttokg*FSOMEF*NtoN2O*kgtoGg,"NO")</f>
        <v>6.2257171325729504E-3</v>
      </c>
      <c r="U132" s="22">
        <f>IFERROR(('Activity data'!U96*(1/Constants!$H$135))*ttokg*FSOMEF*NtoN2O*kgtoGg,"NO")</f>
        <v>6.2257171325729504E-3</v>
      </c>
      <c r="V132" s="22">
        <f>IFERROR(('Activity data'!V96*(1/Constants!$H$135))*ttokg*FSOMEF*NtoN2O*kgtoGg,"NO")</f>
        <v>6.2257171325729504E-3</v>
      </c>
      <c r="W132" s="22">
        <f>IFERROR(('Activity data'!W96*(1/Constants!$H$135))*ttokg*FSOMEF*NtoN2O*kgtoGg,"NO")</f>
        <v>6.2257171325729504E-3</v>
      </c>
      <c r="X132" s="22">
        <f>IFERROR(('Activity data'!X96*(1/Constants!$H$135))*ttokg*FSOMEF*NtoN2O*kgtoGg,"NO")</f>
        <v>6.2257171325729504E-3</v>
      </c>
      <c r="Y132" s="22">
        <f>IFERROR(('Activity data'!Y96*(1/Constants!$H$135))*ttokg*FSOMEF*NtoN2O*kgtoGg,"NO")</f>
        <v>6.2257171325729504E-3</v>
      </c>
      <c r="Z132" s="22">
        <f>IFERROR(('Activity data'!Z96*(1/Constants!$H$135))*ttokg*FSOMEF*NtoN2O*kgtoGg,"NO")</f>
        <v>6.2257171325729504E-3</v>
      </c>
      <c r="AA132" s="22">
        <f>IFERROR(('Activity data'!AA96*(1/Constants!$H$135))*ttokg*FSOMEF*NtoN2O*kgtoGg,"NO")</f>
        <v>6.2257171325729504E-3</v>
      </c>
      <c r="AB132" s="22">
        <f>IFERROR(('Activity data'!AB96*(1/Constants!$H$135))*ttokg*FSOMEF*NtoN2O*kgtoGg,"NO")</f>
        <v>6.2257171325729504E-3</v>
      </c>
      <c r="AC132" s="22">
        <f>IFERROR(('Activity data'!AC96*(1/Constants!$H$135))*ttokg*FSOMEF*NtoN2O*kgtoGg,"NO")</f>
        <v>6.2257171325729504E-3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0.28277997448453884</v>
      </c>
      <c r="J134" s="22">
        <f>IFERROR(('Activity data'!J98*(1/Constants!$H$135))*ttokg*FSOMEF*NtoN2O*kgtoGg,"NO")</f>
        <v>0.28277997448453884</v>
      </c>
      <c r="K134" s="22">
        <f>IFERROR(('Activity data'!K98*(1/Constants!$H$135))*ttokg*FSOMEF*NtoN2O*kgtoGg,"NO")</f>
        <v>0.28277997448453884</v>
      </c>
      <c r="L134" s="22">
        <f>IFERROR(('Activity data'!L98*(1/Constants!$H$135))*ttokg*FSOMEF*NtoN2O*kgtoGg,"NO")</f>
        <v>0.28277997448453884</v>
      </c>
      <c r="M134" s="22">
        <f>IFERROR(('Activity data'!M98*(1/Constants!$H$135))*ttokg*FSOMEF*NtoN2O*kgtoGg,"NO")</f>
        <v>0.28277997448453884</v>
      </c>
      <c r="N134" s="22">
        <f>IFERROR(('Activity data'!N98*(1/Constants!$H$135))*ttokg*FSOMEF*NtoN2O*kgtoGg,"NO")</f>
        <v>0.28277997448453884</v>
      </c>
      <c r="O134" s="22">
        <f>IFERROR(('Activity data'!O98*(1/Constants!$H$135))*ttokg*FSOMEF*NtoN2O*kgtoGg,"NO")</f>
        <v>0.28277997448453884</v>
      </c>
      <c r="P134" s="22">
        <f>IFERROR(('Activity data'!P98*(1/Constants!$H$135))*ttokg*FSOMEF*NtoN2O*kgtoGg,"NO")</f>
        <v>0.28277997448453884</v>
      </c>
      <c r="Q134" s="22">
        <f>IFERROR(('Activity data'!Q98*(1/Constants!$H$135))*ttokg*FSOMEF*NtoN2O*kgtoGg,"NO")</f>
        <v>0.28277997448453884</v>
      </c>
      <c r="R134" s="22">
        <f>IFERROR(('Activity data'!R98*(1/Constants!$H$135))*ttokg*FSOMEF*NtoN2O*kgtoGg,"NO")</f>
        <v>0.28277997448453884</v>
      </c>
      <c r="S134" s="22">
        <f>IFERROR(('Activity data'!S98*(1/Constants!$H$135))*ttokg*FSOMEF*NtoN2O*kgtoGg,"NO")</f>
        <v>0.28277997448453884</v>
      </c>
      <c r="T134" s="22">
        <f>IFERROR(('Activity data'!T98*(1/Constants!$H$135))*ttokg*FSOMEF*NtoN2O*kgtoGg,"NO")</f>
        <v>0.28277997448453884</v>
      </c>
      <c r="U134" s="22">
        <f>IFERROR(('Activity data'!U98*(1/Constants!$H$135))*ttokg*FSOMEF*NtoN2O*kgtoGg,"NO")</f>
        <v>0.28277997448453884</v>
      </c>
      <c r="V134" s="22">
        <f>IFERROR(('Activity data'!V98*(1/Constants!$H$135))*ttokg*FSOMEF*NtoN2O*kgtoGg,"NO")</f>
        <v>0.28277997448453884</v>
      </c>
      <c r="W134" s="22">
        <f>IFERROR(('Activity data'!W98*(1/Constants!$H$135))*ttokg*FSOMEF*NtoN2O*kgtoGg,"NO")</f>
        <v>0.28277997448453884</v>
      </c>
      <c r="X134" s="22">
        <f>IFERROR(('Activity data'!X98*(1/Constants!$H$135))*ttokg*FSOMEF*NtoN2O*kgtoGg,"NO")</f>
        <v>0.28277997448453884</v>
      </c>
      <c r="Y134" s="22">
        <f>IFERROR(('Activity data'!Y98*(1/Constants!$H$135))*ttokg*FSOMEF*NtoN2O*kgtoGg,"NO")</f>
        <v>0.28277997448453884</v>
      </c>
      <c r="Z134" s="22">
        <f>IFERROR(('Activity data'!Z98*(1/Constants!$H$135))*ttokg*FSOMEF*NtoN2O*kgtoGg,"NO")</f>
        <v>0.28277997448453884</v>
      </c>
      <c r="AA134" s="22">
        <f>IFERROR(('Activity data'!AA98*(1/Constants!$H$135))*ttokg*FSOMEF*NtoN2O*kgtoGg,"NO")</f>
        <v>0.28277997448453884</v>
      </c>
      <c r="AB134" s="22">
        <f>IFERROR(('Activity data'!AB98*(1/Constants!$H$135))*ttokg*FSOMEF*NtoN2O*kgtoGg,"NO")</f>
        <v>0.28277997448453884</v>
      </c>
      <c r="AC134" s="22">
        <f>IFERROR(('Activity data'!AC98*(1/Constants!$H$135))*ttokg*FSOMEF*NtoN2O*kgtoGg,"NO")</f>
        <v>0.28277997448453884</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0.6605710772748653</v>
      </c>
      <c r="AF135" s="22">
        <f>'Activity data'!AF47*ttokg*FracGASF*MSVolatEF*NtoN2O*kgtoGg</f>
        <v>0.66042543189548863</v>
      </c>
      <c r="AG135" s="22">
        <f>'Activity data'!AG47*ttokg*FracGASF*MSVolatEF*NtoN2O*kgtoGg</f>
        <v>0.66031836293349078</v>
      </c>
      <c r="AH135" s="22">
        <f>'Activity data'!AH47*ttokg*FracGASF*MSVolatEF*NtoN2O*kgtoGg</f>
        <v>0.66024787613074865</v>
      </c>
      <c r="AI135" s="22">
        <f>'Activity data'!AI47*ttokg*FracGASF*MSVolatEF*NtoN2O*kgtoGg</f>
        <v>0.66021394520157406</v>
      </c>
      <c r="AJ135" s="22">
        <f>'Activity data'!AJ47*ttokg*FracGASF*MSVolatEF*NtoN2O*kgtoGg</f>
        <v>0.6601414185499086</v>
      </c>
      <c r="AK135" s="22">
        <f>'Activity data'!AK47*ttokg*FracGASF*MSVolatEF*NtoN2O*kgtoGg</f>
        <v>0.66007577144160567</v>
      </c>
      <c r="AL135" s="22">
        <f>'Activity data'!AL47*ttokg*FracGASF*MSVolatEF*NtoN2O*kgtoGg</f>
        <v>0.66004087040313264</v>
      </c>
      <c r="AM135" s="22">
        <f>'Activity data'!AM47*ttokg*FracGASF*MSVolatEF*NtoN2O*kgtoGg</f>
        <v>0.66049433975797989</v>
      </c>
      <c r="AN135" s="22">
        <f>'Activity data'!AN47*ttokg*FracGASF*MSVolatEF*NtoN2O*kgtoGg</f>
        <v>0.66030626986426044</v>
      </c>
      <c r="AO135" s="22">
        <f>'Activity data'!AO47*ttokg*FracGASF*MSVolatEF*NtoN2O*kgtoGg</f>
        <v>0.66017616021928682</v>
      </c>
      <c r="AP135" s="22">
        <f>'Activity data'!AP47*ttokg*FracGASF*MSVolatEF*NtoN2O*kgtoGg</f>
        <v>0.6600455603274451</v>
      </c>
      <c r="AQ135" s="22">
        <f>'Activity data'!AQ47*ttokg*FracGASF*MSVolatEF*NtoN2O*kgtoGg</f>
        <v>0.65990918460632553</v>
      </c>
      <c r="AR135" s="22">
        <f>'Activity data'!AR47*ttokg*FracGASF*MSVolatEF*NtoN2O*kgtoGg</f>
        <v>0.65972349853816104</v>
      </c>
      <c r="AS135" s="22">
        <f>'Activity data'!AS47*ttokg*FracGASF*MSVolatEF*NtoN2O*kgtoGg</f>
        <v>0.65953345887130665</v>
      </c>
      <c r="AT135" s="22">
        <f>'Activity data'!AT47*ttokg*FracGASF*MSVolatEF*NtoN2O*kgtoGg</f>
        <v>0.65932983974034665</v>
      </c>
      <c r="AU135" s="22">
        <f>'Activity data'!AU47*ttokg*FracGASF*MSVolatEF*NtoN2O*kgtoGg</f>
        <v>0.65911154802218175</v>
      </c>
      <c r="AV135" s="22">
        <f>'Activity data'!AV47*ttokg*FracGASF*MSVolatEF*NtoN2O*kgtoGg</f>
        <v>0.65886080214404064</v>
      </c>
      <c r="AW135" s="22">
        <f>'Activity data'!AW47*ttokg*FracGASF*MSVolatEF*NtoN2O*kgtoGg</f>
        <v>0.65860435791200111</v>
      </c>
      <c r="AX135" s="22">
        <f>'Activity data'!AX47*ttokg*FracGASF*MSVolatEF*NtoN2O*kgtoGg</f>
        <v>0.65834619435388075</v>
      </c>
      <c r="AY135" s="22">
        <f>'Activity data'!AY47*ttokg*FracGASF*MSVolatEF*NtoN2O*kgtoGg</f>
        <v>0.65809628391462327</v>
      </c>
      <c r="AZ135" s="22">
        <f>'Activity data'!AZ47*ttokg*FracGASF*MSVolatEF*NtoN2O*kgtoGg</f>
        <v>0.65784036393559675</v>
      </c>
      <c r="BA135" s="22">
        <f>'Activity data'!BA47*ttokg*FracGASF*MSVolatEF*NtoN2O*kgtoGg</f>
        <v>0.65758729154437756</v>
      </c>
      <c r="BB135" s="22">
        <f>'Activity data'!BB47*ttokg*FracGASF*MSVolatEF*NtoN2O*kgtoGg</f>
        <v>0.65735493390381972</v>
      </c>
      <c r="BC135" s="22">
        <f>'Activity data'!BC47*ttokg*FracGASF*MSVolatEF*NtoN2O*kgtoGg</f>
        <v>0.65712521780228994</v>
      </c>
      <c r="BD135" s="22">
        <f>'Activity data'!BD47*ttokg*FracGASF*MSVolatEF*NtoN2O*kgtoGg</f>
        <v>0.65689485251869706</v>
      </c>
      <c r="BE135" s="22">
        <f>'Activity data'!BE47*ttokg*FracGASF*MSVolatEF*NtoN2O*kgtoGg</f>
        <v>0.65666860850905728</v>
      </c>
      <c r="BF135" s="22">
        <f>'Activity data'!BF47*ttokg*FracGASF*MSVolatEF*NtoN2O*kgtoGg</f>
        <v>0.65644949822857701</v>
      </c>
      <c r="BG135" s="22">
        <f>'Activity data'!BG47*ttokg*FracGASF*MSVolatEF*NtoN2O*kgtoGg</f>
        <v>0.65622132537116196</v>
      </c>
      <c r="BH135" s="22">
        <f>'Activity data'!BH47*ttokg*FracGASF*MSVolatEF*NtoN2O*kgtoGg</f>
        <v>0.65598972159493851</v>
      </c>
      <c r="BI135" s="22">
        <f>'Activity data'!BI47*ttokg*FracGASF*MSVolatEF*NtoN2O*kgtoGg</f>
        <v>0.65575457759103006</v>
      </c>
      <c r="BJ135" s="22">
        <f>'Activity data'!BJ47*ttokg*FracGASF*MSVolatEF*NtoN2O*kgtoGg</f>
        <v>0.6555241538219797</v>
      </c>
      <c r="BK135" s="22">
        <f>'Activity data'!BK47*ttokg*FracGASF*MSVolatEF*NtoN2O*kgtoGg</f>
        <v>0.65529106973212536</v>
      </c>
      <c r="BL135" s="22">
        <f>'Activity data'!BL47*ttokg*FracGASF*MSVolatEF*NtoN2O*kgtoGg</f>
        <v>0.65504668661551191</v>
      </c>
      <c r="BM135" s="22">
        <f>'Activity data'!BM47*ttokg*FracGASF*MSVolatEF*NtoN2O*kgtoGg</f>
        <v>0.65479633642039548</v>
      </c>
      <c r="BN135" s="22">
        <f>'Activity data'!BN47*ttokg*FracGASF*MSVolatEF*NtoN2O*kgtoGg</f>
        <v>0.65454152462884618</v>
      </c>
      <c r="BO135" s="22">
        <f>'Activity data'!BO47*ttokg*FracGASF*MSVolatEF*NtoN2O*kgtoGg</f>
        <v>0.65429538802042508</v>
      </c>
      <c r="BP135" s="22">
        <f>'Activity data'!BP47*ttokg*FracGASF*MSVolatEF*NtoN2O*kgtoGg</f>
        <v>0.65404568702202537</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8.7195382200282254E-3</v>
      </c>
      <c r="AF136" s="22">
        <f>'Activity data'!AF48*ttokg*FracGASM*MSVolatEF*NtoN2O*kgtoGg</f>
        <v>8.7176157010204515E-3</v>
      </c>
      <c r="AG136" s="22">
        <f>'Activity data'!AG48*ttokg*FracGASM*MSVolatEF*NtoN2O*kgtoGg</f>
        <v>8.716202390722079E-3</v>
      </c>
      <c r="AH136" s="22">
        <f>'Activity data'!AH48*ttokg*FracGASM*MSVolatEF*NtoN2O*kgtoGg</f>
        <v>8.7152719649258824E-3</v>
      </c>
      <c r="AI136" s="22">
        <f>'Activity data'!AI48*ttokg*FracGASM*MSVolatEF*NtoN2O*kgtoGg</f>
        <v>8.7148240766607814E-3</v>
      </c>
      <c r="AJ136" s="22">
        <f>'Activity data'!AJ48*ttokg*FracGASM*MSVolatEF*NtoN2O*kgtoGg</f>
        <v>8.7138667248587969E-3</v>
      </c>
      <c r="AK136" s="22">
        <f>'Activity data'!AK48*ttokg*FracGASM*MSVolatEF*NtoN2O*kgtoGg</f>
        <v>8.713000183029198E-3</v>
      </c>
      <c r="AL136" s="22">
        <f>'Activity data'!AL48*ttokg*FracGASM*MSVolatEF*NtoN2O*kgtoGg</f>
        <v>8.7125394893213526E-3</v>
      </c>
      <c r="AM136" s="22">
        <f>'Activity data'!AM48*ttokg*FracGASM*MSVolatEF*NtoN2O*kgtoGg</f>
        <v>8.7185252848053386E-3</v>
      </c>
      <c r="AN136" s="22">
        <f>'Activity data'!AN48*ttokg*FracGASM*MSVolatEF*NtoN2O*kgtoGg</f>
        <v>8.7160427622082377E-3</v>
      </c>
      <c r="AO136" s="22">
        <f>'Activity data'!AO48*ttokg*FracGASM*MSVolatEF*NtoN2O*kgtoGg</f>
        <v>8.7143253148945898E-3</v>
      </c>
      <c r="AP136" s="22">
        <f>'Activity data'!AP48*ttokg*FracGASM*MSVolatEF*NtoN2O*kgtoGg</f>
        <v>8.7126013963222792E-3</v>
      </c>
      <c r="AQ136" s="22">
        <f>'Activity data'!AQ48*ttokg*FracGASM*MSVolatEF*NtoN2O*kgtoGg</f>
        <v>8.7108012368034993E-3</v>
      </c>
      <c r="AR136" s="22">
        <f>'Activity data'!AR48*ttokg*FracGASM*MSVolatEF*NtoN2O*kgtoGg</f>
        <v>8.7083501807037247E-3</v>
      </c>
      <c r="AS136" s="22">
        <f>'Activity data'!AS48*ttokg*FracGASM*MSVolatEF*NtoN2O*kgtoGg</f>
        <v>8.7058416571012525E-3</v>
      </c>
      <c r="AT136" s="22">
        <f>'Activity data'!AT48*ttokg*FracGASM*MSVolatEF*NtoN2O*kgtoGg</f>
        <v>8.7031538845725783E-3</v>
      </c>
      <c r="AU136" s="22">
        <f>'Activity data'!AU48*ttokg*FracGASM*MSVolatEF*NtoN2O*kgtoGg</f>
        <v>8.7002724338928004E-3</v>
      </c>
      <c r="AV136" s="22">
        <f>'Activity data'!AV48*ttokg*FracGASM*MSVolatEF*NtoN2O*kgtoGg</f>
        <v>8.6969625883013407E-3</v>
      </c>
      <c r="AW136" s="22">
        <f>'Activity data'!AW48*ttokg*FracGASM*MSVolatEF*NtoN2O*kgtoGg</f>
        <v>8.6935775244384155E-3</v>
      </c>
      <c r="AX136" s="22">
        <f>'Activity data'!AX48*ttokg*FracGASM*MSVolatEF*NtoN2O*kgtoGg</f>
        <v>8.6901697654712274E-3</v>
      </c>
      <c r="AY136" s="22">
        <f>'Activity data'!AY48*ttokg*FracGASM*MSVolatEF*NtoN2O*kgtoGg</f>
        <v>8.6868709476730262E-3</v>
      </c>
      <c r="AZ136" s="22">
        <f>'Activity data'!AZ48*ttokg*FracGASM*MSVolatEF*NtoN2O*kgtoGg</f>
        <v>8.6834928039498764E-3</v>
      </c>
      <c r="BA136" s="22">
        <f>'Activity data'!BA48*ttokg*FracGASM*MSVolatEF*NtoN2O*kgtoGg</f>
        <v>8.6801522483857842E-3</v>
      </c>
      <c r="BB136" s="22">
        <f>'Activity data'!BB48*ttokg*FracGASM*MSVolatEF*NtoN2O*kgtoGg</f>
        <v>8.6770851275304213E-3</v>
      </c>
      <c r="BC136" s="22">
        <f>'Activity data'!BC48*ttokg*FracGASM*MSVolatEF*NtoN2O*kgtoGg</f>
        <v>8.6740528749902276E-3</v>
      </c>
      <c r="BD136" s="22">
        <f>'Activity data'!BD48*ttokg*FracGASM*MSVolatEF*NtoN2O*kgtoGg</f>
        <v>8.6710120532467998E-3</v>
      </c>
      <c r="BE136" s="22">
        <f>'Activity data'!BE48*ttokg*FracGASM*MSVolatEF*NtoN2O*kgtoGg</f>
        <v>8.6680256323195589E-3</v>
      </c>
      <c r="BF136" s="22">
        <f>'Activity data'!BF48*ttokg*FracGASM*MSVolatEF*NtoN2O*kgtoGg</f>
        <v>8.6651333766172185E-3</v>
      </c>
      <c r="BG136" s="22">
        <f>'Activity data'!BG48*ttokg*FracGASM*MSVolatEF*NtoN2O*kgtoGg</f>
        <v>8.6621214948993386E-3</v>
      </c>
      <c r="BH136" s="22">
        <f>'Activity data'!BH48*ttokg*FracGASM*MSVolatEF*NtoN2O*kgtoGg</f>
        <v>8.659064325053192E-3</v>
      </c>
      <c r="BI136" s="22">
        <f>'Activity data'!BI48*ttokg*FracGASM*MSVolatEF*NtoN2O*kgtoGg</f>
        <v>8.6559604242015965E-3</v>
      </c>
      <c r="BJ136" s="22">
        <f>'Activity data'!BJ48*ttokg*FracGASM*MSVolatEF*NtoN2O*kgtoGg</f>
        <v>8.6529188304501348E-3</v>
      </c>
      <c r="BK136" s="22">
        <f>'Activity data'!BK48*ttokg*FracGASM*MSVolatEF*NtoN2O*kgtoGg</f>
        <v>8.6498421204640567E-3</v>
      </c>
      <c r="BL136" s="22">
        <f>'Activity data'!BL48*ttokg*FracGASM*MSVolatEF*NtoN2O*kgtoGg</f>
        <v>8.6466162633247589E-3</v>
      </c>
      <c r="BM136" s="22">
        <f>'Activity data'!BM48*ttokg*FracGASM*MSVolatEF*NtoN2O*kgtoGg</f>
        <v>8.6433116407492235E-3</v>
      </c>
      <c r="BN136" s="22">
        <f>'Activity data'!BN48*ttokg*FracGASM*MSVolatEF*NtoN2O*kgtoGg</f>
        <v>8.639948125100768E-3</v>
      </c>
      <c r="BO136" s="22">
        <f>'Activity data'!BO48*ttokg*FracGASM*MSVolatEF*NtoN2O*kgtoGg</f>
        <v>8.6366991218696128E-3</v>
      </c>
      <c r="BP136" s="22">
        <f>'Activity data'!BP48*ttokg*FracGASM*MSVolatEF*NtoN2O*kgtoGg</f>
        <v>8.6334030686907384E-3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1.2042400788111065</v>
      </c>
      <c r="AE137" s="22">
        <f>SUM('Activity data'!AE50:AE65)*FracGASM*MSVolatEF*NtoN2O*kgtoGg</f>
        <v>1.2111691158025941</v>
      </c>
      <c r="AF137" s="22">
        <f>SUM('Activity data'!AF50:AF65)*FracGASM*MSVolatEF*NtoN2O*kgtoGg</f>
        <v>1.2096333850986738</v>
      </c>
      <c r="AG137" s="22">
        <f>SUM('Activity data'!AG50:AG65)*FracGASM*MSVolatEF*NtoN2O*kgtoGg</f>
        <v>1.200262801381675</v>
      </c>
      <c r="AH137" s="22">
        <f>SUM('Activity data'!AH50:AH65)*FracGASM*MSVolatEF*NtoN2O*kgtoGg</f>
        <v>1.1833241317745071</v>
      </c>
      <c r="AI137" s="22">
        <f>SUM('Activity data'!AI50:AI65)*FracGASM*MSVolatEF*NtoN2O*kgtoGg</f>
        <v>1.1756311659193168</v>
      </c>
      <c r="AJ137" s="22">
        <f>SUM('Activity data'!AJ50:AJ65)*FracGASM*MSVolatEF*NtoN2O*kgtoGg</f>
        <v>1.1669061169650188</v>
      </c>
      <c r="AK137" s="22">
        <f>SUM('Activity data'!AK50:AK65)*FracGASM*MSVolatEF*NtoN2O*kgtoGg</f>
        <v>1.1520436674740457</v>
      </c>
      <c r="AL137" s="22">
        <f>SUM('Activity data'!AL50:AL65)*FracGASM*MSVolatEF*NtoN2O*kgtoGg</f>
        <v>1.0382564689235525</v>
      </c>
      <c r="AM137" s="22">
        <f>SUM('Activity data'!AM50:AM65)*FracGASM*MSVolatEF*NtoN2O*kgtoGg</f>
        <v>1.0616029906736555</v>
      </c>
      <c r="AN137" s="22">
        <f>SUM('Activity data'!AN50:AN65)*FracGASM*MSVolatEF*NtoN2O*kgtoGg</f>
        <v>1.0736979392826109</v>
      </c>
      <c r="AO137" s="22">
        <f>SUM('Activity data'!AO50:AO65)*FracGASM*MSVolatEF*NtoN2O*kgtoGg</f>
        <v>1.0861129702910031</v>
      </c>
      <c r="AP137" s="22">
        <f>SUM('Activity data'!AP50:AP65)*FracGASM*MSVolatEF*NtoN2O*kgtoGg</f>
        <v>1.0999036393151747</v>
      </c>
      <c r="AQ137" s="22">
        <f>SUM('Activity data'!AQ50:AQ65)*FracGASM*MSVolatEF*NtoN2O*kgtoGg</f>
        <v>1.1239097373617057</v>
      </c>
      <c r="AR137" s="22">
        <f>SUM('Activity data'!AR50:AR65)*FracGASM*MSVolatEF*NtoN2O*kgtoGg</f>
        <v>1.1492235306077951</v>
      </c>
      <c r="AS137" s="22">
        <f>SUM('Activity data'!AS50:AS65)*FracGASM*MSVolatEF*NtoN2O*kgtoGg</f>
        <v>1.1777564209549301</v>
      </c>
      <c r="AT137" s="22">
        <f>SUM('Activity data'!AT50:AT65)*FracGASM*MSVolatEF*NtoN2O*kgtoGg</f>
        <v>1.2098637269745331</v>
      </c>
      <c r="AU137" s="22">
        <f>SUM('Activity data'!AU50:AU65)*FracGASM*MSVolatEF*NtoN2O*kgtoGg</f>
        <v>1.2495440193033549</v>
      </c>
      <c r="AV137" s="22">
        <f>SUM('Activity data'!AV50:AV65)*FracGASM*MSVolatEF*NtoN2O*kgtoGg</f>
        <v>1.2913240777217374</v>
      </c>
      <c r="AW137" s="22">
        <f>SUM('Activity data'!AW50:AW65)*FracGASM*MSVolatEF*NtoN2O*kgtoGg</f>
        <v>1.3297925458427038</v>
      </c>
      <c r="AX137" s="22">
        <f>SUM('Activity data'!AX50:AX65)*FracGASM*MSVolatEF*NtoN2O*kgtoGg</f>
        <v>1.366984342404908</v>
      </c>
      <c r="AY137" s="22">
        <f>SUM('Activity data'!AY50:AY65)*FracGASM*MSVolatEF*NtoN2O*kgtoGg</f>
        <v>1.406133726537679</v>
      </c>
      <c r="AZ137" s="22">
        <f>SUM('Activity data'!AZ50:AZ65)*FracGASM*MSVolatEF*NtoN2O*kgtoGg</f>
        <v>1.4452342048576794</v>
      </c>
      <c r="BA137" s="22">
        <f>SUM('Activity data'!BA50:BA65)*FracGASM*MSVolatEF*NtoN2O*kgtoGg</f>
        <v>1.4799740399221624</v>
      </c>
      <c r="BB137" s="22">
        <f>SUM('Activity data'!BB50:BB65)*FracGASM*MSVolatEF*NtoN2O*kgtoGg</f>
        <v>1.5145651653891026</v>
      </c>
      <c r="BC137" s="22">
        <f>SUM('Activity data'!BC50:BC65)*FracGASM*MSVolatEF*NtoN2O*kgtoGg</f>
        <v>1.5497770184282467</v>
      </c>
      <c r="BD137" s="22">
        <f>SUM('Activity data'!BD50:BD65)*FracGASM*MSVolatEF*NtoN2O*kgtoGg</f>
        <v>1.58443044270803</v>
      </c>
      <c r="BE137" s="22">
        <f>SUM('Activity data'!BE50:BE65)*FracGASM*MSVolatEF*NtoN2O*kgtoGg</f>
        <v>1.6177250905250533</v>
      </c>
      <c r="BF137" s="22">
        <f>SUM('Activity data'!BF50:BF65)*FracGASM*MSVolatEF*NtoN2O*kgtoGg</f>
        <v>1.6537672381747073</v>
      </c>
      <c r="BG137" s="22">
        <f>SUM('Activity data'!BG50:BG65)*FracGASM*MSVolatEF*NtoN2O*kgtoGg</f>
        <v>1.6944046185183141</v>
      </c>
      <c r="BH137" s="22">
        <f>SUM('Activity data'!BH50:BH65)*FracGASM*MSVolatEF*NtoN2O*kgtoGg</f>
        <v>1.7367005383852834</v>
      </c>
      <c r="BI137" s="22">
        <f>SUM('Activity data'!BI50:BI65)*FracGASM*MSVolatEF*NtoN2O*kgtoGg</f>
        <v>1.7784775039125451</v>
      </c>
      <c r="BJ137" s="22">
        <f>SUM('Activity data'!BJ50:BJ65)*FracGASM*MSVolatEF*NtoN2O*kgtoGg</f>
        <v>1.8217268130627031</v>
      </c>
      <c r="BK137" s="22">
        <f>SUM('Activity data'!BK50:BK65)*FracGASM*MSVolatEF*NtoN2O*kgtoGg</f>
        <v>1.8689406027153515</v>
      </c>
      <c r="BL137" s="22">
        <f>SUM('Activity data'!BL50:BL65)*FracGASM*MSVolatEF*NtoN2O*kgtoGg</f>
        <v>1.9188023224689654</v>
      </c>
      <c r="BM137" s="22">
        <f>SUM('Activity data'!BM50:BM65)*FracGASM*MSVolatEF*NtoN2O*kgtoGg</f>
        <v>1.9709840666217033</v>
      </c>
      <c r="BN137" s="22">
        <f>SUM('Activity data'!BN50:BN65)*FracGASM*MSVolatEF*NtoN2O*kgtoGg</f>
        <v>2.0216538060987679</v>
      </c>
      <c r="BO137" s="22">
        <f>SUM('Activity data'!BO50:BO65)*FracGASM*MSVolatEF*NtoN2O*kgtoGg</f>
        <v>2.0744245760241364</v>
      </c>
      <c r="BP137" s="22">
        <f>SUM('Activity data'!BP50:BP65)*FracGASM*MSVolatEF*NtoN2O*kgtoGg</f>
        <v>2.1301950460498449</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4.4064328629221468</v>
      </c>
      <c r="AE138" s="22">
        <f>SUM('Activity data'!AE66:AE81)*FracGASM*MSVolatEF*NtoN2O*kgtoGg</f>
        <v>4.4019519291767732</v>
      </c>
      <c r="AF138" s="22">
        <f>SUM('Activity data'!AF66:AF81)*FracGASM*MSVolatEF*NtoN2O*kgtoGg</f>
        <v>4.3775136574343003</v>
      </c>
      <c r="AG138" s="22">
        <f>SUM('Activity data'!AG66:AG81)*FracGASM*MSVolatEF*NtoN2O*kgtoGg</f>
        <v>4.3351561188012804</v>
      </c>
      <c r="AH138" s="22">
        <f>SUM('Activity data'!AH66:AH81)*FracGASM*MSVolatEF*NtoN2O*kgtoGg</f>
        <v>4.2760187989880105</v>
      </c>
      <c r="AI138" s="22">
        <f>SUM('Activity data'!AI66:AI81)*FracGASM*MSVolatEF*NtoN2O*kgtoGg</f>
        <v>4.2402356173903497</v>
      </c>
      <c r="AJ138" s="22">
        <f>SUM('Activity data'!AJ66:AJ81)*FracGASM*MSVolatEF*NtoN2O*kgtoGg</f>
        <v>4.2026488302239198</v>
      </c>
      <c r="AK138" s="22">
        <f>SUM('Activity data'!AK66:AK81)*FracGASM*MSVolatEF*NtoN2O*kgtoGg</f>
        <v>4.1515725889038508</v>
      </c>
      <c r="AL138" s="22">
        <f>SUM('Activity data'!AL66:AL81)*FracGASM*MSVolatEF*NtoN2O*kgtoGg</f>
        <v>3.8757535661857014</v>
      </c>
      <c r="AM138" s="22">
        <f>SUM('Activity data'!AM66:AM81)*FracGASM*MSVolatEF*NtoN2O*kgtoGg</f>
        <v>3.9204199740366819</v>
      </c>
      <c r="AN138" s="22">
        <f>SUM('Activity data'!AN66:AN81)*FracGASM*MSVolatEF*NtoN2O*kgtoGg</f>
        <v>3.9395001269262333</v>
      </c>
      <c r="AO138" s="22">
        <f>SUM('Activity data'!AO66:AO81)*FracGASM*MSVolatEF*NtoN2O*kgtoGg</f>
        <v>3.9593531520097405</v>
      </c>
      <c r="AP138" s="22">
        <f>SUM('Activity data'!AP66:AP81)*FracGASM*MSVolatEF*NtoN2O*kgtoGg</f>
        <v>3.9822929891706247</v>
      </c>
      <c r="AQ138" s="22">
        <f>SUM('Activity data'!AQ66:AQ81)*FracGASM*MSVolatEF*NtoN2O*kgtoGg</f>
        <v>4.0278152573919455</v>
      </c>
      <c r="AR138" s="22">
        <f>SUM('Activity data'!AR66:AR81)*FracGASM*MSVolatEF*NtoN2O*kgtoGg</f>
        <v>4.0737422896589814</v>
      </c>
      <c r="AS138" s="22">
        <f>SUM('Activity data'!AS66:AS81)*FracGASM*MSVolatEF*NtoN2O*kgtoGg</f>
        <v>4.1263121276385943</v>
      </c>
      <c r="AT138" s="22">
        <f>SUM('Activity data'!AT66:AT81)*FracGASM*MSVolatEF*NtoN2O*kgtoGg</f>
        <v>4.186150716130757</v>
      </c>
      <c r="AU138" s="22">
        <f>SUM('Activity data'!AU66:AU81)*FracGASM*MSVolatEF*NtoN2O*kgtoGg</f>
        <v>4.2617381735766884</v>
      </c>
      <c r="AV138" s="22">
        <f>SUM('Activity data'!AV66:AV81)*FracGASM*MSVolatEF*NtoN2O*kgtoGg</f>
        <v>4.3410026675358697</v>
      </c>
      <c r="AW138" s="22">
        <f>SUM('Activity data'!AW66:AW81)*FracGASM*MSVolatEF*NtoN2O*kgtoGg</f>
        <v>4.4002505939919319</v>
      </c>
      <c r="AX138" s="22">
        <f>SUM('Activity data'!AX66:AX81)*FracGASM*MSVolatEF*NtoN2O*kgtoGg</f>
        <v>4.4550406474038171</v>
      </c>
      <c r="AY138" s="22">
        <f>SUM('Activity data'!AY66:AY81)*FracGASM*MSVolatEF*NtoN2O*kgtoGg</f>
        <v>4.5121448090390972</v>
      </c>
      <c r="AZ138" s="22">
        <f>SUM('Activity data'!AZ66:AZ81)*FracGASM*MSVolatEF*NtoN2O*kgtoGg</f>
        <v>4.5672590514300344</v>
      </c>
      <c r="BA138" s="22">
        <f>SUM('Activity data'!BA66:BA81)*FracGASM*MSVolatEF*NtoN2O*kgtoGg</f>
        <v>4.6115717511200298</v>
      </c>
      <c r="BB138" s="22">
        <f>SUM('Activity data'!BB66:BB81)*FracGASM*MSVolatEF*NtoN2O*kgtoGg</f>
        <v>4.6522093825338144</v>
      </c>
      <c r="BC138" s="22">
        <f>SUM('Activity data'!BC66:BC81)*FracGASM*MSVolatEF*NtoN2O*kgtoGg</f>
        <v>4.6922685183529191</v>
      </c>
      <c r="BD138" s="22">
        <f>SUM('Activity data'!BD66:BD81)*FracGASM*MSVolatEF*NtoN2O*kgtoGg</f>
        <v>4.7293479124808089</v>
      </c>
      <c r="BE138" s="22">
        <f>SUM('Activity data'!BE66:BE81)*FracGASM*MSVolatEF*NtoN2O*kgtoGg</f>
        <v>4.761893335619483</v>
      </c>
      <c r="BF138" s="22">
        <f>SUM('Activity data'!BF66:BF81)*FracGASM*MSVolatEF*NtoN2O*kgtoGg</f>
        <v>4.7978263528783263</v>
      </c>
      <c r="BG138" s="22">
        <f>SUM('Activity data'!BG66:BG81)*FracGASM*MSVolatEF*NtoN2O*kgtoGg</f>
        <v>4.8468765572622319</v>
      </c>
      <c r="BH138" s="22">
        <f>SUM('Activity data'!BH66:BH81)*FracGASM*MSVolatEF*NtoN2O*kgtoGg</f>
        <v>4.8973604892401976</v>
      </c>
      <c r="BI138" s="22">
        <f>SUM('Activity data'!BI66:BI81)*FracGASM*MSVolatEF*NtoN2O*kgtoGg</f>
        <v>4.9451112678224227</v>
      </c>
      <c r="BJ138" s="22">
        <f>SUM('Activity data'!BJ66:BJ81)*FracGASM*MSVolatEF*NtoN2O*kgtoGg</f>
        <v>4.9937896599611511</v>
      </c>
      <c r="BK138" s="22">
        <f>SUM('Activity data'!BK66:BK81)*FracGASM*MSVolatEF*NtoN2O*kgtoGg</f>
        <v>5.0478066696078354</v>
      </c>
      <c r="BL138" s="22">
        <f>SUM('Activity data'!BL66:BL81)*FracGASM*MSVolatEF*NtoN2O*kgtoGg</f>
        <v>5.1030413942350377</v>
      </c>
      <c r="BM138" s="22">
        <f>SUM('Activity data'!BM66:BM81)*FracGASM*MSVolatEF*NtoN2O*kgtoGg</f>
        <v>5.1602054921228264</v>
      </c>
      <c r="BN138" s="22">
        <f>SUM('Activity data'!BN66:BN81)*FracGASM*MSVolatEF*NtoN2O*kgtoGg</f>
        <v>5.2123982158253783</v>
      </c>
      <c r="BO138" s="22">
        <f>SUM('Activity data'!BO66:BO81)*FracGASM*MSVolatEF*NtoN2O*kgtoGg</f>
        <v>5.265947650973235</v>
      </c>
      <c r="BP138" s="22">
        <f>SUM('Activity data'!BP66:BP81)*FracGASM*MSVolatEF*NtoN2O*kgtoGg</f>
        <v>5.3222300941115925</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2.2789702165982849E-4</v>
      </c>
      <c r="AF139" s="22">
        <f>'Activity data'!AF47*FracLEACH*MSLeachEF*NtoN2O*kgtoGg</f>
        <v>2.2784677400394348E-4</v>
      </c>
      <c r="AG139" s="22">
        <f>'Activity data'!AG47*FracLEACH*MSLeachEF*NtoN2O*kgtoGg</f>
        <v>2.2780983521205426E-4</v>
      </c>
      <c r="AH139" s="22">
        <f>'Activity data'!AH47*FracLEACH*MSLeachEF*NtoN2O*kgtoGg</f>
        <v>2.2778551726510823E-4</v>
      </c>
      <c r="AI139" s="22">
        <f>'Activity data'!AI47*FracLEACH*MSLeachEF*NtoN2O*kgtoGg</f>
        <v>2.27773811094543E-4</v>
      </c>
      <c r="AJ139" s="22">
        <f>'Activity data'!AJ47*FracLEACH*MSLeachEF*NtoN2O*kgtoGg</f>
        <v>2.2774878939971847E-4</v>
      </c>
      <c r="AK139" s="22">
        <f>'Activity data'!AK47*FracLEACH*MSLeachEF*NtoN2O*kgtoGg</f>
        <v>2.2772614114735399E-4</v>
      </c>
      <c r="AL139" s="22">
        <f>'Activity data'!AL47*FracLEACH*MSLeachEF*NtoN2O*kgtoGg</f>
        <v>2.2771410028908062E-4</v>
      </c>
      <c r="AM139" s="22">
        <f>'Activity data'!AM47*FracLEACH*MSLeachEF*NtoN2O*kgtoGg</f>
        <v>2.2787054721650307E-4</v>
      </c>
      <c r="AN139" s="22">
        <f>'Activity data'!AN47*FracLEACH*MSLeachEF*NtoN2O*kgtoGg</f>
        <v>2.2780566310316982E-4</v>
      </c>
      <c r="AO139" s="22">
        <f>'Activity data'!AO47*FracLEACH*MSLeachEF*NtoN2O*kgtoGg</f>
        <v>2.277607752756539E-4</v>
      </c>
      <c r="AP139" s="22">
        <f>'Activity data'!AP47*FracLEACH*MSLeachEF*NtoN2O*kgtoGg</f>
        <v>2.2771571831296854E-4</v>
      </c>
      <c r="AQ139" s="22">
        <f>'Activity data'!AQ47*FracLEACH*MSLeachEF*NtoN2O*kgtoGg</f>
        <v>2.2766866868918228E-4</v>
      </c>
      <c r="AR139" s="22">
        <f>'Activity data'!AR47*FracLEACH*MSLeachEF*NtoN2O*kgtoGg</f>
        <v>2.2760460699566549E-4</v>
      </c>
      <c r="AS139" s="22">
        <f>'Activity data'!AS47*FracLEACH*MSLeachEF*NtoN2O*kgtoGg</f>
        <v>2.2753904331060078E-4</v>
      </c>
      <c r="AT139" s="22">
        <f>'Activity data'!AT47*FracLEACH*MSLeachEF*NtoN2O*kgtoGg</f>
        <v>2.2746879471041958E-4</v>
      </c>
      <c r="AU139" s="22">
        <f>'Activity data'!AU47*FracLEACH*MSLeachEF*NtoN2O*kgtoGg</f>
        <v>2.2739348406765266E-4</v>
      </c>
      <c r="AV139" s="22">
        <f>'Activity data'!AV47*FracLEACH*MSLeachEF*NtoN2O*kgtoGg</f>
        <v>2.2730697673969402E-4</v>
      </c>
      <c r="AW139" s="22">
        <f>'Activity data'!AW47*FracLEACH*MSLeachEF*NtoN2O*kgtoGg</f>
        <v>2.2721850347964039E-4</v>
      </c>
      <c r="AX139" s="22">
        <f>'Activity data'!AX47*FracLEACH*MSLeachEF*NtoN2O*kgtoGg</f>
        <v>2.2712943705208884E-4</v>
      </c>
      <c r="AY139" s="22">
        <f>'Activity data'!AY47*FracLEACH*MSLeachEF*NtoN2O*kgtoGg</f>
        <v>2.2704321795054497E-4</v>
      </c>
      <c r="AZ139" s="22">
        <f>'Activity data'!AZ47*FracLEACH*MSLeachEF*NtoN2O*kgtoGg</f>
        <v>2.2695492555778083E-4</v>
      </c>
      <c r="BA139" s="22">
        <f>'Activity data'!BA47*FracLEACH*MSLeachEF*NtoN2O*kgtoGg</f>
        <v>2.2686761558281021E-4</v>
      </c>
      <c r="BB139" s="22">
        <f>'Activity data'!BB47*FracLEACH*MSLeachEF*NtoN2O*kgtoGg</f>
        <v>2.2678745219681777E-4</v>
      </c>
      <c r="BC139" s="22">
        <f>'Activity data'!BC47*FracLEACH*MSLeachEF*NtoN2O*kgtoGg</f>
        <v>2.2670820014178997E-4</v>
      </c>
      <c r="BD139" s="22">
        <f>'Activity data'!BD47*FracLEACH*MSLeachEF*NtoN2O*kgtoGg</f>
        <v>2.2662872411895039E-4</v>
      </c>
      <c r="BE139" s="22">
        <f>'Activity data'!BE47*FracLEACH*MSLeachEF*NtoN2O*kgtoGg</f>
        <v>2.2655066993562472E-4</v>
      </c>
      <c r="BF139" s="22">
        <f>'Activity data'!BF47*FracLEACH*MSLeachEF*NtoN2O*kgtoGg</f>
        <v>2.2647507688885909E-4</v>
      </c>
      <c r="BG139" s="22">
        <f>'Activity data'!BG47*FracLEACH*MSLeachEF*NtoN2O*kgtoGg</f>
        <v>2.2639635725305089E-4</v>
      </c>
      <c r="BH139" s="22">
        <f>'Activity data'!BH47*FracLEACH*MSLeachEF*NtoN2O*kgtoGg</f>
        <v>2.2631645395025378E-4</v>
      </c>
      <c r="BI139" s="22">
        <f>'Activity data'!BI47*FracLEACH*MSLeachEF*NtoN2O*kgtoGg</f>
        <v>2.2623532926890533E-4</v>
      </c>
      <c r="BJ139" s="22">
        <f>'Activity data'!BJ47*FracLEACH*MSLeachEF*NtoN2O*kgtoGg</f>
        <v>2.2615583306858299E-4</v>
      </c>
      <c r="BK139" s="22">
        <f>'Activity data'!BK47*FracLEACH*MSLeachEF*NtoN2O*kgtoGg</f>
        <v>2.2607541905758321E-4</v>
      </c>
      <c r="BL139" s="22">
        <f>'Activity data'!BL47*FracLEACH*MSLeachEF*NtoN2O*kgtoGg</f>
        <v>2.2599110688235159E-4</v>
      </c>
      <c r="BM139" s="22">
        <f>'Activity data'!BM47*FracLEACH*MSLeachEF*NtoN2O*kgtoGg</f>
        <v>2.2590473606503645E-4</v>
      </c>
      <c r="BN139" s="22">
        <f>'Activity data'!BN47*FracLEACH*MSLeachEF*NtoN2O*kgtoGg</f>
        <v>2.258168259969519E-4</v>
      </c>
      <c r="BO139" s="22">
        <f>'Activity data'!BO47*FracLEACH*MSLeachEF*NtoN2O*kgtoGg</f>
        <v>2.2573190886704663E-4</v>
      </c>
      <c r="BP139" s="22">
        <f>'Activity data'!BP47*FracLEACH*MSLeachEF*NtoN2O*kgtoGg</f>
        <v>2.2564576202259873E-4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1.5041203429548683E-6</v>
      </c>
      <c r="AF140" s="22">
        <f>'Activity data'!AF48*FracLEACH*MSLeachEF*NtoN2O*kgtoGg</f>
        <v>1.5037887084260275E-6</v>
      </c>
      <c r="AG140" s="22">
        <f>'Activity data'!AG48*FracLEACH*MSLeachEF*NtoN2O*kgtoGg</f>
        <v>1.5035449123995585E-6</v>
      </c>
      <c r="AH140" s="22">
        <f>'Activity data'!AH48*FracLEACH*MSLeachEF*NtoN2O*kgtoGg</f>
        <v>1.5033844139497145E-6</v>
      </c>
      <c r="AI140" s="22">
        <f>'Activity data'!AI48*FracLEACH*MSLeachEF*NtoN2O*kgtoGg</f>
        <v>1.5033071532239842E-6</v>
      </c>
      <c r="AJ140" s="22">
        <f>'Activity data'!AJ48*FracLEACH*MSLeachEF*NtoN2O*kgtoGg</f>
        <v>1.5031420100381421E-6</v>
      </c>
      <c r="AK140" s="22">
        <f>'Activity data'!AK48*FracLEACH*MSLeachEF*NtoN2O*kgtoGg</f>
        <v>1.5029925315725364E-6</v>
      </c>
      <c r="AL140" s="22">
        <f>'Activity data'!AL48*FracLEACH*MSLeachEF*NtoN2O*kgtoGg</f>
        <v>1.5029130619079328E-6</v>
      </c>
      <c r="AM140" s="22">
        <f>'Activity data'!AM48*FracLEACH*MSLeachEF*NtoN2O*kgtoGg</f>
        <v>1.5039456116289208E-6</v>
      </c>
      <c r="AN140" s="22">
        <f>'Activity data'!AN48*FracLEACH*MSLeachEF*NtoN2O*kgtoGg</f>
        <v>1.5035173764809212E-6</v>
      </c>
      <c r="AO140" s="22">
        <f>'Activity data'!AO48*FracLEACH*MSLeachEF*NtoN2O*kgtoGg</f>
        <v>1.5032211168193163E-6</v>
      </c>
      <c r="AP140" s="22">
        <f>'Activity data'!AP48*FracLEACH*MSLeachEF*NtoN2O*kgtoGg</f>
        <v>1.5029237408655929E-6</v>
      </c>
      <c r="AQ140" s="22">
        <f>'Activity data'!AQ48*FracLEACH*MSLeachEF*NtoN2O*kgtoGg</f>
        <v>1.5026132133486034E-6</v>
      </c>
      <c r="AR140" s="22">
        <f>'Activity data'!AR48*FracLEACH*MSLeachEF*NtoN2O*kgtoGg</f>
        <v>1.5021904061713924E-6</v>
      </c>
      <c r="AS140" s="22">
        <f>'Activity data'!AS48*FracLEACH*MSLeachEF*NtoN2O*kgtoGg</f>
        <v>1.5017576858499657E-6</v>
      </c>
      <c r="AT140" s="22">
        <f>'Activity data'!AT48*FracLEACH*MSLeachEF*NtoN2O*kgtoGg</f>
        <v>1.5012940450887695E-6</v>
      </c>
      <c r="AU140" s="22">
        <f>'Activity data'!AU48*FracLEACH*MSLeachEF*NtoN2O*kgtoGg</f>
        <v>1.5007969948465076E-6</v>
      </c>
      <c r="AV140" s="22">
        <f>'Activity data'!AV48*FracLEACH*MSLeachEF*NtoN2O*kgtoGg</f>
        <v>1.5002260464819809E-6</v>
      </c>
      <c r="AW140" s="22">
        <f>'Activity data'!AW48*FracLEACH*MSLeachEF*NtoN2O*kgtoGg</f>
        <v>1.4996421229656266E-6</v>
      </c>
      <c r="AX140" s="22">
        <f>'Activity data'!AX48*FracLEACH*MSLeachEF*NtoN2O*kgtoGg</f>
        <v>1.4990542845437866E-6</v>
      </c>
      <c r="AY140" s="22">
        <f>'Activity data'!AY48*FracLEACH*MSLeachEF*NtoN2O*kgtoGg</f>
        <v>1.4984852384735972E-6</v>
      </c>
      <c r="AZ140" s="22">
        <f>'Activity data'!AZ48*FracLEACH*MSLeachEF*NtoN2O*kgtoGg</f>
        <v>1.4979025086813538E-6</v>
      </c>
      <c r="BA140" s="22">
        <f>'Activity data'!BA48*FracLEACH*MSLeachEF*NtoN2O*kgtoGg</f>
        <v>1.4973262628465474E-6</v>
      </c>
      <c r="BB140" s="22">
        <f>'Activity data'!BB48*FracLEACH*MSLeachEF*NtoN2O*kgtoGg</f>
        <v>1.4967971844989974E-6</v>
      </c>
      <c r="BC140" s="22">
        <f>'Activity data'!BC48*FracLEACH*MSLeachEF*NtoN2O*kgtoGg</f>
        <v>1.496274120935814E-6</v>
      </c>
      <c r="BD140" s="22">
        <f>'Activity data'!BD48*FracLEACH*MSLeachEF*NtoN2O*kgtoGg</f>
        <v>1.4957495791850732E-6</v>
      </c>
      <c r="BE140" s="22">
        <f>'Activity data'!BE48*FracLEACH*MSLeachEF*NtoN2O*kgtoGg</f>
        <v>1.4952344215751236E-6</v>
      </c>
      <c r="BF140" s="22">
        <f>'Activity data'!BF48*FracLEACH*MSLeachEF*NtoN2O*kgtoGg</f>
        <v>1.4947355074664699E-6</v>
      </c>
      <c r="BG140" s="22">
        <f>'Activity data'!BG48*FracLEACH*MSLeachEF*NtoN2O*kgtoGg</f>
        <v>1.494215957870136E-6</v>
      </c>
      <c r="BH140" s="22">
        <f>'Activity data'!BH48*FracLEACH*MSLeachEF*NtoN2O*kgtoGg</f>
        <v>1.4936885960716752E-6</v>
      </c>
      <c r="BI140" s="22">
        <f>'Activity data'!BI48*FracLEACH*MSLeachEF*NtoN2O*kgtoGg</f>
        <v>1.4931531731747751E-6</v>
      </c>
      <c r="BJ140" s="22">
        <f>'Activity data'!BJ48*FracLEACH*MSLeachEF*NtoN2O*kgtoGg</f>
        <v>1.4926284982526481E-6</v>
      </c>
      <c r="BK140" s="22">
        <f>'Activity data'!BK48*FracLEACH*MSLeachEF*NtoN2O*kgtoGg</f>
        <v>1.4920977657800495E-6</v>
      </c>
      <c r="BL140" s="22">
        <f>'Activity data'!BL48*FracLEACH*MSLeachEF*NtoN2O*kgtoGg</f>
        <v>1.4915413054235205E-6</v>
      </c>
      <c r="BM140" s="22">
        <f>'Activity data'!BM48*FracLEACH*MSLeachEF*NtoN2O*kgtoGg</f>
        <v>1.4909712580292406E-6</v>
      </c>
      <c r="BN140" s="22">
        <f>'Activity data'!BN48*FracLEACH*MSLeachEF*NtoN2O*kgtoGg</f>
        <v>1.4903910515798828E-6</v>
      </c>
      <c r="BO140" s="22">
        <f>'Activity data'!BO48*FracLEACH*MSLeachEF*NtoN2O*kgtoGg</f>
        <v>1.4898305985225081E-6</v>
      </c>
      <c r="BP140" s="22">
        <f>'Activity data'!BP48*FracLEACH*MSLeachEF*NtoN2O*kgtoGg</f>
        <v>1.4892620293491517E-6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0.20773141359491584</v>
      </c>
      <c r="AE141" s="22">
        <f>SUM('Activity data'!AE50:AE65)*FracLEACH*MSLeachEF*NtoN2O*kgtoGg</f>
        <v>0.20892667247594746</v>
      </c>
      <c r="AF141" s="22">
        <f>SUM('Activity data'!AF50:AF65)*FracLEACH*MSLeachEF*NtoN2O*kgtoGg</f>
        <v>0.20866175892952118</v>
      </c>
      <c r="AG141" s="22">
        <f>SUM('Activity data'!AG50:AG65)*FracLEACH*MSLeachEF*NtoN2O*kgtoGg</f>
        <v>0.20704533323833893</v>
      </c>
      <c r="AH141" s="22">
        <f>SUM('Activity data'!AH50:AH65)*FracLEACH*MSLeachEF*NtoN2O*kgtoGg</f>
        <v>0.20412341273110252</v>
      </c>
      <c r="AI141" s="22">
        <f>SUM('Activity data'!AI50:AI65)*FracLEACH*MSLeachEF*NtoN2O*kgtoGg</f>
        <v>0.20279637612108212</v>
      </c>
      <c r="AJ141" s="22">
        <f>SUM('Activity data'!AJ50:AJ65)*FracLEACH*MSLeachEF*NtoN2O*kgtoGg</f>
        <v>0.20129130517646571</v>
      </c>
      <c r="AK141" s="22">
        <f>SUM('Activity data'!AK50:AK65)*FracLEACH*MSLeachEF*NtoN2O*kgtoGg</f>
        <v>0.19872753263927287</v>
      </c>
      <c r="AL141" s="22">
        <f>SUM('Activity data'!AL50:AL65)*FracLEACH*MSLeachEF*NtoN2O*kgtoGg</f>
        <v>0.17909924088931278</v>
      </c>
      <c r="AM141" s="22">
        <f>SUM('Activity data'!AM50:AM65)*FracLEACH*MSLeachEF*NtoN2O*kgtoGg</f>
        <v>0.18312651589120557</v>
      </c>
      <c r="AN141" s="22">
        <f>SUM('Activity data'!AN50:AN65)*FracLEACH*MSLeachEF*NtoN2O*kgtoGg</f>
        <v>0.18521289452625039</v>
      </c>
      <c r="AO141" s="22">
        <f>SUM('Activity data'!AO50:AO65)*FracLEACH*MSLeachEF*NtoN2O*kgtoGg</f>
        <v>0.187354487375198</v>
      </c>
      <c r="AP141" s="22">
        <f>SUM('Activity data'!AP50:AP65)*FracLEACH*MSLeachEF*NtoN2O*kgtoGg</f>
        <v>0.18973337778186761</v>
      </c>
      <c r="AQ141" s="22">
        <f>SUM('Activity data'!AQ50:AQ65)*FracLEACH*MSLeachEF*NtoN2O*kgtoGg</f>
        <v>0.19387442969489424</v>
      </c>
      <c r="AR141" s="22">
        <f>SUM('Activity data'!AR50:AR65)*FracLEACH*MSLeachEF*NtoN2O*kgtoGg</f>
        <v>0.1982410590298446</v>
      </c>
      <c r="AS141" s="22">
        <f>SUM('Activity data'!AS50:AS65)*FracLEACH*MSLeachEF*NtoN2O*kgtoGg</f>
        <v>0.20316298261472543</v>
      </c>
      <c r="AT141" s="22">
        <f>SUM('Activity data'!AT50:AT65)*FracLEACH*MSLeachEF*NtoN2O*kgtoGg</f>
        <v>0.20870149290310688</v>
      </c>
      <c r="AU141" s="22">
        <f>SUM('Activity data'!AU50:AU65)*FracLEACH*MSLeachEF*NtoN2O*kgtoGg</f>
        <v>0.21554634332982867</v>
      </c>
      <c r="AV141" s="22">
        <f>SUM('Activity data'!AV50:AV65)*FracLEACH*MSLeachEF*NtoN2O*kgtoGg</f>
        <v>0.2227534034069997</v>
      </c>
      <c r="AW141" s="22">
        <f>SUM('Activity data'!AW50:AW65)*FracLEACH*MSLeachEF*NtoN2O*kgtoGg</f>
        <v>0.22938921415786639</v>
      </c>
      <c r="AX141" s="22">
        <f>SUM('Activity data'!AX50:AX65)*FracLEACH*MSLeachEF*NtoN2O*kgtoGg</f>
        <v>0.23580479906484661</v>
      </c>
      <c r="AY141" s="22">
        <f>SUM('Activity data'!AY50:AY65)*FracLEACH*MSLeachEF*NtoN2O*kgtoGg</f>
        <v>0.24255806782774958</v>
      </c>
      <c r="AZ141" s="22">
        <f>SUM('Activity data'!AZ50:AZ65)*FracLEACH*MSLeachEF*NtoN2O*kgtoGg</f>
        <v>0.24930290033794966</v>
      </c>
      <c r="BA141" s="22">
        <f>SUM('Activity data'!BA50:BA65)*FracLEACH*MSLeachEF*NtoN2O*kgtoGg</f>
        <v>0.25529552188657301</v>
      </c>
      <c r="BB141" s="22">
        <f>SUM('Activity data'!BB50:BB65)*FracLEACH*MSLeachEF*NtoN2O*kgtoGg</f>
        <v>0.26126249102962018</v>
      </c>
      <c r="BC141" s="22">
        <f>SUM('Activity data'!BC50:BC65)*FracLEACH*MSLeachEF*NtoN2O*kgtoGg</f>
        <v>0.2673365356788725</v>
      </c>
      <c r="BD141" s="22">
        <f>SUM('Activity data'!BD50:BD65)*FracLEACH*MSLeachEF*NtoN2O*kgtoGg</f>
        <v>0.27331425136713511</v>
      </c>
      <c r="BE141" s="22">
        <f>SUM('Activity data'!BE50:BE65)*FracLEACH*MSLeachEF*NtoN2O*kgtoGg</f>
        <v>0.27905757811557169</v>
      </c>
      <c r="BF141" s="22">
        <f>SUM('Activity data'!BF50:BF65)*FracLEACH*MSLeachEF*NtoN2O*kgtoGg</f>
        <v>0.28527484858513696</v>
      </c>
      <c r="BG141" s="22">
        <f>SUM('Activity data'!BG50:BG65)*FracLEACH*MSLeachEF*NtoN2O*kgtoGg</f>
        <v>0.29228479669440921</v>
      </c>
      <c r="BH141" s="22">
        <f>SUM('Activity data'!BH50:BH65)*FracLEACH*MSLeachEF*NtoN2O*kgtoGg</f>
        <v>0.29958084287146131</v>
      </c>
      <c r="BI141" s="22">
        <f>SUM('Activity data'!BI50:BI65)*FracLEACH*MSLeachEF*NtoN2O*kgtoGg</f>
        <v>0.30678736942491397</v>
      </c>
      <c r="BJ141" s="22">
        <f>SUM('Activity data'!BJ50:BJ65)*FracLEACH*MSLeachEF*NtoN2O*kgtoGg</f>
        <v>0.31424787525331627</v>
      </c>
      <c r="BK141" s="22">
        <f>SUM('Activity data'!BK50:BK65)*FracLEACH*MSLeachEF*NtoN2O*kgtoGg</f>
        <v>0.32239225396839805</v>
      </c>
      <c r="BL141" s="22">
        <f>SUM('Activity data'!BL50:BL65)*FracLEACH*MSLeachEF*NtoN2O*kgtoGg</f>
        <v>0.33099340062589655</v>
      </c>
      <c r="BM141" s="22">
        <f>SUM('Activity data'!BM50:BM65)*FracLEACH*MSLeachEF*NtoN2O*kgtoGg</f>
        <v>0.33999475149224373</v>
      </c>
      <c r="BN141" s="22">
        <f>SUM('Activity data'!BN50:BN65)*FracLEACH*MSLeachEF*NtoN2O*kgtoGg</f>
        <v>0.34873528155203742</v>
      </c>
      <c r="BO141" s="22">
        <f>SUM('Activity data'!BO50:BO65)*FracLEACH*MSLeachEF*NtoN2O*kgtoGg</f>
        <v>0.35783823936416354</v>
      </c>
      <c r="BP141" s="22">
        <f>SUM('Activity data'!BP50:BP65)*FracLEACH*MSLeachEF*NtoN2O*kgtoGg</f>
        <v>0.36745864544359819</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0.10175116378121943</v>
      </c>
      <c r="AE143" s="22">
        <f>'Activity data'!AE85*FracLEACH*MSLeachEF*NtoN2O*kgtoGg</f>
        <v>0.10194959878223547</v>
      </c>
      <c r="AF143" s="22">
        <f>'Activity data'!AF85*FracLEACH*MSLeachEF*NtoN2O*kgtoGg</f>
        <v>0.10232472704098104</v>
      </c>
      <c r="AG143" s="22">
        <f>'Activity data'!AG85*FracLEACH*MSLeachEF*NtoN2O*kgtoGg</f>
        <v>0.10260049681446651</v>
      </c>
      <c r="AH143" s="22">
        <f>'Activity data'!AH85*FracLEACH*MSLeachEF*NtoN2O*kgtoGg</f>
        <v>0.1027820445689533</v>
      </c>
      <c r="AI143" s="22">
        <f>'Activity data'!AI85*FracLEACH*MSLeachEF*NtoN2O*kgtoGg</f>
        <v>0.10286943800658449</v>
      </c>
      <c r="AJ143" s="22">
        <f>'Activity data'!AJ85*FracLEACH*MSLeachEF*NtoN2O*kgtoGg</f>
        <v>0.10305623965225527</v>
      </c>
      <c r="AK143" s="22">
        <f>'Activity data'!AK85*FracLEACH*MSLeachEF*NtoN2O*kgtoGg</f>
        <v>0.10322532215617475</v>
      </c>
      <c r="AL143" s="22">
        <f>'Activity data'!AL85*FracLEACH*MSLeachEF*NtoN2O*kgtoGg</f>
        <v>0.10331521423408981</v>
      </c>
      <c r="AM143" s="22">
        <f>'Activity data'!AM85*FracLEACH*MSLeachEF*NtoN2O*kgtoGg</f>
        <v>0.10214724604858064</v>
      </c>
      <c r="AN143" s="22">
        <f>'Activity data'!AN85*FracLEACH*MSLeachEF*NtoN2O*kgtoGg</f>
        <v>0.10263164405732884</v>
      </c>
      <c r="AO143" s="22">
        <f>'Activity data'!AO85*FracLEACH*MSLeachEF*NtoN2O*kgtoGg</f>
        <v>0.10296675804977998</v>
      </c>
      <c r="AP143" s="22">
        <f>'Activity data'!AP85*FracLEACH*MSLeachEF*NtoN2O*kgtoGg</f>
        <v>0.10330313473559442</v>
      </c>
      <c r="AQ143" s="22">
        <f>'Activity data'!AQ85*FracLEACH*MSLeachEF*NtoN2O*kgtoGg</f>
        <v>0.10365438780670248</v>
      </c>
      <c r="AR143" s="22">
        <f>'Activity data'!AR85*FracLEACH*MSLeachEF*NtoN2O*kgtoGg</f>
        <v>0.1041326459685608</v>
      </c>
      <c r="AS143" s="22">
        <f>'Activity data'!AS85*FracLEACH*MSLeachEF*NtoN2O*kgtoGg</f>
        <v>0.10462211737935821</v>
      </c>
      <c r="AT143" s="22">
        <f>'Activity data'!AT85*FracLEACH*MSLeachEF*NtoN2O*kgtoGg</f>
        <v>0.10514656443268176</v>
      </c>
      <c r="AU143" s="22">
        <f>'Activity data'!AU85*FracLEACH*MSLeachEF*NtoN2O*kgtoGg</f>
        <v>0.10570880260655478</v>
      </c>
      <c r="AV143" s="22">
        <f>'Activity data'!AV85*FracLEACH*MSLeachEF*NtoN2O*kgtoGg</f>
        <v>0.10635463061055445</v>
      </c>
      <c r="AW143" s="22">
        <f>'Activity data'!AW85*FracLEACH*MSLeachEF*NtoN2O*kgtoGg</f>
        <v>0.10701513545212261</v>
      </c>
      <c r="AX143" s="22">
        <f>'Activity data'!AX85*FracLEACH*MSLeachEF*NtoN2O*kgtoGg</f>
        <v>0.10768006863739554</v>
      </c>
      <c r="AY143" s="22">
        <f>'Activity data'!AY85*FracLEACH*MSLeachEF*NtoN2O*kgtoGg</f>
        <v>0.10832374486195023</v>
      </c>
      <c r="AZ143" s="22">
        <f>'Activity data'!AZ85*FracLEACH*MSLeachEF*NtoN2O*kgtoGg</f>
        <v>0.10898289942298893</v>
      </c>
      <c r="BA143" s="22">
        <f>'Activity data'!BA85*FracLEACH*MSLeachEF*NtoN2O*kgtoGg</f>
        <v>0.10963471965828182</v>
      </c>
      <c r="BB143" s="22">
        <f>'Activity data'!BB85*FracLEACH*MSLeachEF*NtoN2O*kgtoGg</f>
        <v>0.11023318641007097</v>
      </c>
      <c r="BC143" s="22">
        <f>'Activity data'!BC85*FracLEACH*MSLeachEF*NtoN2O*kgtoGg</f>
        <v>0.11082484954103645</v>
      </c>
      <c r="BD143" s="22">
        <f>'Activity data'!BD85*FracLEACH*MSLeachEF*NtoN2O*kgtoGg</f>
        <v>0.11141818472324033</v>
      </c>
      <c r="BE143" s="22">
        <f>'Activity data'!BE85*FracLEACH*MSLeachEF*NtoN2O*kgtoGg</f>
        <v>0.11200090503850847</v>
      </c>
      <c r="BF143" s="22">
        <f>'Activity data'!BF85*FracLEACH*MSLeachEF*NtoN2O*kgtoGg</f>
        <v>0.11256525152407183</v>
      </c>
      <c r="BG143" s="22">
        <f>'Activity data'!BG85*FracLEACH*MSLeachEF*NtoN2O*kgtoGg</f>
        <v>0.11315293983290385</v>
      </c>
      <c r="BH143" s="22">
        <f>'Activity data'!BH85*FracLEACH*MSLeachEF*NtoN2O*kgtoGg</f>
        <v>0.11374946491090791</v>
      </c>
      <c r="BI143" s="22">
        <f>'Activity data'!BI85*FracLEACH*MSLeachEF*NtoN2O*kgtoGg</f>
        <v>0.11435510829704337</v>
      </c>
      <c r="BJ143" s="22">
        <f>'Activity data'!BJ85*FracLEACH*MSLeachEF*NtoN2O*kgtoGg</f>
        <v>0.11494859411600516</v>
      </c>
      <c r="BK143" s="22">
        <f>'Activity data'!BK85*FracLEACH*MSLeachEF*NtoN2O*kgtoGg</f>
        <v>0.11554893193065163</v>
      </c>
      <c r="BL143" s="22">
        <f>'Activity data'!BL85*FracLEACH*MSLeachEF*NtoN2O*kgtoGg</f>
        <v>0.11617837183045711</v>
      </c>
      <c r="BM143" s="22">
        <f>'Activity data'!BM85*FracLEACH*MSLeachEF*NtoN2O*kgtoGg</f>
        <v>0.11682318070233839</v>
      </c>
      <c r="BN143" s="22">
        <f>'Activity data'!BN85*FracLEACH*MSLeachEF*NtoN2O*kgtoGg</f>
        <v>0.11747948098512651</v>
      </c>
      <c r="BO143" s="22">
        <f>'Activity data'!BO85*FracLEACH*MSLeachEF*NtoN2O*kgtoGg</f>
        <v>0.11811343722682556</v>
      </c>
      <c r="BP143" s="22">
        <f>'Activity data'!BP85*FracLEACH*MSLeachEF*NtoN2O*kgtoGg</f>
        <v>0.11875657400972675</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f>IFERROR(('Activity data'!I89*(1/Constants!$H$135))*ttokg*FracLEACH*MSLeachEF*NtoN2O*kgtoGg,"NO")</f>
        <v>1.5321378839843239E-5</v>
      </c>
      <c r="J146" s="22">
        <f>IFERROR(('Activity data'!J89*(1/Constants!$H$135))*ttokg*FracLEACH*MSLeachEF*NtoN2O*kgtoGg,"NO")</f>
        <v>1.5321378839843239E-5</v>
      </c>
      <c r="K146" s="22">
        <f>IFERROR(('Activity data'!K89*(1/Constants!$H$135))*ttokg*FracLEACH*MSLeachEF*NtoN2O*kgtoGg,"NO")</f>
        <v>1.5321378839843239E-5</v>
      </c>
      <c r="L146" s="22">
        <f>IFERROR(('Activity data'!L89*(1/Constants!$H$135))*ttokg*FracLEACH*MSLeachEF*NtoN2O*kgtoGg,"NO")</f>
        <v>1.5321378839843239E-5</v>
      </c>
      <c r="M146" s="22">
        <f>IFERROR(('Activity data'!M89*(1/Constants!$H$135))*ttokg*FracLEACH*MSLeachEF*NtoN2O*kgtoGg,"NO")</f>
        <v>1.5321378839843239E-5</v>
      </c>
      <c r="N146" s="22">
        <f>IFERROR(('Activity data'!N89*(1/Constants!$H$135))*ttokg*FracLEACH*MSLeachEF*NtoN2O*kgtoGg,"NO")</f>
        <v>1.5321378839843239E-5</v>
      </c>
      <c r="O146" s="22">
        <f>IFERROR(('Activity data'!O89*(1/Constants!$H$135))*ttokg*FracLEACH*MSLeachEF*NtoN2O*kgtoGg,"NO")</f>
        <v>1.5321378839843239E-5</v>
      </c>
      <c r="P146" s="22">
        <f>IFERROR(('Activity data'!P89*(1/Constants!$H$135))*ttokg*FracLEACH*MSLeachEF*NtoN2O*kgtoGg,"NO")</f>
        <v>1.5321378839843239E-5</v>
      </c>
      <c r="Q146" s="22">
        <f>IFERROR(('Activity data'!Q89*(1/Constants!$H$135))*ttokg*FracLEACH*MSLeachEF*NtoN2O*kgtoGg,"NO")</f>
        <v>1.5321378839843239E-5</v>
      </c>
      <c r="R146" s="22">
        <f>IFERROR(('Activity data'!R89*(1/Constants!$H$135))*ttokg*FracLEACH*MSLeachEF*NtoN2O*kgtoGg,"NO")</f>
        <v>1.5321378839843239E-5</v>
      </c>
      <c r="S146" s="22">
        <f>IFERROR(('Activity data'!S89*(1/Constants!$H$135))*ttokg*FracLEACH*MSLeachEF*NtoN2O*kgtoGg,"NO")</f>
        <v>1.5321378839843239E-5</v>
      </c>
      <c r="T146" s="22">
        <f>IFERROR(('Activity data'!T89*(1/Constants!$H$135))*ttokg*FracLEACH*MSLeachEF*NtoN2O*kgtoGg,"NO")</f>
        <v>1.5321378839843239E-5</v>
      </c>
      <c r="U146" s="22">
        <f>IFERROR(('Activity data'!U89*(1/Constants!$H$135))*ttokg*FracLEACH*MSLeachEF*NtoN2O*kgtoGg,"NO")</f>
        <v>1.5321378839843239E-5</v>
      </c>
      <c r="V146" s="22">
        <f>IFERROR(('Activity data'!V89*(1/Constants!$H$135))*ttokg*FracLEACH*MSLeachEF*NtoN2O*kgtoGg,"NO")</f>
        <v>1.5321378839843239E-5</v>
      </c>
      <c r="W146" s="22">
        <f>IFERROR(('Activity data'!W89*(1/Constants!$H$135))*ttokg*FracLEACH*MSLeachEF*NtoN2O*kgtoGg,"NO")</f>
        <v>1.5321378839843239E-5</v>
      </c>
      <c r="X146" s="22">
        <f>IFERROR(('Activity data'!X89*(1/Constants!$H$135))*ttokg*FracLEACH*MSLeachEF*NtoN2O*kgtoGg,"NO")</f>
        <v>1.5321378839843239E-5</v>
      </c>
      <c r="Y146" s="22">
        <f>IFERROR(('Activity data'!Y89*(1/Constants!$H$135))*ttokg*FracLEACH*MSLeachEF*NtoN2O*kgtoGg,"NO")</f>
        <v>1.5321378839843239E-5</v>
      </c>
      <c r="Z146" s="22">
        <f>IFERROR(('Activity data'!Z89*(1/Constants!$H$135))*ttokg*FracLEACH*MSLeachEF*NtoN2O*kgtoGg,"NO")</f>
        <v>1.5321378839843239E-5</v>
      </c>
      <c r="AA146" s="22">
        <f>IFERROR(('Activity data'!AA89*(1/Constants!$H$135))*ttokg*FracLEACH*MSLeachEF*NtoN2O*kgtoGg,"NO")</f>
        <v>1.5321378839843239E-5</v>
      </c>
      <c r="AB146" s="22">
        <f>IFERROR(('Activity data'!AB89*(1/Constants!$H$135))*ttokg*FracLEACH*MSLeachEF*NtoN2O*kgtoGg,"NO")</f>
        <v>1.5321378839843239E-5</v>
      </c>
      <c r="AC146" s="22">
        <f>IFERROR(('Activity data'!AC89*(1/Constants!$H$135))*ttokg*FracLEACH*MSLeachEF*NtoN2O*kgtoGg,"NO")</f>
        <v>1.5321378839843239E-5</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1.598450121782432E-3</v>
      </c>
      <c r="J147" s="22">
        <f>IFERROR(('Activity data'!J90*(1/Constants!$H$135))*ttokg*FracLEACH*MSLeachEF*NtoN2O*kgtoGg,"NO")</f>
        <v>1.598450121782432E-3</v>
      </c>
      <c r="K147" s="22">
        <f>IFERROR(('Activity data'!K90*(1/Constants!$H$135))*ttokg*FracLEACH*MSLeachEF*NtoN2O*kgtoGg,"NO")</f>
        <v>1.598450121782432E-3</v>
      </c>
      <c r="L147" s="22">
        <f>IFERROR(('Activity data'!L90*(1/Constants!$H$135))*ttokg*FracLEACH*MSLeachEF*NtoN2O*kgtoGg,"NO")</f>
        <v>1.598450121782432E-3</v>
      </c>
      <c r="M147" s="22">
        <f>IFERROR(('Activity data'!M90*(1/Constants!$H$135))*ttokg*FracLEACH*MSLeachEF*NtoN2O*kgtoGg,"NO")</f>
        <v>1.598450121782432E-3</v>
      </c>
      <c r="N147" s="22">
        <f>IFERROR(('Activity data'!N90*(1/Constants!$H$135))*ttokg*FracLEACH*MSLeachEF*NtoN2O*kgtoGg,"NO")</f>
        <v>1.598450121782432E-3</v>
      </c>
      <c r="O147" s="22">
        <f>IFERROR(('Activity data'!O90*(1/Constants!$H$135))*ttokg*FracLEACH*MSLeachEF*NtoN2O*kgtoGg,"NO")</f>
        <v>1.598450121782432E-3</v>
      </c>
      <c r="P147" s="22">
        <f>IFERROR(('Activity data'!P90*(1/Constants!$H$135))*ttokg*FracLEACH*MSLeachEF*NtoN2O*kgtoGg,"NO")</f>
        <v>1.598450121782432E-3</v>
      </c>
      <c r="Q147" s="22">
        <f>IFERROR(('Activity data'!Q90*(1/Constants!$H$135))*ttokg*FracLEACH*MSLeachEF*NtoN2O*kgtoGg,"NO")</f>
        <v>1.598450121782432E-3</v>
      </c>
      <c r="R147" s="22">
        <f>IFERROR(('Activity data'!R90*(1/Constants!$H$135))*ttokg*FracLEACH*MSLeachEF*NtoN2O*kgtoGg,"NO")</f>
        <v>1.598450121782432E-3</v>
      </c>
      <c r="S147" s="22">
        <f>IFERROR(('Activity data'!S90*(1/Constants!$H$135))*ttokg*FracLEACH*MSLeachEF*NtoN2O*kgtoGg,"NO")</f>
        <v>1.598450121782432E-3</v>
      </c>
      <c r="T147" s="22">
        <f>IFERROR(('Activity data'!T90*(1/Constants!$H$135))*ttokg*FracLEACH*MSLeachEF*NtoN2O*kgtoGg,"NO")</f>
        <v>1.598450121782432E-3</v>
      </c>
      <c r="U147" s="22">
        <f>IFERROR(('Activity data'!U90*(1/Constants!$H$135))*ttokg*FracLEACH*MSLeachEF*NtoN2O*kgtoGg,"NO")</f>
        <v>1.598450121782432E-3</v>
      </c>
      <c r="V147" s="22">
        <f>IFERROR(('Activity data'!V90*(1/Constants!$H$135))*ttokg*FracLEACH*MSLeachEF*NtoN2O*kgtoGg,"NO")</f>
        <v>1.598450121782432E-3</v>
      </c>
      <c r="W147" s="22">
        <f>IFERROR(('Activity data'!W90*(1/Constants!$H$135))*ttokg*FracLEACH*MSLeachEF*NtoN2O*kgtoGg,"NO")</f>
        <v>1.598450121782432E-3</v>
      </c>
      <c r="X147" s="22">
        <f>IFERROR(('Activity data'!X90*(1/Constants!$H$135))*ttokg*FracLEACH*MSLeachEF*NtoN2O*kgtoGg,"NO")</f>
        <v>1.598450121782432E-3</v>
      </c>
      <c r="Y147" s="22">
        <f>IFERROR(('Activity data'!Y90*(1/Constants!$H$135))*ttokg*FracLEACH*MSLeachEF*NtoN2O*kgtoGg,"NO")</f>
        <v>1.598450121782432E-3</v>
      </c>
      <c r="Z147" s="22">
        <f>IFERROR(('Activity data'!Z90*(1/Constants!$H$135))*ttokg*FracLEACH*MSLeachEF*NtoN2O*kgtoGg,"NO")</f>
        <v>1.598450121782432E-3</v>
      </c>
      <c r="AA147" s="22">
        <f>IFERROR(('Activity data'!AA90*(1/Constants!$H$135))*ttokg*FracLEACH*MSLeachEF*NtoN2O*kgtoGg,"NO")</f>
        <v>1.598450121782432E-3</v>
      </c>
      <c r="AB147" s="22">
        <f>IFERROR(('Activity data'!AB90*(1/Constants!$H$135))*ttokg*FracLEACH*MSLeachEF*NtoN2O*kgtoGg,"NO")</f>
        <v>1.598450121782432E-3</v>
      </c>
      <c r="AC147" s="22">
        <f>IFERROR(('Activity data'!AC90*(1/Constants!$H$135))*ttokg*FracLEACH*MSLeachEF*NtoN2O*kgtoGg,"NO")</f>
        <v>1.598450121782432E-3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1.7600065075023016E-3</v>
      </c>
      <c r="J148" s="22">
        <f>IFERROR(('Activity data'!J91*(1/Constants!$H$135))*ttokg*FracLEACH*MSLeachEF*NtoN2O*kgtoGg,"NO")</f>
        <v>1.7600065075023016E-3</v>
      </c>
      <c r="K148" s="22">
        <f>IFERROR(('Activity data'!K91*(1/Constants!$H$135))*ttokg*FracLEACH*MSLeachEF*NtoN2O*kgtoGg,"NO")</f>
        <v>1.7600065075023016E-3</v>
      </c>
      <c r="L148" s="22">
        <f>IFERROR(('Activity data'!L91*(1/Constants!$H$135))*ttokg*FracLEACH*MSLeachEF*NtoN2O*kgtoGg,"NO")</f>
        <v>1.7600065075023016E-3</v>
      </c>
      <c r="M148" s="22">
        <f>IFERROR(('Activity data'!M91*(1/Constants!$H$135))*ttokg*FracLEACH*MSLeachEF*NtoN2O*kgtoGg,"NO")</f>
        <v>1.7600065075023016E-3</v>
      </c>
      <c r="N148" s="22">
        <f>IFERROR(('Activity data'!N91*(1/Constants!$H$135))*ttokg*FracLEACH*MSLeachEF*NtoN2O*kgtoGg,"NO")</f>
        <v>1.7600065075023016E-3</v>
      </c>
      <c r="O148" s="22">
        <f>IFERROR(('Activity data'!O91*(1/Constants!$H$135))*ttokg*FracLEACH*MSLeachEF*NtoN2O*kgtoGg,"NO")</f>
        <v>1.7600065075023016E-3</v>
      </c>
      <c r="P148" s="22">
        <f>IFERROR(('Activity data'!P91*(1/Constants!$H$135))*ttokg*FracLEACH*MSLeachEF*NtoN2O*kgtoGg,"NO")</f>
        <v>1.7600065075023016E-3</v>
      </c>
      <c r="Q148" s="22">
        <f>IFERROR(('Activity data'!Q91*(1/Constants!$H$135))*ttokg*FracLEACH*MSLeachEF*NtoN2O*kgtoGg,"NO")</f>
        <v>1.7600065075023016E-3</v>
      </c>
      <c r="R148" s="22">
        <f>IFERROR(('Activity data'!R91*(1/Constants!$H$135))*ttokg*FracLEACH*MSLeachEF*NtoN2O*kgtoGg,"NO")</f>
        <v>1.7600065075023016E-3</v>
      </c>
      <c r="S148" s="22">
        <f>IFERROR(('Activity data'!S91*(1/Constants!$H$135))*ttokg*FracLEACH*MSLeachEF*NtoN2O*kgtoGg,"NO")</f>
        <v>1.7600065075023016E-3</v>
      </c>
      <c r="T148" s="22">
        <f>IFERROR(('Activity data'!T91*(1/Constants!$H$135))*ttokg*FracLEACH*MSLeachEF*NtoN2O*kgtoGg,"NO")</f>
        <v>1.7600065075023016E-3</v>
      </c>
      <c r="U148" s="22">
        <f>IFERROR(('Activity data'!U91*(1/Constants!$H$135))*ttokg*FracLEACH*MSLeachEF*NtoN2O*kgtoGg,"NO")</f>
        <v>1.7600065075023016E-3</v>
      </c>
      <c r="V148" s="22">
        <f>IFERROR(('Activity data'!V91*(1/Constants!$H$135))*ttokg*FracLEACH*MSLeachEF*NtoN2O*kgtoGg,"NO")</f>
        <v>1.7600065075023016E-3</v>
      </c>
      <c r="W148" s="22">
        <f>IFERROR(('Activity data'!W91*(1/Constants!$H$135))*ttokg*FracLEACH*MSLeachEF*NtoN2O*kgtoGg,"NO")</f>
        <v>1.7600065075023016E-3</v>
      </c>
      <c r="X148" s="22">
        <f>IFERROR(('Activity data'!X91*(1/Constants!$H$135))*ttokg*FracLEACH*MSLeachEF*NtoN2O*kgtoGg,"NO")</f>
        <v>1.7600065075023016E-3</v>
      </c>
      <c r="Y148" s="22">
        <f>IFERROR(('Activity data'!Y91*(1/Constants!$H$135))*ttokg*FracLEACH*MSLeachEF*NtoN2O*kgtoGg,"NO")</f>
        <v>1.7600065075023016E-3</v>
      </c>
      <c r="Z148" s="22">
        <f>IFERROR(('Activity data'!Z91*(1/Constants!$H$135))*ttokg*FracLEACH*MSLeachEF*NtoN2O*kgtoGg,"NO")</f>
        <v>1.7600065075023016E-3</v>
      </c>
      <c r="AA148" s="22">
        <f>IFERROR(('Activity data'!AA91*(1/Constants!$H$135))*ttokg*FracLEACH*MSLeachEF*NtoN2O*kgtoGg,"NO")</f>
        <v>1.7600065075023016E-3</v>
      </c>
      <c r="AB148" s="22">
        <f>IFERROR(('Activity data'!AB91*(1/Constants!$H$135))*ttokg*FracLEACH*MSLeachEF*NtoN2O*kgtoGg,"NO")</f>
        <v>1.7600065075023016E-3</v>
      </c>
      <c r="AC148" s="22">
        <f>IFERROR(('Activity data'!AC91*(1/Constants!$H$135))*ttokg*FracLEACH*MSLeachEF*NtoN2O*kgtoGg,"NO")</f>
        <v>1.7600065075023016E-3</v>
      </c>
      <c r="AD148" s="22">
        <f>IFERROR(('Activity data'!AD91*(1/Constants!$H$135))*ttokg*FracLEACH*MSLeachEF*NtoN2O*kgtoGg,"NO")</f>
        <v>1.9871041213735664E-2</v>
      </c>
      <c r="AE148" s="22">
        <f>IFERROR(('Activity data'!AE91*(1/Constants!$H$135))*ttokg*FracLEACH*MSLeachEF*NtoN2O*kgtoGg,"NO")</f>
        <v>1.9871041213735664E-2</v>
      </c>
      <c r="AF148" s="22">
        <f>IFERROR(('Activity data'!AF91*(1/Constants!$H$135))*ttokg*FracLEACH*MSLeachEF*NtoN2O*kgtoGg,"NO")</f>
        <v>1.9871041213735664E-2</v>
      </c>
      <c r="AG148" s="22">
        <f>IFERROR(('Activity data'!AG91*(1/Constants!$H$135))*ttokg*FracLEACH*MSLeachEF*NtoN2O*kgtoGg,"NO")</f>
        <v>1.9871041213735664E-2</v>
      </c>
      <c r="AH148" s="22">
        <f>IFERROR(('Activity data'!AH91*(1/Constants!$H$135))*ttokg*FracLEACH*MSLeachEF*NtoN2O*kgtoGg,"NO")</f>
        <v>1.9871041213735664E-2</v>
      </c>
      <c r="AI148" s="22">
        <f>IFERROR(('Activity data'!AI91*(1/Constants!$H$135))*ttokg*FracLEACH*MSLeachEF*NtoN2O*kgtoGg,"NO")</f>
        <v>1.9871041213735664E-2</v>
      </c>
      <c r="AJ148" s="22">
        <f>IFERROR(('Activity data'!AJ91*(1/Constants!$H$135))*ttokg*FracLEACH*MSLeachEF*NtoN2O*kgtoGg,"NO")</f>
        <v>1.9871041213735664E-2</v>
      </c>
      <c r="AK148" s="22">
        <f>IFERROR(('Activity data'!AK91*(1/Constants!$H$135))*ttokg*FracLEACH*MSLeachEF*NtoN2O*kgtoGg,"NO")</f>
        <v>1.9871041213735664E-2</v>
      </c>
      <c r="AL148" s="22">
        <f>IFERROR(('Activity data'!AL91*(1/Constants!$H$135))*ttokg*FracLEACH*MSLeachEF*NtoN2O*kgtoGg,"NO")</f>
        <v>1.9871041213735664E-2</v>
      </c>
      <c r="AM148" s="22">
        <f>IFERROR(('Activity data'!AM91*(1/Constants!$H$135))*ttokg*FracLEACH*MSLeachEF*NtoN2O*kgtoGg,"NO")</f>
        <v>1.9871041213735664E-2</v>
      </c>
      <c r="AN148" s="22">
        <f>IFERROR(('Activity data'!AN91*(1/Constants!$H$135))*ttokg*FracLEACH*MSLeachEF*NtoN2O*kgtoGg,"NO")</f>
        <v>1.9871041213735664E-2</v>
      </c>
      <c r="AO148" s="22">
        <f>IFERROR(('Activity data'!AO91*(1/Constants!$H$135))*ttokg*FracLEACH*MSLeachEF*NtoN2O*kgtoGg,"NO")</f>
        <v>1.9871041213735664E-2</v>
      </c>
      <c r="AP148" s="22">
        <f>IFERROR(('Activity data'!AP91*(1/Constants!$H$135))*ttokg*FracLEACH*MSLeachEF*NtoN2O*kgtoGg,"NO")</f>
        <v>1.9871041213735664E-2</v>
      </c>
      <c r="AQ148" s="22">
        <f>IFERROR(('Activity data'!AQ91*(1/Constants!$H$135))*ttokg*FracLEACH*MSLeachEF*NtoN2O*kgtoGg,"NO")</f>
        <v>1.9871041213735664E-2</v>
      </c>
      <c r="AR148" s="22">
        <f>IFERROR(('Activity data'!AR91*(1/Constants!$H$135))*ttokg*FracLEACH*MSLeachEF*NtoN2O*kgtoGg,"NO")</f>
        <v>1.9871041213735664E-2</v>
      </c>
      <c r="AS148" s="22">
        <f>IFERROR(('Activity data'!AS91*(1/Constants!$H$135))*ttokg*FracLEACH*MSLeachEF*NtoN2O*kgtoGg,"NO")</f>
        <v>1.9871041213735664E-2</v>
      </c>
      <c r="AT148" s="22">
        <f>IFERROR(('Activity data'!AT91*(1/Constants!$H$135))*ttokg*FracLEACH*MSLeachEF*NtoN2O*kgtoGg,"NO")</f>
        <v>1.9871041213735664E-2</v>
      </c>
      <c r="AU148" s="22">
        <f>IFERROR(('Activity data'!AU91*(1/Constants!$H$135))*ttokg*FracLEACH*MSLeachEF*NtoN2O*kgtoGg,"NO")</f>
        <v>1.9871041213735664E-2</v>
      </c>
      <c r="AV148" s="22">
        <f>IFERROR(('Activity data'!AV91*(1/Constants!$H$135))*ttokg*FracLEACH*MSLeachEF*NtoN2O*kgtoGg,"NO")</f>
        <v>1.9871041213735664E-2</v>
      </c>
      <c r="AW148" s="22">
        <f>IFERROR(('Activity data'!AW91*(1/Constants!$H$135))*ttokg*FracLEACH*MSLeachEF*NtoN2O*kgtoGg,"NO")</f>
        <v>1.9871041213735664E-2</v>
      </c>
      <c r="AX148" s="22">
        <f>IFERROR(('Activity data'!AX91*(1/Constants!$H$135))*ttokg*FracLEACH*MSLeachEF*NtoN2O*kgtoGg,"NO")</f>
        <v>1.9871041213735664E-2</v>
      </c>
      <c r="AY148" s="22">
        <f>IFERROR(('Activity data'!AY91*(1/Constants!$H$135))*ttokg*FracLEACH*MSLeachEF*NtoN2O*kgtoGg,"NO")</f>
        <v>1.9871041213735664E-2</v>
      </c>
      <c r="AZ148" s="22">
        <f>IFERROR(('Activity data'!AZ91*(1/Constants!$H$135))*ttokg*FracLEACH*MSLeachEF*NtoN2O*kgtoGg,"NO")</f>
        <v>1.9871041213735664E-2</v>
      </c>
      <c r="BA148" s="22">
        <f>IFERROR(('Activity data'!BA91*(1/Constants!$H$135))*ttokg*FracLEACH*MSLeachEF*NtoN2O*kgtoGg,"NO")</f>
        <v>1.9871041213735664E-2</v>
      </c>
      <c r="BB148" s="22">
        <f>IFERROR(('Activity data'!BB91*(1/Constants!$H$135))*ttokg*FracLEACH*MSLeachEF*NtoN2O*kgtoGg,"NO")</f>
        <v>1.9871041213735664E-2</v>
      </c>
      <c r="BC148" s="22">
        <f>IFERROR(('Activity data'!BC91*(1/Constants!$H$135))*ttokg*FracLEACH*MSLeachEF*NtoN2O*kgtoGg,"NO")</f>
        <v>1.9871041213735664E-2</v>
      </c>
      <c r="BD148" s="22">
        <f>IFERROR(('Activity data'!BD91*(1/Constants!$H$135))*ttokg*FracLEACH*MSLeachEF*NtoN2O*kgtoGg,"NO")</f>
        <v>1.9871041213735664E-2</v>
      </c>
      <c r="BE148" s="22">
        <f>IFERROR(('Activity data'!BE91*(1/Constants!$H$135))*ttokg*FracLEACH*MSLeachEF*NtoN2O*kgtoGg,"NO")</f>
        <v>1.9871041213735664E-2</v>
      </c>
      <c r="BF148" s="22">
        <f>IFERROR(('Activity data'!BF91*(1/Constants!$H$135))*ttokg*FracLEACH*MSLeachEF*NtoN2O*kgtoGg,"NO")</f>
        <v>1.9871041213735664E-2</v>
      </c>
      <c r="BG148" s="22">
        <f>IFERROR(('Activity data'!BG91*(1/Constants!$H$135))*ttokg*FracLEACH*MSLeachEF*NtoN2O*kgtoGg,"NO")</f>
        <v>1.9871041213735664E-2</v>
      </c>
      <c r="BH148" s="22">
        <f>IFERROR(('Activity data'!BH91*(1/Constants!$H$135))*ttokg*FracLEACH*MSLeachEF*NtoN2O*kgtoGg,"NO")</f>
        <v>1.9871041213735664E-2</v>
      </c>
      <c r="BI148" s="22">
        <f>IFERROR(('Activity data'!BI91*(1/Constants!$H$135))*ttokg*FracLEACH*MSLeachEF*NtoN2O*kgtoGg,"NO")</f>
        <v>1.9871041213735664E-2</v>
      </c>
      <c r="BJ148" s="22">
        <f>IFERROR(('Activity data'!BJ91*(1/Constants!$H$135))*ttokg*FracLEACH*MSLeachEF*NtoN2O*kgtoGg,"NO")</f>
        <v>1.9871041213735664E-2</v>
      </c>
      <c r="BK148" s="22">
        <f>IFERROR(('Activity data'!BK91*(1/Constants!$H$135))*ttokg*FracLEACH*MSLeachEF*NtoN2O*kgtoGg,"NO")</f>
        <v>1.9871041213735664E-2</v>
      </c>
      <c r="BL148" s="22">
        <f>IFERROR(('Activity data'!BL91*(1/Constants!$H$135))*ttokg*FracLEACH*MSLeachEF*NtoN2O*kgtoGg,"NO")</f>
        <v>1.9871041213735664E-2</v>
      </c>
      <c r="BM148" s="22">
        <f>IFERROR(('Activity data'!BM91*(1/Constants!$H$135))*ttokg*FracLEACH*MSLeachEF*NtoN2O*kgtoGg,"NO")</f>
        <v>1.9871041213735664E-2</v>
      </c>
      <c r="BN148" s="22">
        <f>IFERROR(('Activity data'!BN91*(1/Constants!$H$135))*ttokg*FracLEACH*MSLeachEF*NtoN2O*kgtoGg,"NO")</f>
        <v>1.9871041213735664E-2</v>
      </c>
      <c r="BO148" s="22">
        <f>IFERROR(('Activity data'!BO91*(1/Constants!$H$135))*ttokg*FracLEACH*MSLeachEF*NtoN2O*kgtoGg,"NO")</f>
        <v>1.9871041213735664E-2</v>
      </c>
      <c r="BP148" s="22">
        <f>IFERROR(('Activity data'!BP91*(1/Constants!$H$135))*ttokg*FracLEACH*MSLeachEF*NtoN2O*kgtoGg,"NO")</f>
        <v>1.9871041213735664E-2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1.9650467560735459E-5</v>
      </c>
      <c r="J149" s="22">
        <f>IFERROR(('Activity data'!J92*(1/Constants!$H$135))*ttokg*FracLEACH*MSLeachEF*NtoN2O*kgtoGg,"NO")</f>
        <v>1.9650467560735459E-5</v>
      </c>
      <c r="K149" s="22">
        <f>IFERROR(('Activity data'!K92*(1/Constants!$H$135))*ttokg*FracLEACH*MSLeachEF*NtoN2O*kgtoGg,"NO")</f>
        <v>1.9650467560735459E-5</v>
      </c>
      <c r="L149" s="22">
        <f>IFERROR(('Activity data'!L92*(1/Constants!$H$135))*ttokg*FracLEACH*MSLeachEF*NtoN2O*kgtoGg,"NO")</f>
        <v>1.9650467560735459E-5</v>
      </c>
      <c r="M149" s="22">
        <f>IFERROR(('Activity data'!M92*(1/Constants!$H$135))*ttokg*FracLEACH*MSLeachEF*NtoN2O*kgtoGg,"NO")</f>
        <v>1.9650467560735459E-5</v>
      </c>
      <c r="N149" s="22">
        <f>IFERROR(('Activity data'!N92*(1/Constants!$H$135))*ttokg*FracLEACH*MSLeachEF*NtoN2O*kgtoGg,"NO")</f>
        <v>1.9650467560735459E-5</v>
      </c>
      <c r="O149" s="22">
        <f>IFERROR(('Activity data'!O92*(1/Constants!$H$135))*ttokg*FracLEACH*MSLeachEF*NtoN2O*kgtoGg,"NO")</f>
        <v>1.9650467560735459E-5</v>
      </c>
      <c r="P149" s="22">
        <f>IFERROR(('Activity data'!P92*(1/Constants!$H$135))*ttokg*FracLEACH*MSLeachEF*NtoN2O*kgtoGg,"NO")</f>
        <v>1.9650467560735459E-5</v>
      </c>
      <c r="Q149" s="22">
        <f>IFERROR(('Activity data'!Q92*(1/Constants!$H$135))*ttokg*FracLEACH*MSLeachEF*NtoN2O*kgtoGg,"NO")</f>
        <v>1.9650467560735459E-5</v>
      </c>
      <c r="R149" s="22">
        <f>IFERROR(('Activity data'!R92*(1/Constants!$H$135))*ttokg*FracLEACH*MSLeachEF*NtoN2O*kgtoGg,"NO")</f>
        <v>1.9650467560735459E-5</v>
      </c>
      <c r="S149" s="22">
        <f>IFERROR(('Activity data'!S92*(1/Constants!$H$135))*ttokg*FracLEACH*MSLeachEF*NtoN2O*kgtoGg,"NO")</f>
        <v>1.9650467560735459E-5</v>
      </c>
      <c r="T149" s="22">
        <f>IFERROR(('Activity data'!T92*(1/Constants!$H$135))*ttokg*FracLEACH*MSLeachEF*NtoN2O*kgtoGg,"NO")</f>
        <v>1.9650467560735459E-5</v>
      </c>
      <c r="U149" s="22">
        <f>IFERROR(('Activity data'!U92*(1/Constants!$H$135))*ttokg*FracLEACH*MSLeachEF*NtoN2O*kgtoGg,"NO")</f>
        <v>1.9650467560735459E-5</v>
      </c>
      <c r="V149" s="22">
        <f>IFERROR(('Activity data'!V92*(1/Constants!$H$135))*ttokg*FracLEACH*MSLeachEF*NtoN2O*kgtoGg,"NO")</f>
        <v>1.9650467560735459E-5</v>
      </c>
      <c r="W149" s="22">
        <f>IFERROR(('Activity data'!W92*(1/Constants!$H$135))*ttokg*FracLEACH*MSLeachEF*NtoN2O*kgtoGg,"NO")</f>
        <v>1.9650467560735459E-5</v>
      </c>
      <c r="X149" s="22">
        <f>IFERROR(('Activity data'!X92*(1/Constants!$H$135))*ttokg*FracLEACH*MSLeachEF*NtoN2O*kgtoGg,"NO")</f>
        <v>1.9650467560735459E-5</v>
      </c>
      <c r="Y149" s="22">
        <f>IFERROR(('Activity data'!Y92*(1/Constants!$H$135))*ttokg*FracLEACH*MSLeachEF*NtoN2O*kgtoGg,"NO")</f>
        <v>1.9650467560735459E-5</v>
      </c>
      <c r="Z149" s="22">
        <f>IFERROR(('Activity data'!Z92*(1/Constants!$H$135))*ttokg*FracLEACH*MSLeachEF*NtoN2O*kgtoGg,"NO")</f>
        <v>1.9650467560735459E-5</v>
      </c>
      <c r="AA149" s="22">
        <f>IFERROR(('Activity data'!AA92*(1/Constants!$H$135))*ttokg*FracLEACH*MSLeachEF*NtoN2O*kgtoGg,"NO")</f>
        <v>1.9650467560735459E-5</v>
      </c>
      <c r="AB149" s="22">
        <f>IFERROR(('Activity data'!AB92*(1/Constants!$H$135))*ttokg*FracLEACH*MSLeachEF*NtoN2O*kgtoGg,"NO")</f>
        <v>1.9650467560735459E-5</v>
      </c>
      <c r="AC149" s="22">
        <f>IFERROR(('Activity data'!AC92*(1/Constants!$H$135))*ttokg*FracLEACH*MSLeachEF*NtoN2O*kgtoGg,"NO")</f>
        <v>1.9650467560735459E-5</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1.712428009262699E-7</v>
      </c>
      <c r="J152" s="22">
        <f>IFERROR(('Activity data'!J95*(1/Constants!$H$135))*ttokg*FracLEACH*MSLeachEF*NtoN2O*kgtoGg,"NO")</f>
        <v>1.712428009262699E-7</v>
      </c>
      <c r="K152" s="22">
        <f>IFERROR(('Activity data'!K95*(1/Constants!$H$135))*ttokg*FracLEACH*MSLeachEF*NtoN2O*kgtoGg,"NO")</f>
        <v>1.712428009262699E-7</v>
      </c>
      <c r="L152" s="22">
        <f>IFERROR(('Activity data'!L95*(1/Constants!$H$135))*ttokg*FracLEACH*MSLeachEF*NtoN2O*kgtoGg,"NO")</f>
        <v>1.712428009262699E-7</v>
      </c>
      <c r="M152" s="22">
        <f>IFERROR(('Activity data'!M95*(1/Constants!$H$135))*ttokg*FracLEACH*MSLeachEF*NtoN2O*kgtoGg,"NO")</f>
        <v>1.712428009262699E-7</v>
      </c>
      <c r="N152" s="22">
        <f>IFERROR(('Activity data'!N95*(1/Constants!$H$135))*ttokg*FracLEACH*MSLeachEF*NtoN2O*kgtoGg,"NO")</f>
        <v>1.712428009262699E-7</v>
      </c>
      <c r="O152" s="22">
        <f>IFERROR(('Activity data'!O95*(1/Constants!$H$135))*ttokg*FracLEACH*MSLeachEF*NtoN2O*kgtoGg,"NO")</f>
        <v>1.712428009262699E-7</v>
      </c>
      <c r="P152" s="22">
        <f>IFERROR(('Activity data'!P95*(1/Constants!$H$135))*ttokg*FracLEACH*MSLeachEF*NtoN2O*kgtoGg,"NO")</f>
        <v>1.712428009262699E-7</v>
      </c>
      <c r="Q152" s="22">
        <f>IFERROR(('Activity data'!Q95*(1/Constants!$H$135))*ttokg*FracLEACH*MSLeachEF*NtoN2O*kgtoGg,"NO")</f>
        <v>1.712428009262699E-7</v>
      </c>
      <c r="R152" s="22">
        <f>IFERROR(('Activity data'!R95*(1/Constants!$H$135))*ttokg*FracLEACH*MSLeachEF*NtoN2O*kgtoGg,"NO")</f>
        <v>1.712428009262699E-7</v>
      </c>
      <c r="S152" s="22">
        <f>IFERROR(('Activity data'!S95*(1/Constants!$H$135))*ttokg*FracLEACH*MSLeachEF*NtoN2O*kgtoGg,"NO")</f>
        <v>1.712428009262699E-7</v>
      </c>
      <c r="T152" s="22">
        <f>IFERROR(('Activity data'!T95*(1/Constants!$H$135))*ttokg*FracLEACH*MSLeachEF*NtoN2O*kgtoGg,"NO")</f>
        <v>1.712428009262699E-7</v>
      </c>
      <c r="U152" s="22">
        <f>IFERROR(('Activity data'!U95*(1/Constants!$H$135))*ttokg*FracLEACH*MSLeachEF*NtoN2O*kgtoGg,"NO")</f>
        <v>1.712428009262699E-7</v>
      </c>
      <c r="V152" s="22">
        <f>IFERROR(('Activity data'!V95*(1/Constants!$H$135))*ttokg*FracLEACH*MSLeachEF*NtoN2O*kgtoGg,"NO")</f>
        <v>1.712428009262699E-7</v>
      </c>
      <c r="W152" s="22">
        <f>IFERROR(('Activity data'!W95*(1/Constants!$H$135))*ttokg*FracLEACH*MSLeachEF*NtoN2O*kgtoGg,"NO")</f>
        <v>1.712428009262699E-7</v>
      </c>
      <c r="X152" s="22">
        <f>IFERROR(('Activity data'!X95*(1/Constants!$H$135))*ttokg*FracLEACH*MSLeachEF*NtoN2O*kgtoGg,"NO")</f>
        <v>1.712428009262699E-7</v>
      </c>
      <c r="Y152" s="22">
        <f>IFERROR(('Activity data'!Y95*(1/Constants!$H$135))*ttokg*FracLEACH*MSLeachEF*NtoN2O*kgtoGg,"NO")</f>
        <v>1.712428009262699E-7</v>
      </c>
      <c r="Z152" s="22">
        <f>IFERROR(('Activity data'!Z95*(1/Constants!$H$135))*ttokg*FracLEACH*MSLeachEF*NtoN2O*kgtoGg,"NO")</f>
        <v>1.712428009262699E-7</v>
      </c>
      <c r="AA152" s="22">
        <f>IFERROR(('Activity data'!AA95*(1/Constants!$H$135))*ttokg*FracLEACH*MSLeachEF*NtoN2O*kgtoGg,"NO")</f>
        <v>1.712428009262699E-7</v>
      </c>
      <c r="AB152" s="22">
        <f>IFERROR(('Activity data'!AB95*(1/Constants!$H$135))*ttokg*FracLEACH*MSLeachEF*NtoN2O*kgtoGg,"NO")</f>
        <v>1.712428009262699E-7</v>
      </c>
      <c r="AC152" s="22">
        <f>IFERROR(('Activity data'!AC95*(1/Constants!$H$135))*ttokg*FracLEACH*MSLeachEF*NtoN2O*kgtoGg,"NO")</f>
        <v>1.712428009262699E-7</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2.1478724107376677E-4</v>
      </c>
      <c r="J153" s="22">
        <f>IFERROR(('Activity data'!J96*(1/Constants!$H$135))*ttokg*FracLEACH*MSLeachEF*NtoN2O*kgtoGg,"NO")</f>
        <v>2.1478724107376677E-4</v>
      </c>
      <c r="K153" s="22">
        <f>IFERROR(('Activity data'!K96*(1/Constants!$H$135))*ttokg*FracLEACH*MSLeachEF*NtoN2O*kgtoGg,"NO")</f>
        <v>2.1478724107376677E-4</v>
      </c>
      <c r="L153" s="22">
        <f>IFERROR(('Activity data'!L96*(1/Constants!$H$135))*ttokg*FracLEACH*MSLeachEF*NtoN2O*kgtoGg,"NO")</f>
        <v>2.1478724107376677E-4</v>
      </c>
      <c r="M153" s="22">
        <f>IFERROR(('Activity data'!M96*(1/Constants!$H$135))*ttokg*FracLEACH*MSLeachEF*NtoN2O*kgtoGg,"NO")</f>
        <v>2.1478724107376677E-4</v>
      </c>
      <c r="N153" s="22">
        <f>IFERROR(('Activity data'!N96*(1/Constants!$H$135))*ttokg*FracLEACH*MSLeachEF*NtoN2O*kgtoGg,"NO")</f>
        <v>2.1478724107376677E-4</v>
      </c>
      <c r="O153" s="22">
        <f>IFERROR(('Activity data'!O96*(1/Constants!$H$135))*ttokg*FracLEACH*MSLeachEF*NtoN2O*kgtoGg,"NO")</f>
        <v>2.1478724107376677E-4</v>
      </c>
      <c r="P153" s="22">
        <f>IFERROR(('Activity data'!P96*(1/Constants!$H$135))*ttokg*FracLEACH*MSLeachEF*NtoN2O*kgtoGg,"NO")</f>
        <v>2.1478724107376677E-4</v>
      </c>
      <c r="Q153" s="22">
        <f>IFERROR(('Activity data'!Q96*(1/Constants!$H$135))*ttokg*FracLEACH*MSLeachEF*NtoN2O*kgtoGg,"NO")</f>
        <v>2.1478724107376677E-4</v>
      </c>
      <c r="R153" s="22">
        <f>IFERROR(('Activity data'!R96*(1/Constants!$H$135))*ttokg*FracLEACH*MSLeachEF*NtoN2O*kgtoGg,"NO")</f>
        <v>2.1478724107376677E-4</v>
      </c>
      <c r="S153" s="22">
        <f>IFERROR(('Activity data'!S96*(1/Constants!$H$135))*ttokg*FracLEACH*MSLeachEF*NtoN2O*kgtoGg,"NO")</f>
        <v>2.1478724107376677E-4</v>
      </c>
      <c r="T153" s="22">
        <f>IFERROR(('Activity data'!T96*(1/Constants!$H$135))*ttokg*FracLEACH*MSLeachEF*NtoN2O*kgtoGg,"NO")</f>
        <v>2.1478724107376677E-4</v>
      </c>
      <c r="U153" s="22">
        <f>IFERROR(('Activity data'!U96*(1/Constants!$H$135))*ttokg*FracLEACH*MSLeachEF*NtoN2O*kgtoGg,"NO")</f>
        <v>2.1478724107376677E-4</v>
      </c>
      <c r="V153" s="22">
        <f>IFERROR(('Activity data'!V96*(1/Constants!$H$135))*ttokg*FracLEACH*MSLeachEF*NtoN2O*kgtoGg,"NO")</f>
        <v>2.1478724107376677E-4</v>
      </c>
      <c r="W153" s="22">
        <f>IFERROR(('Activity data'!W96*(1/Constants!$H$135))*ttokg*FracLEACH*MSLeachEF*NtoN2O*kgtoGg,"NO")</f>
        <v>2.1478724107376677E-4</v>
      </c>
      <c r="X153" s="22">
        <f>IFERROR(('Activity data'!X96*(1/Constants!$H$135))*ttokg*FracLEACH*MSLeachEF*NtoN2O*kgtoGg,"NO")</f>
        <v>2.1478724107376677E-4</v>
      </c>
      <c r="Y153" s="22">
        <f>IFERROR(('Activity data'!Y96*(1/Constants!$H$135))*ttokg*FracLEACH*MSLeachEF*NtoN2O*kgtoGg,"NO")</f>
        <v>2.1478724107376677E-4</v>
      </c>
      <c r="Z153" s="22">
        <f>IFERROR(('Activity data'!Z96*(1/Constants!$H$135))*ttokg*FracLEACH*MSLeachEF*NtoN2O*kgtoGg,"NO")</f>
        <v>2.1478724107376677E-4</v>
      </c>
      <c r="AA153" s="22">
        <f>IFERROR(('Activity data'!AA96*(1/Constants!$H$135))*ttokg*FracLEACH*MSLeachEF*NtoN2O*kgtoGg,"NO")</f>
        <v>2.1478724107376677E-4</v>
      </c>
      <c r="AB153" s="22">
        <f>IFERROR(('Activity data'!AB96*(1/Constants!$H$135))*ttokg*FracLEACH*MSLeachEF*NtoN2O*kgtoGg,"NO")</f>
        <v>2.1478724107376677E-4</v>
      </c>
      <c r="AC153" s="22">
        <f>IFERROR(('Activity data'!AC96*(1/Constants!$H$135))*ttokg*FracLEACH*MSLeachEF*NtoN2O*kgtoGg,"NO")</f>
        <v>2.1478724107376677E-4</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9.7559091197165892E-3</v>
      </c>
      <c r="J155" s="22">
        <f>IFERROR(('Activity data'!J98*(1/Constants!$H$135))*ttokg*FracLEACH*MSLeachEF*NtoN2O*kgtoGg,"NO")</f>
        <v>9.7559091197165892E-3</v>
      </c>
      <c r="K155" s="22">
        <f>IFERROR(('Activity data'!K98*(1/Constants!$H$135))*ttokg*FracLEACH*MSLeachEF*NtoN2O*kgtoGg,"NO")</f>
        <v>9.7559091197165892E-3</v>
      </c>
      <c r="L155" s="22">
        <f>IFERROR(('Activity data'!L98*(1/Constants!$H$135))*ttokg*FracLEACH*MSLeachEF*NtoN2O*kgtoGg,"NO")</f>
        <v>9.7559091197165892E-3</v>
      </c>
      <c r="M155" s="22">
        <f>IFERROR(('Activity data'!M98*(1/Constants!$H$135))*ttokg*FracLEACH*MSLeachEF*NtoN2O*kgtoGg,"NO")</f>
        <v>9.7559091197165892E-3</v>
      </c>
      <c r="N155" s="22">
        <f>IFERROR(('Activity data'!N98*(1/Constants!$H$135))*ttokg*FracLEACH*MSLeachEF*NtoN2O*kgtoGg,"NO")</f>
        <v>9.7559091197165892E-3</v>
      </c>
      <c r="O155" s="22">
        <f>IFERROR(('Activity data'!O98*(1/Constants!$H$135))*ttokg*FracLEACH*MSLeachEF*NtoN2O*kgtoGg,"NO")</f>
        <v>9.7559091197165892E-3</v>
      </c>
      <c r="P155" s="22">
        <f>IFERROR(('Activity data'!P98*(1/Constants!$H$135))*ttokg*FracLEACH*MSLeachEF*NtoN2O*kgtoGg,"NO")</f>
        <v>9.7559091197165892E-3</v>
      </c>
      <c r="Q155" s="22">
        <f>IFERROR(('Activity data'!Q98*(1/Constants!$H$135))*ttokg*FracLEACH*MSLeachEF*NtoN2O*kgtoGg,"NO")</f>
        <v>9.7559091197165892E-3</v>
      </c>
      <c r="R155" s="22">
        <f>IFERROR(('Activity data'!R98*(1/Constants!$H$135))*ttokg*FracLEACH*MSLeachEF*NtoN2O*kgtoGg,"NO")</f>
        <v>9.7559091197165892E-3</v>
      </c>
      <c r="S155" s="22">
        <f>IFERROR(('Activity data'!S98*(1/Constants!$H$135))*ttokg*FracLEACH*MSLeachEF*NtoN2O*kgtoGg,"NO")</f>
        <v>9.7559091197165892E-3</v>
      </c>
      <c r="T155" s="22">
        <f>IFERROR(('Activity data'!T98*(1/Constants!$H$135))*ttokg*FracLEACH*MSLeachEF*NtoN2O*kgtoGg,"NO")</f>
        <v>9.7559091197165892E-3</v>
      </c>
      <c r="U155" s="22">
        <f>IFERROR(('Activity data'!U98*(1/Constants!$H$135))*ttokg*FracLEACH*MSLeachEF*NtoN2O*kgtoGg,"NO")</f>
        <v>9.7559091197165892E-3</v>
      </c>
      <c r="V155" s="22">
        <f>IFERROR(('Activity data'!V98*(1/Constants!$H$135))*ttokg*FracLEACH*MSLeachEF*NtoN2O*kgtoGg,"NO")</f>
        <v>9.7559091197165892E-3</v>
      </c>
      <c r="W155" s="22">
        <f>IFERROR(('Activity data'!W98*(1/Constants!$H$135))*ttokg*FracLEACH*MSLeachEF*NtoN2O*kgtoGg,"NO")</f>
        <v>9.7559091197165892E-3</v>
      </c>
      <c r="X155" s="22">
        <f>IFERROR(('Activity data'!X98*(1/Constants!$H$135))*ttokg*FracLEACH*MSLeachEF*NtoN2O*kgtoGg,"NO")</f>
        <v>9.7559091197165892E-3</v>
      </c>
      <c r="Y155" s="22">
        <f>IFERROR(('Activity data'!Y98*(1/Constants!$H$135))*ttokg*FracLEACH*MSLeachEF*NtoN2O*kgtoGg,"NO")</f>
        <v>9.7559091197165892E-3</v>
      </c>
      <c r="Z155" s="22">
        <f>IFERROR(('Activity data'!Z98*(1/Constants!$H$135))*ttokg*FracLEACH*MSLeachEF*NtoN2O*kgtoGg,"NO")</f>
        <v>9.7559091197165892E-3</v>
      </c>
      <c r="AA155" s="22">
        <f>IFERROR(('Activity data'!AA98*(1/Constants!$H$135))*ttokg*FracLEACH*MSLeachEF*NtoN2O*kgtoGg,"NO")</f>
        <v>9.7559091197165892E-3</v>
      </c>
      <c r="AB155" s="22">
        <f>IFERROR(('Activity data'!AB98*(1/Constants!$H$135))*ttokg*FracLEACH*MSLeachEF*NtoN2O*kgtoGg,"NO")</f>
        <v>9.7559091197165892E-3</v>
      </c>
      <c r="AC155" s="22">
        <f>IFERROR(('Activity data'!AC98*(1/Constants!$H$135))*ttokg*FracLEACH*MSLeachEF*NtoN2O*kgtoGg,"NO")</f>
        <v>9.7559091197165892E-3</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0.39636478590132007</v>
      </c>
      <c r="AE156" s="22">
        <f>Constants!$H63*'Activity data'!AE5*Constants!$H81*EF!$H206*MMVolatEF*NtoN2O*kgtoGg</f>
        <v>0.39929787911965603</v>
      </c>
      <c r="AF156" s="22">
        <f>Constants!$H63*'Activity data'!AF5*Constants!$H81*EF!$H206*MMVolatEF*NtoN2O*kgtoGg</f>
        <v>0.40137316561184455</v>
      </c>
      <c r="AG156" s="22">
        <f>Constants!$H63*'Activity data'!AG5*Constants!$H81*EF!$H206*MMVolatEF*NtoN2O*kgtoGg</f>
        <v>0.40261372609675616</v>
      </c>
      <c r="AH156" s="22">
        <f>Constants!$H63*'Activity data'!AH5*Constants!$H81*EF!$H206*MMVolatEF*NtoN2O*kgtoGg</f>
        <v>0.40300220752665222</v>
      </c>
      <c r="AI156" s="22">
        <f>Constants!$H63*'Activity data'!AI5*Constants!$H81*EF!$H206*MMVolatEF*NtoN2O*kgtoGg</f>
        <v>0.40469872466092499</v>
      </c>
      <c r="AJ156" s="22">
        <f>Constants!$H63*'Activity data'!AJ5*Constants!$H81*EF!$H206*MMVolatEF*NtoN2O*kgtoGg</f>
        <v>0.40632379309582428</v>
      </c>
      <c r="AK156" s="22">
        <f>Constants!$H63*'Activity data'!AK5*Constants!$H81*EF!$H206*MMVolatEF*NtoN2O*kgtoGg</f>
        <v>0.40718274999840853</v>
      </c>
      <c r="AL156" s="22">
        <f>Constants!$H63*'Activity data'!AL5*Constants!$H81*EF!$H206*MMVolatEF*NtoN2O*kgtoGg</f>
        <v>0.39449377145576592</v>
      </c>
      <c r="AM156" s="22">
        <f>Constants!$H63*'Activity data'!AM5*Constants!$H81*EF!$H206*MMVolatEF*NtoN2O*kgtoGg</f>
        <v>0.39906887754632325</v>
      </c>
      <c r="AN156" s="22">
        <f>Constants!$H63*'Activity data'!AN5*Constants!$H81*EF!$H206*MMVolatEF*NtoN2O*kgtoGg</f>
        <v>0.40218205165349635</v>
      </c>
      <c r="AO156" s="22">
        <f>Constants!$H63*'Activity data'!AO5*Constants!$H81*EF!$H206*MMVolatEF*NtoN2O*kgtoGg</f>
        <v>0.40542009050264283</v>
      </c>
      <c r="AP156" s="22">
        <f>Constants!$H63*'Activity data'!AP5*Constants!$H81*EF!$H206*MMVolatEF*NtoN2O*kgtoGg</f>
        <v>0.40893111702773199</v>
      </c>
      <c r="AQ156" s="22">
        <f>Constants!$H63*'Activity data'!AQ5*Constants!$H81*EF!$H206*MMVolatEF*NtoN2O*kgtoGg</f>
        <v>0.41398307825653746</v>
      </c>
      <c r="AR156" s="22">
        <f>Constants!$H63*'Activity data'!AR5*Constants!$H81*EF!$H206*MMVolatEF*NtoN2O*kgtoGg</f>
        <v>0.41905244828693416</v>
      </c>
      <c r="AS156" s="22">
        <f>Constants!$H63*'Activity data'!AS5*Constants!$H81*EF!$H206*MMVolatEF*NtoN2O*kgtoGg</f>
        <v>0.42468783389046516</v>
      </c>
      <c r="AT156" s="22">
        <f>Constants!$H63*'Activity data'!AT5*Constants!$H81*EF!$H206*MMVolatEF*NtoN2O*kgtoGg</f>
        <v>0.43095038586604312</v>
      </c>
      <c r="AU156" s="22">
        <f>Constants!$H63*'Activity data'!AU5*Constants!$H81*EF!$H206*MMVolatEF*NtoN2O*kgtoGg</f>
        <v>0.43844146031095022</v>
      </c>
      <c r="AV156" s="22">
        <f>Constants!$H63*'Activity data'!AV5*Constants!$H81*EF!$H206*MMVolatEF*NtoN2O*kgtoGg</f>
        <v>0.44637023122967584</v>
      </c>
      <c r="AW156" s="22">
        <f>Constants!$H63*'Activity data'!AW5*Constants!$H81*EF!$H206*MMVolatEF*NtoN2O*kgtoGg</f>
        <v>0.45441019812062922</v>
      </c>
      <c r="AX156" s="22">
        <f>Constants!$H63*'Activity data'!AX5*Constants!$H81*EF!$H206*MMVolatEF*NtoN2O*kgtoGg</f>
        <v>0.46243658006893201</v>
      </c>
      <c r="AY156" s="22">
        <f>Constants!$H63*'Activity data'!AY5*Constants!$H81*EF!$H206*MMVolatEF*NtoN2O*kgtoGg</f>
        <v>0.47094191513402883</v>
      </c>
      <c r="AZ156" s="22">
        <f>Constants!$H63*'Activity data'!AZ5*Constants!$H81*EF!$H206*MMVolatEF*NtoN2O*kgtoGg</f>
        <v>0.47962456632183298</v>
      </c>
      <c r="BA156" s="22">
        <f>Constants!$H63*'Activity data'!BA5*Constants!$H81*EF!$H206*MMVolatEF*NtoN2O*kgtoGg</f>
        <v>0.487805373614492</v>
      </c>
      <c r="BB156" s="22">
        <f>Constants!$H63*'Activity data'!BB5*Constants!$H81*EF!$H206*MMVolatEF*NtoN2O*kgtoGg</f>
        <v>0.49592841989763303</v>
      </c>
      <c r="BC156" s="22">
        <f>Constants!$H63*'Activity data'!BC5*Constants!$H81*EF!$H206*MMVolatEF*NtoN2O*kgtoGg</f>
        <v>0.5043222887595904</v>
      </c>
      <c r="BD156" s="22">
        <f>Constants!$H63*'Activity data'!BD5*Constants!$H81*EF!$H206*MMVolatEF*NtoN2O*kgtoGg</f>
        <v>0.5127992972540597</v>
      </c>
      <c r="BE156" s="22">
        <f>Constants!$H63*'Activity data'!BE5*Constants!$H81*EF!$H206*MMVolatEF*NtoN2O*kgtoGg</f>
        <v>0.52122575297138363</v>
      </c>
      <c r="BF156" s="22">
        <f>Constants!$H63*'Activity data'!BF5*Constants!$H81*EF!$H206*MMVolatEF*NtoN2O*kgtoGg</f>
        <v>0.53028076046735728</v>
      </c>
      <c r="BG156" s="22">
        <f>Constants!$H63*'Activity data'!BG5*Constants!$H81*EF!$H206*MMVolatEF*NtoN2O*kgtoGg</f>
        <v>0.53956343675989604</v>
      </c>
      <c r="BH156" s="22">
        <f>Constants!$H63*'Activity data'!BH5*Constants!$H81*EF!$H206*MMVolatEF*NtoN2O*kgtoGg</f>
        <v>0.54928401547887507</v>
      </c>
      <c r="BI156" s="22">
        <f>Constants!$H63*'Activity data'!BI5*Constants!$H81*EF!$H206*MMVolatEF*NtoN2O*kgtoGg</f>
        <v>0.55907743750099048</v>
      </c>
      <c r="BJ156" s="22">
        <f>Constants!$H63*'Activity data'!BJ5*Constants!$H81*EF!$H206*MMVolatEF*NtoN2O*kgtoGg</f>
        <v>0.56928655751218871</v>
      </c>
      <c r="BK156" s="22">
        <f>Constants!$H63*'Activity data'!BK5*Constants!$H81*EF!$H206*MMVolatEF*NtoN2O*kgtoGg</f>
        <v>0.58035416303095155</v>
      </c>
      <c r="BL156" s="22">
        <f>Constants!$H63*'Activity data'!BL5*Constants!$H81*EF!$H206*MMVolatEF*NtoN2O*kgtoGg</f>
        <v>0.59187567475215985</v>
      </c>
      <c r="BM156" s="22">
        <f>Constants!$H63*'Activity data'!BM5*Constants!$H81*EF!$H206*MMVolatEF*NtoN2O*kgtoGg</f>
        <v>0.60399798224083334</v>
      </c>
      <c r="BN156" s="22">
        <f>Constants!$H63*'Activity data'!BN5*Constants!$H81*EF!$H206*MMVolatEF*NtoN2O*kgtoGg</f>
        <v>0.61604614524103818</v>
      </c>
      <c r="BO156" s="22">
        <f>Constants!$H63*'Activity data'!BO5*Constants!$H81*EF!$H206*MMVolatEF*NtoN2O*kgtoGg</f>
        <v>0.62866790988110166</v>
      </c>
      <c r="BP156" s="22">
        <f>Constants!$H63*'Activity data'!BP5*Constants!$H81*EF!$H206*MMVolatEF*NtoN2O*kgtoGg</f>
        <v>0.64203878105291345</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3.1270911505913566E-2</v>
      </c>
      <c r="AE157" s="22">
        <f>Constants!$H64*'Activity data'!AE6*Constants!$H82*EF!$H207*MMVolatEF*NtoN2O*kgtoGg</f>
        <v>3.1502315762123166E-2</v>
      </c>
      <c r="AF157" s="22">
        <f>Constants!$H64*'Activity data'!AF6*Constants!$H82*EF!$H207*MMVolatEF*NtoN2O*kgtoGg</f>
        <v>3.1666043980559819E-2</v>
      </c>
      <c r="AG157" s="22">
        <f>Constants!$H64*'Activity data'!AG6*Constants!$H82*EF!$H207*MMVolatEF*NtoN2O*kgtoGg</f>
        <v>3.1763917097752073E-2</v>
      </c>
      <c r="AH157" s="22">
        <f>Constants!$H64*'Activity data'!AH6*Constants!$H82*EF!$H207*MMVolatEF*NtoN2O*kgtoGg</f>
        <v>3.1794566057619551E-2</v>
      </c>
      <c r="AI157" s="22">
        <f>Constants!$H64*'Activity data'!AI6*Constants!$H82*EF!$H207*MMVolatEF*NtoN2O*kgtoGg</f>
        <v>3.1928411543043975E-2</v>
      </c>
      <c r="AJ157" s="22">
        <f>Constants!$H64*'Activity data'!AJ6*Constants!$H82*EF!$H207*MMVolatEF*NtoN2O*kgtoGg</f>
        <v>3.2056620135296261E-2</v>
      </c>
      <c r="AK157" s="22">
        <f>Constants!$H64*'Activity data'!AK6*Constants!$H82*EF!$H207*MMVolatEF*NtoN2O*kgtoGg</f>
        <v>3.2124386915402696E-2</v>
      </c>
      <c r="AL157" s="22">
        <f>Constants!$H64*'Activity data'!AL6*Constants!$H82*EF!$H207*MMVolatEF*NtoN2O*kgtoGg</f>
        <v>3.1123299182028222E-2</v>
      </c>
      <c r="AM157" s="22">
        <f>Constants!$H64*'Activity data'!AM6*Constants!$H82*EF!$H207*MMVolatEF*NtoN2O*kgtoGg</f>
        <v>3.1484248849548896E-2</v>
      </c>
      <c r="AN157" s="22">
        <f>Constants!$H64*'Activity data'!AN6*Constants!$H82*EF!$H207*MMVolatEF*NtoN2O*kgtoGg</f>
        <v>3.1729860456509738E-2</v>
      </c>
      <c r="AO157" s="22">
        <f>Constants!$H64*'Activity data'!AO6*Constants!$H82*EF!$H207*MMVolatEF*NtoN2O*kgtoGg</f>
        <v>3.1985323176473901E-2</v>
      </c>
      <c r="AP157" s="22">
        <f>Constants!$H64*'Activity data'!AP6*Constants!$H82*EF!$H207*MMVolatEF*NtoN2O*kgtoGg</f>
        <v>3.2262323060586504E-2</v>
      </c>
      <c r="AQ157" s="22">
        <f>Constants!$H64*'Activity data'!AQ6*Constants!$H82*EF!$H207*MMVolatEF*NtoN2O*kgtoGg</f>
        <v>3.2660893867420514E-2</v>
      </c>
      <c r="AR157" s="22">
        <f>Constants!$H64*'Activity data'!AR6*Constants!$H82*EF!$H207*MMVolatEF*NtoN2O*kgtoGg</f>
        <v>3.3060838128994574E-2</v>
      </c>
      <c r="AS157" s="22">
        <f>Constants!$H64*'Activity data'!AS6*Constants!$H82*EF!$H207*MMVolatEF*NtoN2O*kgtoGg</f>
        <v>3.3505437777545569E-2</v>
      </c>
      <c r="AT157" s="22">
        <f>Constants!$H64*'Activity data'!AT6*Constants!$H82*EF!$H207*MMVolatEF*NtoN2O*kgtoGg</f>
        <v>3.3999517260878478E-2</v>
      </c>
      <c r="AU157" s="22">
        <f>Constants!$H64*'Activity data'!AU6*Constants!$H82*EF!$H207*MMVolatEF*NtoN2O*kgtoGg</f>
        <v>3.4590520130919566E-2</v>
      </c>
      <c r="AV157" s="22">
        <f>Constants!$H64*'Activity data'!AV6*Constants!$H82*EF!$H207*MMVolatEF*NtoN2O*kgtoGg</f>
        <v>3.521605474592409E-2</v>
      </c>
      <c r="AW157" s="22">
        <f>Constants!$H64*'Activity data'!AW6*Constants!$H82*EF!$H207*MMVolatEF*NtoN2O*kgtoGg</f>
        <v>3.5850362086284213E-2</v>
      </c>
      <c r="AX157" s="22">
        <f>Constants!$H64*'Activity data'!AX6*Constants!$H82*EF!$H207*MMVolatEF*NtoN2O*kgtoGg</f>
        <v>3.648359765247431E-2</v>
      </c>
      <c r="AY157" s="22">
        <f>Constants!$H64*'Activity data'!AY6*Constants!$H82*EF!$H207*MMVolatEF*NtoN2O*kgtoGg</f>
        <v>3.7154619876469265E-2</v>
      </c>
      <c r="AZ157" s="22">
        <f>Constants!$H64*'Activity data'!AZ6*Constants!$H82*EF!$H207*MMVolatEF*NtoN2O*kgtoGg</f>
        <v>3.7839631327002438E-2</v>
      </c>
      <c r="BA157" s="22">
        <f>Constants!$H64*'Activity data'!BA6*Constants!$H82*EF!$H207*MMVolatEF*NtoN2O*kgtoGg</f>
        <v>3.8485050168421318E-2</v>
      </c>
      <c r="BB157" s="22">
        <f>Constants!$H64*'Activity data'!BB6*Constants!$H82*EF!$H207*MMVolatEF*NtoN2O*kgtoGg</f>
        <v>3.9125911997004117E-2</v>
      </c>
      <c r="BC157" s="22">
        <f>Constants!$H64*'Activity data'!BC6*Constants!$H82*EF!$H207*MMVolatEF*NtoN2O*kgtoGg</f>
        <v>3.9788140175972202E-2</v>
      </c>
      <c r="BD157" s="22">
        <f>Constants!$H64*'Activity data'!BD6*Constants!$H82*EF!$H207*MMVolatEF*NtoN2O*kgtoGg</f>
        <v>4.0456927595779534E-2</v>
      </c>
      <c r="BE157" s="22">
        <f>Constants!$H64*'Activity data'!BE6*Constants!$H82*EF!$H207*MMVolatEF*NtoN2O*kgtoGg</f>
        <v>4.1121726691001226E-2</v>
      </c>
      <c r="BF157" s="22">
        <f>Constants!$H64*'Activity data'!BF6*Constants!$H82*EF!$H207*MMVolatEF*NtoN2O*kgtoGg</f>
        <v>4.1836114921651145E-2</v>
      </c>
      <c r="BG157" s="22">
        <f>Constants!$H64*'Activity data'!BG6*Constants!$H82*EF!$H207*MMVolatEF*NtoN2O*kgtoGg</f>
        <v>4.2568464916421585E-2</v>
      </c>
      <c r="BH157" s="22">
        <f>Constants!$H64*'Activity data'!BH6*Constants!$H82*EF!$H207*MMVolatEF*NtoN2O*kgtoGg</f>
        <v>4.3335362904637777E-2</v>
      </c>
      <c r="BI157" s="22">
        <f>Constants!$H64*'Activity data'!BI6*Constants!$H82*EF!$H207*MMVolatEF*NtoN2O*kgtoGg</f>
        <v>4.4108007812275647E-2</v>
      </c>
      <c r="BJ157" s="22">
        <f>Constants!$H64*'Activity data'!BJ6*Constants!$H82*EF!$H207*MMVolatEF*NtoN2O*kgtoGg</f>
        <v>4.4913448910423336E-2</v>
      </c>
      <c r="BK157" s="22">
        <f>Constants!$H64*'Activity data'!BK6*Constants!$H82*EF!$H207*MMVolatEF*NtoN2O*kgtoGg</f>
        <v>4.5786619598310228E-2</v>
      </c>
      <c r="BL157" s="22">
        <f>Constants!$H64*'Activity data'!BL6*Constants!$H82*EF!$H207*MMVolatEF*NtoN2O*kgtoGg</f>
        <v>4.6695600885911161E-2</v>
      </c>
      <c r="BM157" s="22">
        <f>Constants!$H64*'Activity data'!BM6*Constants!$H82*EF!$H207*MMVolatEF*NtoN2O*kgtoGg</f>
        <v>4.7651981518624965E-2</v>
      </c>
      <c r="BN157" s="22">
        <f>Constants!$H64*'Activity data'!BN6*Constants!$H82*EF!$H207*MMVolatEF*NtoN2O*kgtoGg</f>
        <v>4.8602512575846649E-2</v>
      </c>
      <c r="BO157" s="22">
        <f>Constants!$H64*'Activity data'!BO6*Constants!$H82*EF!$H207*MMVolatEF*NtoN2O*kgtoGg</f>
        <v>4.9598297517262108E-2</v>
      </c>
      <c r="BP157" s="22">
        <f>Constants!$H64*'Activity data'!BP6*Constants!$H82*EF!$H207*MMVolatEF*NtoN2O*kgtoGg</f>
        <v>5.0653182673671526E-2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2.8986893866399233E-4</v>
      </c>
      <c r="AE158" s="22">
        <f>Constants!$H65*'Activity data'!AE7*Constants!$H83*EF!$H208*MMVolatEF*NtoN2O*kgtoGg</f>
        <v>2.920139642778804E-4</v>
      </c>
      <c r="AF158" s="22">
        <f>Constants!$H65*'Activity data'!AF7*Constants!$H83*EF!$H208*MMVolatEF*NtoN2O*kgtoGg</f>
        <v>2.9353165988130415E-4</v>
      </c>
      <c r="AG158" s="22">
        <f>Constants!$H65*'Activity data'!AG7*Constants!$H83*EF!$H208*MMVolatEF*NtoN2O*kgtoGg</f>
        <v>2.9443890483317871E-4</v>
      </c>
      <c r="AH158" s="22">
        <f>Constants!$H65*'Activity data'!AH7*Constants!$H83*EF!$H208*MMVolatEF*NtoN2O*kgtoGg</f>
        <v>2.9472300852699838E-4</v>
      </c>
      <c r="AI158" s="22">
        <f>Constants!$H65*'Activity data'!AI7*Constants!$H83*EF!$H208*MMVolatEF*NtoN2O*kgtoGg</f>
        <v>2.9596370305544567E-4</v>
      </c>
      <c r="AJ158" s="22">
        <f>Constants!$H65*'Activity data'!AJ7*Constants!$H83*EF!$H208*MMVolatEF*NtoN2O*kgtoGg</f>
        <v>2.9715214582139285E-4</v>
      </c>
      <c r="AK158" s="22">
        <f>Constants!$H65*'Activity data'!AK7*Constants!$H83*EF!$H208*MMVolatEF*NtoN2O*kgtoGg</f>
        <v>2.9778031697727395E-4</v>
      </c>
      <c r="AL158" s="22">
        <f>Constants!$H65*'Activity data'!AL7*Constants!$H83*EF!$H208*MMVolatEF*NtoN2O*kgtoGg</f>
        <v>2.885006310068818E-4</v>
      </c>
      <c r="AM158" s="22">
        <f>Constants!$H65*'Activity data'!AM7*Constants!$H83*EF!$H208*MMVolatEF*NtoN2O*kgtoGg</f>
        <v>2.9184649116882665E-4</v>
      </c>
      <c r="AN158" s="22">
        <f>Constants!$H65*'Activity data'!AN7*Constants!$H83*EF!$H208*MMVolatEF*NtoN2O*kgtoGg</f>
        <v>2.941232132854759E-4</v>
      </c>
      <c r="AO158" s="22">
        <f>Constants!$H65*'Activity data'!AO7*Constants!$H83*EF!$H208*MMVolatEF*NtoN2O*kgtoGg</f>
        <v>2.9649125130989446E-4</v>
      </c>
      <c r="AP158" s="22">
        <f>Constants!$H65*'Activity data'!AP7*Constants!$H83*EF!$H208*MMVolatEF*NtoN2O*kgtoGg</f>
        <v>2.9905893029816386E-4</v>
      </c>
      <c r="AQ158" s="22">
        <f>Constants!$H65*'Activity data'!AQ7*Constants!$H83*EF!$H208*MMVolatEF*NtoN2O*kgtoGg</f>
        <v>3.0275352349022931E-4</v>
      </c>
      <c r="AR158" s="22">
        <f>Constants!$H65*'Activity data'!AR7*Constants!$H83*EF!$H208*MMVolatEF*NtoN2O*kgtoGg</f>
        <v>3.064608480626295E-4</v>
      </c>
      <c r="AS158" s="22">
        <f>Constants!$H65*'Activity data'!AS7*Constants!$H83*EF!$H208*MMVolatEF*NtoN2O*kgtoGg</f>
        <v>3.1058211034919555E-4</v>
      </c>
      <c r="AT158" s="22">
        <f>Constants!$H65*'Activity data'!AT7*Constants!$H83*EF!$H208*MMVolatEF*NtoN2O*kgtoGg</f>
        <v>3.1516203106632195E-4</v>
      </c>
      <c r="AU158" s="22">
        <f>Constants!$H65*'Activity data'!AU7*Constants!$H83*EF!$H208*MMVolatEF*NtoN2O*kgtoGg</f>
        <v>3.2064039311067066E-4</v>
      </c>
      <c r="AV158" s="22">
        <f>Constants!$H65*'Activity data'!AV7*Constants!$H83*EF!$H208*MMVolatEF*NtoN2O*kgtoGg</f>
        <v>3.2643885072565449E-4</v>
      </c>
      <c r="AW158" s="22">
        <f>Constants!$H65*'Activity data'!AW7*Constants!$H83*EF!$H208*MMVolatEF*NtoN2O*kgtoGg</f>
        <v>3.3231862802291038E-4</v>
      </c>
      <c r="AX158" s="22">
        <f>Constants!$H65*'Activity data'!AX7*Constants!$H83*EF!$H208*MMVolatEF*NtoN2O*kgtoGg</f>
        <v>3.3818847039898258E-4</v>
      </c>
      <c r="AY158" s="22">
        <f>Constants!$H65*'Activity data'!AY7*Constants!$H83*EF!$H208*MMVolatEF*NtoN2O*kgtoGg</f>
        <v>3.4440858009589969E-4</v>
      </c>
      <c r="AZ158" s="22">
        <f>Constants!$H65*'Activity data'!AZ7*Constants!$H83*EF!$H208*MMVolatEF*NtoN2O*kgtoGg</f>
        <v>3.5075836437069394E-4</v>
      </c>
      <c r="BA158" s="22">
        <f>Constants!$H65*'Activity data'!BA7*Constants!$H83*EF!$H208*MMVolatEF*NtoN2O*kgtoGg</f>
        <v>3.5674114087276223E-4</v>
      </c>
      <c r="BB158" s="22">
        <f>Constants!$H65*'Activity data'!BB7*Constants!$H83*EF!$H208*MMVolatEF*NtoN2O*kgtoGg</f>
        <v>3.6268167567445579E-4</v>
      </c>
      <c r="BC158" s="22">
        <f>Constants!$H65*'Activity data'!BC7*Constants!$H83*EF!$H208*MMVolatEF*NtoN2O*kgtoGg</f>
        <v>3.6882026806420967E-4</v>
      </c>
      <c r="BD158" s="22">
        <f>Constants!$H65*'Activity data'!BD7*Constants!$H83*EF!$H208*MMVolatEF*NtoN2O*kgtoGg</f>
        <v>3.7501966201327057E-4</v>
      </c>
      <c r="BE158" s="22">
        <f>Constants!$H65*'Activity data'!BE7*Constants!$H83*EF!$H208*MMVolatEF*NtoN2O*kgtoGg</f>
        <v>3.8118208577633394E-4</v>
      </c>
      <c r="BF158" s="22">
        <f>Constants!$H65*'Activity data'!BF7*Constants!$H83*EF!$H208*MMVolatEF*NtoN2O*kgtoGg</f>
        <v>3.8780418114356949E-4</v>
      </c>
      <c r="BG158" s="22">
        <f>Constants!$H65*'Activity data'!BG7*Constants!$H83*EF!$H208*MMVolatEF*NtoN2O*kgtoGg</f>
        <v>3.9459277493542435E-4</v>
      </c>
      <c r="BH158" s="22">
        <f>Constants!$H65*'Activity data'!BH7*Constants!$H83*EF!$H208*MMVolatEF*NtoN2O*kgtoGg</f>
        <v>4.0170161491489664E-4</v>
      </c>
      <c r="BI158" s="22">
        <f>Constants!$H65*'Activity data'!BI7*Constants!$H83*EF!$H208*MMVolatEF*NtoN2O*kgtoGg</f>
        <v>4.0886372655653437E-4</v>
      </c>
      <c r="BJ158" s="22">
        <f>Constants!$H65*'Activity data'!BJ7*Constants!$H83*EF!$H208*MMVolatEF*NtoN2O*kgtoGg</f>
        <v>4.1632984586783997E-4</v>
      </c>
      <c r="BK158" s="22">
        <f>Constants!$H65*'Activity data'!BK7*Constants!$H83*EF!$H208*MMVolatEF*NtoN2O*kgtoGg</f>
        <v>4.2442379159508294E-4</v>
      </c>
      <c r="BL158" s="22">
        <f>Constants!$H65*'Activity data'!BL7*Constants!$H83*EF!$H208*MMVolatEF*NtoN2O*kgtoGg</f>
        <v>4.3284968736893918E-4</v>
      </c>
      <c r="BM158" s="22">
        <f>Constants!$H65*'Activity data'!BM7*Constants!$H83*EF!$H208*MMVolatEF*NtoN2O*kgtoGg</f>
        <v>4.417149562598421E-4</v>
      </c>
      <c r="BN158" s="22">
        <f>Constants!$H65*'Activity data'!BN7*Constants!$H83*EF!$H208*MMVolatEF*NtoN2O*kgtoGg</f>
        <v>4.5052600190754913E-4</v>
      </c>
      <c r="BO158" s="22">
        <f>Constants!$H65*'Activity data'!BO7*Constants!$H83*EF!$H208*MMVolatEF*NtoN2O*kgtoGg</f>
        <v>4.5975653310108652E-4</v>
      </c>
      <c r="BP158" s="22">
        <f>Constants!$H65*'Activity data'!BP7*Constants!$H83*EF!$H208*MMVolatEF*NtoN2O*kgtoGg</f>
        <v>4.6953489983155342E-4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3.2437442115233472E-3</v>
      </c>
      <c r="AE159" s="22">
        <f>Constants!$H66*'Activity data'!AE8*Constants!$H84*EF!$H209*MMVolatEF*NtoN2O*kgtoGg</f>
        <v>3.2336062851238238E-3</v>
      </c>
      <c r="AF159" s="22">
        <f>Constants!$H66*'Activity data'!AF8*Constants!$H84*EF!$H209*MMVolatEF*NtoN2O*kgtoGg</f>
        <v>3.1968629549871922E-3</v>
      </c>
      <c r="AG159" s="22">
        <f>Constants!$H66*'Activity data'!AG8*Constants!$H84*EF!$H209*MMVolatEF*NtoN2O*kgtoGg</f>
        <v>3.1362157631255813E-3</v>
      </c>
      <c r="AH159" s="22">
        <f>Constants!$H66*'Activity data'!AH8*Constants!$H84*EF!$H209*MMVolatEF*NtoN2O*kgtoGg</f>
        <v>3.0532200637726917E-3</v>
      </c>
      <c r="AI159" s="22">
        <f>Constants!$H66*'Activity data'!AI8*Constants!$H84*EF!$H209*MMVolatEF*NtoN2O*kgtoGg</f>
        <v>2.997891368473326E-3</v>
      </c>
      <c r="AJ159" s="22">
        <f>Constants!$H66*'Activity data'!AJ8*Constants!$H84*EF!$H209*MMVolatEF*NtoN2O*kgtoGg</f>
        <v>2.9395537004646868E-3</v>
      </c>
      <c r="AK159" s="22">
        <f>Constants!$H66*'Activity data'!AK8*Constants!$H84*EF!$H209*MMVolatEF*NtoN2O*kgtoGg</f>
        <v>2.8636963038564632E-3</v>
      </c>
      <c r="AL159" s="22">
        <f>Constants!$H66*'Activity data'!AL8*Constants!$H84*EF!$H209*MMVolatEF*NtoN2O*kgtoGg</f>
        <v>2.508525830517444E-3</v>
      </c>
      <c r="AM159" s="22">
        <f>Constants!$H66*'Activity data'!AM8*Constants!$H84*EF!$H209*MMVolatEF*NtoN2O*kgtoGg</f>
        <v>2.5588804081435011E-3</v>
      </c>
      <c r="AN159" s="22">
        <f>Constants!$H66*'Activity data'!AN8*Constants!$H84*EF!$H209*MMVolatEF*NtoN2O*kgtoGg</f>
        <v>2.5769062065004304E-3</v>
      </c>
      <c r="AO159" s="22">
        <f>Constants!$H66*'Activity data'!AO8*Constants!$H84*EF!$H209*MMVolatEF*NtoN2O*kgtoGg</f>
        <v>2.5953138821133161E-3</v>
      </c>
      <c r="AP159" s="22">
        <f>Constants!$H66*'Activity data'!AP8*Constants!$H84*EF!$H209*MMVolatEF*NtoN2O*kgtoGg</f>
        <v>2.6169945582569347E-3</v>
      </c>
      <c r="AQ159" s="22">
        <f>Constants!$H66*'Activity data'!AQ8*Constants!$H84*EF!$H209*MMVolatEF*NtoN2O*kgtoGg</f>
        <v>2.6660683034049506E-3</v>
      </c>
      <c r="AR159" s="22">
        <f>Constants!$H66*'Activity data'!AR8*Constants!$H84*EF!$H209*MMVolatEF*NtoN2O*kgtoGg</f>
        <v>2.7178474830266523E-3</v>
      </c>
      <c r="AS159" s="22">
        <f>Constants!$H66*'Activity data'!AS8*Constants!$H84*EF!$H209*MMVolatEF*NtoN2O*kgtoGg</f>
        <v>2.7773394649647331E-3</v>
      </c>
      <c r="AT159" s="22">
        <f>Constants!$H66*'Activity data'!AT8*Constants!$H84*EF!$H209*MMVolatEF*NtoN2O*kgtoGg</f>
        <v>2.8453215316957669E-3</v>
      </c>
      <c r="AU159" s="22">
        <f>Constants!$H66*'Activity data'!AU8*Constants!$H84*EF!$H209*MMVolatEF*NtoN2O*kgtoGg</f>
        <v>2.9322522596335172E-3</v>
      </c>
      <c r="AV159" s="22">
        <f>Constants!$H66*'Activity data'!AV8*Constants!$H84*EF!$H209*MMVolatEF*NtoN2O*kgtoGg</f>
        <v>3.0232335732926392E-3</v>
      </c>
      <c r="AW159" s="22">
        <f>Constants!$H66*'Activity data'!AW8*Constants!$H84*EF!$H209*MMVolatEF*NtoN2O*kgtoGg</f>
        <v>3.0900425408691293E-3</v>
      </c>
      <c r="AX159" s="22">
        <f>Constants!$H66*'Activity data'!AX8*Constants!$H84*EF!$H209*MMVolatEF*NtoN2O*kgtoGg</f>
        <v>3.1508218103115685E-3</v>
      </c>
      <c r="AY159" s="22">
        <f>Constants!$H66*'Activity data'!AY8*Constants!$H84*EF!$H209*MMVolatEF*NtoN2O*kgtoGg</f>
        <v>3.2139114548003934E-3</v>
      </c>
      <c r="AZ159" s="22">
        <f>Constants!$H66*'Activity data'!AZ8*Constants!$H84*EF!$H209*MMVolatEF*NtoN2O*kgtoGg</f>
        <v>3.2740216299587169E-3</v>
      </c>
      <c r="BA159" s="22">
        <f>Constants!$H66*'Activity data'!BA8*Constants!$H84*EF!$H209*MMVolatEF*NtoN2O*kgtoGg</f>
        <v>3.3203598086602834E-3</v>
      </c>
      <c r="BB159" s="22">
        <f>Constants!$H66*'Activity data'!BB8*Constants!$H84*EF!$H209*MMVolatEF*NtoN2O*kgtoGg</f>
        <v>3.3637368581318195E-3</v>
      </c>
      <c r="BC159" s="22">
        <f>Constants!$H66*'Activity data'!BC8*Constants!$H84*EF!$H209*MMVolatEF*NtoN2O*kgtoGg</f>
        <v>3.4059180267272324E-3</v>
      </c>
      <c r="BD159" s="22">
        <f>Constants!$H66*'Activity data'!BD8*Constants!$H84*EF!$H209*MMVolatEF*NtoN2O*kgtoGg</f>
        <v>3.4439704971725186E-3</v>
      </c>
      <c r="BE159" s="22">
        <f>Constants!$H66*'Activity data'!BE8*Constants!$H84*EF!$H209*MMVolatEF*NtoN2O*kgtoGg</f>
        <v>3.4760086268602955E-3</v>
      </c>
      <c r="BF159" s="22">
        <f>Constants!$H66*'Activity data'!BF8*Constants!$H84*EF!$H209*MMVolatEF*NtoN2O*kgtoGg</f>
        <v>3.5116954234424526E-3</v>
      </c>
      <c r="BG159" s="22">
        <f>Constants!$H66*'Activity data'!BG8*Constants!$H84*EF!$H209*MMVolatEF*NtoN2O*kgtoGg</f>
        <v>3.5657857476940531E-3</v>
      </c>
      <c r="BH159" s="22">
        <f>Constants!$H66*'Activity data'!BH8*Constants!$H84*EF!$H209*MMVolatEF*NtoN2O*kgtoGg</f>
        <v>3.6211851119764089E-3</v>
      </c>
      <c r="BI159" s="22">
        <f>Constants!$H66*'Activity data'!BI8*Constants!$H84*EF!$H209*MMVolatEF*NtoN2O*kgtoGg</f>
        <v>3.6728278738844891E-3</v>
      </c>
      <c r="BJ159" s="22">
        <f>Constants!$H66*'Activity data'!BJ8*Constants!$H84*EF!$H209*MMVolatEF*NtoN2O*kgtoGg</f>
        <v>3.7251581596609517E-3</v>
      </c>
      <c r="BK159" s="22">
        <f>Constants!$H66*'Activity data'!BK8*Constants!$H84*EF!$H209*MMVolatEF*NtoN2O*kgtoGg</f>
        <v>3.7835046211286776E-3</v>
      </c>
      <c r="BL159" s="22">
        <f>Constants!$H66*'Activity data'!BL8*Constants!$H84*EF!$H209*MMVolatEF*NtoN2O*kgtoGg</f>
        <v>3.8447258441830735E-3</v>
      </c>
      <c r="BM159" s="22">
        <f>Constants!$H66*'Activity data'!BM8*Constants!$H84*EF!$H209*MMVolatEF*NtoN2O*kgtoGg</f>
        <v>3.9077927470173414E-3</v>
      </c>
      <c r="BN159" s="22">
        <f>Constants!$H66*'Activity data'!BN8*Constants!$H84*EF!$H209*MMVolatEF*NtoN2O*kgtoGg</f>
        <v>3.9643687115317357E-3</v>
      </c>
      <c r="BO159" s="22">
        <f>Constants!$H66*'Activity data'!BO8*Constants!$H84*EF!$H209*MMVolatEF*NtoN2O*kgtoGg</f>
        <v>4.0220841586163895E-3</v>
      </c>
      <c r="BP159" s="22">
        <f>Constants!$H66*'Activity data'!BP8*Constants!$H84*EF!$H209*MMVolatEF*NtoN2O*kgtoGg</f>
        <v>4.0825732964624023E-3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1.6147379429791543E-2</v>
      </c>
      <c r="AE160" s="22">
        <f>Constants!$H67*'Activity data'!AE9*Constants!$H85*EF!$H210*MMVolatEF*NtoN2O*kgtoGg</f>
        <v>1.6096912767339277E-2</v>
      </c>
      <c r="AF160" s="22">
        <f>Constants!$H67*'Activity data'!AF9*Constants!$H85*EF!$H210*MMVolatEF*NtoN2O*kgtoGg</f>
        <v>1.5914004234933252E-2</v>
      </c>
      <c r="AG160" s="22">
        <f>Constants!$H67*'Activity data'!AG9*Constants!$H85*EF!$H210*MMVolatEF*NtoN2O*kgtoGg</f>
        <v>1.5612102125987097E-2</v>
      </c>
      <c r="AH160" s="22">
        <f>Constants!$H67*'Activity data'!AH9*Constants!$H85*EF!$H210*MMVolatEF*NtoN2O*kgtoGg</f>
        <v>1.5198949003823178E-2</v>
      </c>
      <c r="AI160" s="22">
        <f>Constants!$H67*'Activity data'!AI9*Constants!$H85*EF!$H210*MMVolatEF*NtoN2O*kgtoGg</f>
        <v>1.4923522404777435E-2</v>
      </c>
      <c r="AJ160" s="22">
        <f>Constants!$H67*'Activity data'!AJ9*Constants!$H85*EF!$H210*MMVolatEF*NtoN2O*kgtoGg</f>
        <v>1.4633117120341547E-2</v>
      </c>
      <c r="AK160" s="22">
        <f>Constants!$H67*'Activity data'!AK9*Constants!$H85*EF!$H210*MMVolatEF*NtoN2O*kgtoGg</f>
        <v>1.4255498514892403E-2</v>
      </c>
      <c r="AL160" s="22">
        <f>Constants!$H67*'Activity data'!AL9*Constants!$H85*EF!$H210*MMVolatEF*NtoN2O*kgtoGg</f>
        <v>1.2487457627176892E-2</v>
      </c>
      <c r="AM160" s="22">
        <f>Constants!$H67*'Activity data'!AM9*Constants!$H85*EF!$H210*MMVolatEF*NtoN2O*kgtoGg</f>
        <v>1.2738123036633756E-2</v>
      </c>
      <c r="AN160" s="22">
        <f>Constants!$H67*'Activity data'!AN9*Constants!$H85*EF!$H210*MMVolatEF*NtoN2O*kgtoGg</f>
        <v>1.2827855576135553E-2</v>
      </c>
      <c r="AO160" s="22">
        <f>Constants!$H67*'Activity data'!AO9*Constants!$H85*EF!$H210*MMVolatEF*NtoN2O*kgtoGg</f>
        <v>1.2919489103059734E-2</v>
      </c>
      <c r="AP160" s="22">
        <f>Constants!$H67*'Activity data'!AP9*Constants!$H85*EF!$H210*MMVolatEF*NtoN2O*kgtoGg</f>
        <v>1.3027415647557838E-2</v>
      </c>
      <c r="AQ160" s="22">
        <f>Constants!$H67*'Activity data'!AQ9*Constants!$H85*EF!$H210*MMVolatEF*NtoN2O*kgtoGg</f>
        <v>1.327170506474766E-2</v>
      </c>
      <c r="AR160" s="22">
        <f>Constants!$H67*'Activity data'!AR9*Constants!$H85*EF!$H210*MMVolatEF*NtoN2O*kgtoGg</f>
        <v>1.3529462152049651E-2</v>
      </c>
      <c r="AS160" s="22">
        <f>Constants!$H67*'Activity data'!AS9*Constants!$H85*EF!$H210*MMVolatEF*NtoN2O*kgtoGg</f>
        <v>1.3825613618608526E-2</v>
      </c>
      <c r="AT160" s="22">
        <f>Constants!$H67*'Activity data'!AT9*Constants!$H85*EF!$H210*MMVolatEF*NtoN2O*kgtoGg</f>
        <v>1.4164028781563653E-2</v>
      </c>
      <c r="AU160" s="22">
        <f>Constants!$H67*'Activity data'!AU9*Constants!$H85*EF!$H210*MMVolatEF*NtoN2O*kgtoGg</f>
        <v>1.4596770501188832E-2</v>
      </c>
      <c r="AV160" s="22">
        <f>Constants!$H67*'Activity data'!AV9*Constants!$H85*EF!$H210*MMVolatEF*NtoN2O*kgtoGg</f>
        <v>1.5049676062439846E-2</v>
      </c>
      <c r="AW160" s="22">
        <f>Constants!$H67*'Activity data'!AW9*Constants!$H85*EF!$H210*MMVolatEF*NtoN2O*kgtoGg</f>
        <v>1.5382251530301287E-2</v>
      </c>
      <c r="AX160" s="22">
        <f>Constants!$H67*'Activity data'!AX9*Constants!$H85*EF!$H210*MMVolatEF*NtoN2O*kgtoGg</f>
        <v>1.5684811122289491E-2</v>
      </c>
      <c r="AY160" s="22">
        <f>Constants!$H67*'Activity data'!AY9*Constants!$H85*EF!$H210*MMVolatEF*NtoN2O*kgtoGg</f>
        <v>1.5998871776034217E-2</v>
      </c>
      <c r="AZ160" s="22">
        <f>Constants!$H67*'Activity data'!AZ9*Constants!$H85*EF!$H210*MMVolatEF*NtoN2O*kgtoGg</f>
        <v>1.6298100612397014E-2</v>
      </c>
      <c r="BA160" s="22">
        <f>Constants!$H67*'Activity data'!BA9*Constants!$H85*EF!$H210*MMVolatEF*NtoN2O*kgtoGg</f>
        <v>1.6528772362321552E-2</v>
      </c>
      <c r="BB160" s="22">
        <f>Constants!$H67*'Activity data'!BB9*Constants!$H85*EF!$H210*MMVolatEF*NtoN2O*kgtoGg</f>
        <v>1.6744703592001593E-2</v>
      </c>
      <c r="BC160" s="22">
        <f>Constants!$H67*'Activity data'!BC9*Constants!$H85*EF!$H210*MMVolatEF*NtoN2O*kgtoGg</f>
        <v>1.6954681719032225E-2</v>
      </c>
      <c r="BD160" s="22">
        <f>Constants!$H67*'Activity data'!BD9*Constants!$H85*EF!$H210*MMVolatEF*NtoN2O*kgtoGg</f>
        <v>1.7144107160267128E-2</v>
      </c>
      <c r="BE160" s="22">
        <f>Constants!$H67*'Activity data'!BE9*Constants!$H85*EF!$H210*MMVolatEF*NtoN2O*kgtoGg</f>
        <v>1.7303593174747427E-2</v>
      </c>
      <c r="BF160" s="22">
        <f>Constants!$H67*'Activity data'!BF9*Constants!$H85*EF!$H210*MMVolatEF*NtoN2O*kgtoGg</f>
        <v>1.7481242276362396E-2</v>
      </c>
      <c r="BG160" s="22">
        <f>Constants!$H67*'Activity data'!BG9*Constants!$H85*EF!$H210*MMVolatEF*NtoN2O*kgtoGg</f>
        <v>1.7750504256412562E-2</v>
      </c>
      <c r="BH160" s="22">
        <f>Constants!$H67*'Activity data'!BH9*Constants!$H85*EF!$H210*MMVolatEF*NtoN2O*kgtoGg</f>
        <v>1.8026282646107578E-2</v>
      </c>
      <c r="BI160" s="22">
        <f>Constants!$H67*'Activity data'!BI9*Constants!$H85*EF!$H210*MMVolatEF*NtoN2O*kgtoGg</f>
        <v>1.8283360645158724E-2</v>
      </c>
      <c r="BJ160" s="22">
        <f>Constants!$H67*'Activity data'!BJ9*Constants!$H85*EF!$H210*MMVolatEF*NtoN2O*kgtoGg</f>
        <v>1.8543861142423616E-2</v>
      </c>
      <c r="BK160" s="22">
        <f>Constants!$H67*'Activity data'!BK9*Constants!$H85*EF!$H210*MMVolatEF*NtoN2O*kgtoGg</f>
        <v>1.8834310200755083E-2</v>
      </c>
      <c r="BL160" s="22">
        <f>Constants!$H67*'Activity data'!BL9*Constants!$H85*EF!$H210*MMVolatEF*NtoN2O*kgtoGg</f>
        <v>1.9139069840650051E-2</v>
      </c>
      <c r="BM160" s="22">
        <f>Constants!$H67*'Activity data'!BM9*Constants!$H85*EF!$H210*MMVolatEF*NtoN2O*kgtoGg</f>
        <v>1.9453017286292951E-2</v>
      </c>
      <c r="BN160" s="22">
        <f>Constants!$H67*'Activity data'!BN9*Constants!$H85*EF!$H210*MMVolatEF*NtoN2O*kgtoGg</f>
        <v>1.9734652799467817E-2</v>
      </c>
      <c r="BO160" s="22">
        <f>Constants!$H67*'Activity data'!BO9*Constants!$H85*EF!$H210*MMVolatEF*NtoN2O*kgtoGg</f>
        <v>2.0021960664164794E-2</v>
      </c>
      <c r="BP160" s="22">
        <f>Constants!$H67*'Activity data'!BP9*Constants!$H85*EF!$H210*MMVolatEF*NtoN2O*kgtoGg</f>
        <v>2.0323075979210493E-2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0.15868191318171002</v>
      </c>
      <c r="AE161" s="22">
        <f>Constants!$H68*'Activity data'!AE10*Constants!$H86*EF!$H211*MMVolatEF*NtoN2O*kgtoGg</f>
        <v>0.16493296242999869</v>
      </c>
      <c r="AF161" s="22">
        <f>Constants!$H68*'Activity data'!AF10*Constants!$H86*EF!$H211*MMVolatEF*NtoN2O*kgtoGg</f>
        <v>0.16992018135372225</v>
      </c>
      <c r="AG161" s="22">
        <f>Constants!$H68*'Activity data'!AG10*Constants!$H86*EF!$H211*MMVolatEF*NtoN2O*kgtoGg</f>
        <v>0.17363177768004676</v>
      </c>
      <c r="AH161" s="22">
        <f>Constants!$H68*'Activity data'!AH10*Constants!$H86*EF!$H211*MMVolatEF*NtoN2O*kgtoGg</f>
        <v>0.1760032556592194</v>
      </c>
      <c r="AI161" s="22">
        <f>Constants!$H68*'Activity data'!AI10*Constants!$H86*EF!$H211*MMVolatEF*NtoN2O*kgtoGg</f>
        <v>0.17988123390486527</v>
      </c>
      <c r="AJ161" s="22">
        <f>Constants!$H68*'Activity data'!AJ10*Constants!$H86*EF!$H211*MMVolatEF*NtoN2O*kgtoGg</f>
        <v>0.18355005918571465</v>
      </c>
      <c r="AK161" s="22">
        <f>Constants!$H68*'Activity data'!AK10*Constants!$H86*EF!$H211*MMVolatEF*NtoN2O*kgtoGg</f>
        <v>0.18604761362566025</v>
      </c>
      <c r="AL161" s="22">
        <f>Constants!$H68*'Activity data'!AL10*Constants!$H86*EF!$H211*MMVolatEF*NtoN2O*kgtoGg</f>
        <v>0.16954441848153776</v>
      </c>
      <c r="AM161" s="22">
        <f>Constants!$H68*'Activity data'!AM10*Constants!$H86*EF!$H211*MMVolatEF*NtoN2O*kgtoGg</f>
        <v>0.17709884907531789</v>
      </c>
      <c r="AN161" s="22">
        <f>Constants!$H68*'Activity data'!AN10*Constants!$H86*EF!$H211*MMVolatEF*NtoN2O*kgtoGg</f>
        <v>0.18256833446085835</v>
      </c>
      <c r="AO161" s="22">
        <f>Constants!$H68*'Activity data'!AO10*Constants!$H86*EF!$H211*MMVolatEF*NtoN2O*kgtoGg</f>
        <v>0.18816993396063916</v>
      </c>
      <c r="AP161" s="22">
        <f>Constants!$H68*'Activity data'!AP10*Constants!$H86*EF!$H211*MMVolatEF*NtoN2O*kgtoGg</f>
        <v>0.19412433172757204</v>
      </c>
      <c r="AQ161" s="22">
        <f>Constants!$H68*'Activity data'!AQ10*Constants!$H86*EF!$H211*MMVolatEF*NtoN2O*kgtoGg</f>
        <v>0.20228253260801451</v>
      </c>
      <c r="AR161" s="22">
        <f>Constants!$H68*'Activity data'!AR10*Constants!$H86*EF!$H211*MMVolatEF*NtoN2O*kgtoGg</f>
        <v>0.21087456858867265</v>
      </c>
      <c r="AS161" s="22">
        <f>Constants!$H68*'Activity data'!AS10*Constants!$H86*EF!$H211*MMVolatEF*NtoN2O*kgtoGg</f>
        <v>0.22031814938349711</v>
      </c>
      <c r="AT161" s="22">
        <f>Constants!$H68*'Activity data'!AT10*Constants!$H86*EF!$H211*MMVolatEF*NtoN2O*kgtoGg</f>
        <v>0.23072381725000479</v>
      </c>
      <c r="AU161" s="22">
        <f>Constants!$H68*'Activity data'!AU10*Constants!$H86*EF!$H211*MMVolatEF*NtoN2O*kgtoGg</f>
        <v>0.24301135282222816</v>
      </c>
      <c r="AV161" s="22">
        <f>Constants!$H68*'Activity data'!AV10*Constants!$H86*EF!$H211*MMVolatEF*NtoN2O*kgtoGg</f>
        <v>0.25603052319094888</v>
      </c>
      <c r="AW161" s="22">
        <f>Constants!$H68*'Activity data'!AW10*Constants!$H86*EF!$H211*MMVolatEF*NtoN2O*kgtoGg</f>
        <v>0.27034546871564091</v>
      </c>
      <c r="AX161" s="22">
        <f>Constants!$H68*'Activity data'!AX10*Constants!$H86*EF!$H211*MMVolatEF*NtoN2O*kgtoGg</f>
        <v>0.28480006736146285</v>
      </c>
      <c r="AY161" s="22">
        <f>Constants!$H68*'Activity data'!AY10*Constants!$H86*EF!$H211*MMVolatEF*NtoN2O*kgtoGg</f>
        <v>0.3001564642282043</v>
      </c>
      <c r="AZ161" s="22">
        <f>Constants!$H68*'Activity data'!AZ10*Constants!$H86*EF!$H211*MMVolatEF*NtoN2O*kgtoGg</f>
        <v>0.31596402441085292</v>
      </c>
      <c r="BA161" s="22">
        <f>Constants!$H68*'Activity data'!BA10*Constants!$H86*EF!$H211*MMVolatEF*NtoN2O*kgtoGg</f>
        <v>0.33115936129572021</v>
      </c>
      <c r="BB161" s="22">
        <f>Constants!$H68*'Activity data'!BB10*Constants!$H86*EF!$H211*MMVolatEF*NtoN2O*kgtoGg</f>
        <v>0.34676233954202768</v>
      </c>
      <c r="BC161" s="22">
        <f>Constants!$H68*'Activity data'!BC10*Constants!$H86*EF!$H211*MMVolatEF*NtoN2O*kgtoGg</f>
        <v>0.36297199037260408</v>
      </c>
      <c r="BD161" s="22">
        <f>Constants!$H68*'Activity data'!BD10*Constants!$H86*EF!$H211*MMVolatEF*NtoN2O*kgtoGg</f>
        <v>0.3794959834706253</v>
      </c>
      <c r="BE161" s="22">
        <f>Constants!$H68*'Activity data'!BE10*Constants!$H86*EF!$H211*MMVolatEF*NtoN2O*kgtoGg</f>
        <v>0.39611951276419494</v>
      </c>
      <c r="BF161" s="22">
        <f>Constants!$H68*'Activity data'!BF10*Constants!$H86*EF!$H211*MMVolatEF*NtoN2O*kgtoGg</f>
        <v>0.41395942906825467</v>
      </c>
      <c r="BG161" s="22">
        <f>Constants!$H68*'Activity data'!BG10*Constants!$H86*EF!$H211*MMVolatEF*NtoN2O*kgtoGg</f>
        <v>0.43216374454692325</v>
      </c>
      <c r="BH161" s="22">
        <f>Constants!$H68*'Activity data'!BH10*Constants!$H86*EF!$H211*MMVolatEF*NtoN2O*kgtoGg</f>
        <v>0.45127088343755595</v>
      </c>
      <c r="BI161" s="22">
        <f>Constants!$H68*'Activity data'!BI10*Constants!$H86*EF!$H211*MMVolatEF*NtoN2O*kgtoGg</f>
        <v>0.4706817792399221</v>
      </c>
      <c r="BJ161" s="22">
        <f>Constants!$H68*'Activity data'!BJ10*Constants!$H86*EF!$H211*MMVolatEF*NtoN2O*kgtoGg</f>
        <v>0.49098006219288359</v>
      </c>
      <c r="BK161" s="22">
        <f>Constants!$H68*'Activity data'!BK10*Constants!$H86*EF!$H211*MMVolatEF*NtoN2O*kgtoGg</f>
        <v>0.51293609960913689</v>
      </c>
      <c r="BL161" s="22">
        <f>Constants!$H68*'Activity data'!BL10*Constants!$H86*EF!$H211*MMVolatEF*NtoN2O*kgtoGg</f>
        <v>0.53622521766539799</v>
      </c>
      <c r="BM161" s="22">
        <f>Constants!$H68*'Activity data'!BM10*Constants!$H86*EF!$H211*MMVolatEF*NtoN2O*kgtoGg</f>
        <v>0.56078294883296087</v>
      </c>
      <c r="BN161" s="22">
        <f>Constants!$H68*'Activity data'!BN10*Constants!$H86*EF!$H211*MMVolatEF*NtoN2O*kgtoGg</f>
        <v>0.58545423089060011</v>
      </c>
      <c r="BO161" s="22">
        <f>Constants!$H68*'Activity data'!BO10*Constants!$H86*EF!$H211*MMVolatEF*NtoN2O*kgtoGg</f>
        <v>0.61137218212477784</v>
      </c>
      <c r="BP161" s="22">
        <f>Constants!$H68*'Activity data'!BP10*Constants!$H86*EF!$H211*MMVolatEF*NtoN2O*kgtoGg</f>
        <v>0.63886634366430928</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1.1717882712371289E-4</v>
      </c>
      <c r="AE162" s="22">
        <f>Constants!$H69*'Activity data'!AE11*Constants!$H87*EF!$H212*MMVolatEF*NtoN2O*kgtoGg</f>
        <v>1.172443721394557E-4</v>
      </c>
      <c r="AF162" s="22">
        <f>Constants!$H69*'Activity data'!AF11*Constants!$H87*EF!$H212*MMVolatEF*NtoN2O*kgtoGg</f>
        <v>1.1738923484325816E-4</v>
      </c>
      <c r="AG162" s="22">
        <f>Constants!$H69*'Activity data'!AG11*Constants!$H87*EF!$H212*MMVolatEF*NtoN2O*kgtoGg</f>
        <v>1.1760857882159848E-4</v>
      </c>
      <c r="AH162" s="22">
        <f>Constants!$H69*'Activity data'!AH11*Constants!$H87*EF!$H212*MMVolatEF*NtoN2O*kgtoGg</f>
        <v>1.1789843515205245E-4</v>
      </c>
      <c r="AI162" s="22">
        <f>Constants!$H69*'Activity data'!AI11*Constants!$H87*EF!$H212*MMVolatEF*NtoN2O*kgtoGg</f>
        <v>1.1826572016770125E-4</v>
      </c>
      <c r="AJ162" s="22">
        <f>Constants!$H69*'Activity data'!AJ11*Constants!$H87*EF!$H212*MMVolatEF*NtoN2O*kgtoGg</f>
        <v>1.1867293159161101E-4</v>
      </c>
      <c r="AK162" s="22">
        <f>Constants!$H69*'Activity data'!AK11*Constants!$H87*EF!$H212*MMVolatEF*NtoN2O*kgtoGg</f>
        <v>1.1911748909269082E-4</v>
      </c>
      <c r="AL162" s="22">
        <f>Constants!$H69*'Activity data'!AL11*Constants!$H87*EF!$H212*MMVolatEF*NtoN2O*kgtoGg</f>
        <v>1.1953821790145488E-4</v>
      </c>
      <c r="AM162" s="22">
        <f>Constants!$H69*'Activity data'!AM11*Constants!$H87*EF!$H212*MMVolatEF*NtoN2O*kgtoGg</f>
        <v>1.1971722689054842E-4</v>
      </c>
      <c r="AN162" s="22">
        <f>Constants!$H69*'Activity data'!AN11*Constants!$H87*EF!$H212*MMVolatEF*NtoN2O*kgtoGg</f>
        <v>1.1991874856868563E-4</v>
      </c>
      <c r="AO162" s="22">
        <f>Constants!$H69*'Activity data'!AO11*Constants!$H87*EF!$H212*MMVolatEF*NtoN2O*kgtoGg</f>
        <v>1.2014832243660453E-4</v>
      </c>
      <c r="AP162" s="22">
        <f>Constants!$H69*'Activity data'!AP11*Constants!$H87*EF!$H212*MMVolatEF*NtoN2O*kgtoGg</f>
        <v>1.20405076570033E-4</v>
      </c>
      <c r="AQ162" s="22">
        <f>Constants!$H69*'Activity data'!AQ11*Constants!$H87*EF!$H212*MMVolatEF*NtoN2O*kgtoGg</f>
        <v>1.2069346930493791E-4</v>
      </c>
      <c r="AR162" s="22">
        <f>Constants!$H69*'Activity data'!AR11*Constants!$H87*EF!$H212*MMVolatEF*NtoN2O*kgtoGg</f>
        <v>1.2087336445399555E-4</v>
      </c>
      <c r="AS162" s="22">
        <f>Constants!$H69*'Activity data'!AS11*Constants!$H87*EF!$H212*MMVolatEF*NtoN2O*kgtoGg</f>
        <v>1.2107665401012605E-4</v>
      </c>
      <c r="AT162" s="22">
        <f>Constants!$H69*'Activity data'!AT11*Constants!$H87*EF!$H212*MMVolatEF*NtoN2O*kgtoGg</f>
        <v>1.2130258525699976E-4</v>
      </c>
      <c r="AU162" s="22">
        <f>Constants!$H69*'Activity data'!AU11*Constants!$H87*EF!$H212*MMVolatEF*NtoN2O*kgtoGg</f>
        <v>1.2155299217502919E-4</v>
      </c>
      <c r="AV162" s="22">
        <f>Constants!$H69*'Activity data'!AV11*Constants!$H87*EF!$H212*MMVolatEF*NtoN2O*kgtoGg</f>
        <v>1.218234045846409E-4</v>
      </c>
      <c r="AW162" s="22">
        <f>Constants!$H69*'Activity data'!AW11*Constants!$H87*EF!$H212*MMVolatEF*NtoN2O*kgtoGg</f>
        <v>1.2200516735983248E-4</v>
      </c>
      <c r="AX162" s="22">
        <f>Constants!$H69*'Activity data'!AX11*Constants!$H87*EF!$H212*MMVolatEF*NtoN2O*kgtoGg</f>
        <v>1.2220242782108516E-4</v>
      </c>
      <c r="AY162" s="22">
        <f>Constants!$H69*'Activity data'!AY11*Constants!$H87*EF!$H212*MMVolatEF*NtoN2O*kgtoGg</f>
        <v>1.2241678732172141E-4</v>
      </c>
      <c r="AZ162" s="22">
        <f>Constants!$H69*'Activity data'!AZ11*Constants!$H87*EF!$H212*MMVolatEF*NtoN2O*kgtoGg</f>
        <v>1.2264625911137165E-4</v>
      </c>
      <c r="BA162" s="22">
        <f>Constants!$H69*'Activity data'!BA11*Constants!$H87*EF!$H212*MMVolatEF*NtoN2O*kgtoGg</f>
        <v>1.2288717741642307E-4</v>
      </c>
      <c r="BB162" s="22">
        <f>Constants!$H69*'Activity data'!BB11*Constants!$H87*EF!$H212*MMVolatEF*NtoN2O*kgtoGg</f>
        <v>1.2304060246804809E-4</v>
      </c>
      <c r="BC162" s="22">
        <f>Constants!$H69*'Activity data'!BC11*Constants!$H87*EF!$H212*MMVolatEF*NtoN2O*kgtoGg</f>
        <v>1.2320726737420057E-4</v>
      </c>
      <c r="BD162" s="22">
        <f>Constants!$H69*'Activity data'!BD11*Constants!$H87*EF!$H212*MMVolatEF*NtoN2O*kgtoGg</f>
        <v>1.2338585749390252E-4</v>
      </c>
      <c r="BE162" s="22">
        <f>Constants!$H69*'Activity data'!BE11*Constants!$H87*EF!$H212*MMVolatEF*NtoN2O*kgtoGg</f>
        <v>1.2357534141850001E-4</v>
      </c>
      <c r="BF162" s="22">
        <f>Constants!$H69*'Activity data'!BF11*Constants!$H87*EF!$H212*MMVolatEF*NtoN2O*kgtoGg</f>
        <v>1.23778445559744E-4</v>
      </c>
      <c r="BG162" s="22">
        <f>Constants!$H69*'Activity data'!BG11*Constants!$H87*EF!$H212*MMVolatEF*NtoN2O*kgtoGg</f>
        <v>1.2389940912443343E-4</v>
      </c>
      <c r="BH162" s="22">
        <f>Constants!$H69*'Activity data'!BH11*Constants!$H87*EF!$H212*MMVolatEF*NtoN2O*kgtoGg</f>
        <v>1.2403183860398972E-4</v>
      </c>
      <c r="BI162" s="22">
        <f>Constants!$H69*'Activity data'!BI11*Constants!$H87*EF!$H212*MMVolatEF*NtoN2O*kgtoGg</f>
        <v>1.2417373118013246E-4</v>
      </c>
      <c r="BJ162" s="22">
        <f>Constants!$H69*'Activity data'!BJ11*Constants!$H87*EF!$H212*MMVolatEF*NtoN2O*kgtoGg</f>
        <v>1.2432635037202253E-4</v>
      </c>
      <c r="BK162" s="22">
        <f>Constants!$H69*'Activity data'!BK11*Constants!$H87*EF!$H212*MMVolatEF*NtoN2O*kgtoGg</f>
        <v>1.2449143693925316E-4</v>
      </c>
      <c r="BL162" s="22">
        <f>Constants!$H69*'Activity data'!BL11*Constants!$H87*EF!$H212*MMVolatEF*NtoN2O*kgtoGg</f>
        <v>1.245723777700895E-4</v>
      </c>
      <c r="BM162" s="22">
        <f>Constants!$H69*'Activity data'!BM11*Constants!$H87*EF!$H212*MMVolatEF*NtoN2O*kgtoGg</f>
        <v>1.2466364154404728E-4</v>
      </c>
      <c r="BN162" s="22">
        <f>Constants!$H69*'Activity data'!BN11*Constants!$H87*EF!$H212*MMVolatEF*NtoN2O*kgtoGg</f>
        <v>1.247618864182078E-4</v>
      </c>
      <c r="BO162" s="22">
        <f>Constants!$H69*'Activity data'!BO11*Constants!$H87*EF!$H212*MMVolatEF*NtoN2O*kgtoGg</f>
        <v>1.2486984150813561E-4</v>
      </c>
      <c r="BP162" s="22">
        <f>Constants!$H69*'Activity data'!BP11*Constants!$H87*EF!$H212*MMVolatEF*NtoN2O*kgtoGg</f>
        <v>1.2498808721136178E-4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8.0414148118559915E-4</v>
      </c>
      <c r="AE163" s="22">
        <f>Constants!$H70*'Activity data'!AE12*Constants!$H88*EF!$H213*MMVolatEF*NtoN2O*kgtoGg</f>
        <v>8.0459128485182031E-4</v>
      </c>
      <c r="AF163" s="22">
        <f>Constants!$H70*'Activity data'!AF12*Constants!$H88*EF!$H213*MMVolatEF*NtoN2O*kgtoGg</f>
        <v>8.0558540735725626E-4</v>
      </c>
      <c r="AG163" s="22">
        <f>Constants!$H70*'Activity data'!AG12*Constants!$H88*EF!$H213*MMVolatEF*NtoN2O*kgtoGg</f>
        <v>8.0709065874064395E-4</v>
      </c>
      <c r="AH163" s="22">
        <f>Constants!$H70*'Activity data'!AH12*Constants!$H88*EF!$H213*MMVolatEF*NtoN2O*kgtoGg</f>
        <v>8.0907980221155617E-4</v>
      </c>
      <c r="AI163" s="22">
        <f>Constants!$H70*'Activity data'!AI12*Constants!$H88*EF!$H213*MMVolatEF*NtoN2O*kgtoGg</f>
        <v>8.1160030121082743E-4</v>
      </c>
      <c r="AJ163" s="22">
        <f>Constants!$H70*'Activity data'!AJ12*Constants!$H88*EF!$H213*MMVolatEF*NtoN2O*kgtoGg</f>
        <v>8.1439479579330676E-4</v>
      </c>
      <c r="AK163" s="22">
        <f>Constants!$H70*'Activity data'!AK12*Constants!$H88*EF!$H213*MMVolatEF*NtoN2O*kgtoGg</f>
        <v>8.1744557839768508E-4</v>
      </c>
      <c r="AL163" s="22">
        <f>Constants!$H70*'Activity data'!AL12*Constants!$H88*EF!$H213*MMVolatEF*NtoN2O*kgtoGg</f>
        <v>8.2033283623906834E-4</v>
      </c>
      <c r="AM163" s="22">
        <f>Constants!$H70*'Activity data'!AM12*Constants!$H88*EF!$H213*MMVolatEF*NtoN2O*kgtoGg</f>
        <v>8.2156128814602619E-4</v>
      </c>
      <c r="AN163" s="22">
        <f>Constants!$H70*'Activity data'!AN12*Constants!$H88*EF!$H213*MMVolatEF*NtoN2O*kgtoGg</f>
        <v>8.2294423372353373E-4</v>
      </c>
      <c r="AO163" s="22">
        <f>Constants!$H70*'Activity data'!AO12*Constants!$H88*EF!$H213*MMVolatEF*NtoN2O*kgtoGg</f>
        <v>8.2451968787955552E-4</v>
      </c>
      <c r="AP163" s="22">
        <f>Constants!$H70*'Activity data'!AP12*Constants!$H88*EF!$H213*MMVolatEF*NtoN2O*kgtoGg</f>
        <v>8.2628166702052855E-4</v>
      </c>
      <c r="AQ163" s="22">
        <f>Constants!$H70*'Activity data'!AQ12*Constants!$H88*EF!$H213*MMVolatEF*NtoN2O*kgtoGg</f>
        <v>8.2826076654475209E-4</v>
      </c>
      <c r="AR163" s="22">
        <f>Constants!$H70*'Activity data'!AR12*Constants!$H88*EF!$H213*MMVolatEF*NtoN2O*kgtoGg</f>
        <v>8.294952997379251E-4</v>
      </c>
      <c r="AS163" s="22">
        <f>Constants!$H70*'Activity data'!AS12*Constants!$H88*EF!$H213*MMVolatEF*NtoN2O*kgtoGg</f>
        <v>8.3089037740501721E-4</v>
      </c>
      <c r="AT163" s="22">
        <f>Constants!$H70*'Activity data'!AT12*Constants!$H88*EF!$H213*MMVolatEF*NtoN2O*kgtoGg</f>
        <v>8.3244083401878182E-4</v>
      </c>
      <c r="AU163" s="22">
        <f>Constants!$H70*'Activity data'!AU12*Constants!$H88*EF!$H213*MMVolatEF*NtoN2O*kgtoGg</f>
        <v>8.3415925529765943E-4</v>
      </c>
      <c r="AV163" s="22">
        <f>Constants!$H70*'Activity data'!AV12*Constants!$H88*EF!$H213*MMVolatEF*NtoN2O*kgtoGg</f>
        <v>8.3601496456642114E-4</v>
      </c>
      <c r="AW163" s="22">
        <f>Constants!$H70*'Activity data'!AW12*Constants!$H88*EF!$H213*MMVolatEF*NtoN2O*kgtoGg</f>
        <v>8.3726231437230951E-4</v>
      </c>
      <c r="AX163" s="22">
        <f>Constants!$H70*'Activity data'!AX12*Constants!$H88*EF!$H213*MMVolatEF*NtoN2O*kgtoGg</f>
        <v>8.3861601728421554E-4</v>
      </c>
      <c r="AY163" s="22">
        <f>Constants!$H70*'Activity data'!AY12*Constants!$H88*EF!$H213*MMVolatEF*NtoN2O*kgtoGg</f>
        <v>8.400870626136405E-4</v>
      </c>
      <c r="AZ163" s="22">
        <f>Constants!$H70*'Activity data'!AZ12*Constants!$H88*EF!$H213*MMVolatEF*NtoN2O*kgtoGg</f>
        <v>8.4166181625599287E-4</v>
      </c>
      <c r="BA163" s="22">
        <f>Constants!$H70*'Activity data'!BA12*Constants!$H88*EF!$H213*MMVolatEF*NtoN2O*kgtoGg</f>
        <v>8.4331512178416844E-4</v>
      </c>
      <c r="BB163" s="22">
        <f>Constants!$H70*'Activity data'!BB12*Constants!$H88*EF!$H213*MMVolatEF*NtoN2O*kgtoGg</f>
        <v>8.4436800353160639E-4</v>
      </c>
      <c r="BC163" s="22">
        <f>Constants!$H70*'Activity data'!BC12*Constants!$H88*EF!$H213*MMVolatEF*NtoN2O*kgtoGg</f>
        <v>8.455117439818636E-4</v>
      </c>
      <c r="BD163" s="22">
        <f>Constants!$H70*'Activity data'!BD12*Constants!$H88*EF!$H213*MMVolatEF*NtoN2O*kgtoGg</f>
        <v>8.4673732139125895E-4</v>
      </c>
      <c r="BE163" s="22">
        <f>Constants!$H70*'Activity data'!BE12*Constants!$H88*EF!$H213*MMVolatEF*NtoN2O*kgtoGg</f>
        <v>8.4803765770223604E-4</v>
      </c>
      <c r="BF163" s="22">
        <f>Constants!$H70*'Activity data'!BF12*Constants!$H88*EF!$H213*MMVolatEF*NtoN2O*kgtoGg</f>
        <v>8.4943146295685297E-4</v>
      </c>
      <c r="BG163" s="22">
        <f>Constants!$H70*'Activity data'!BG12*Constants!$H88*EF!$H213*MMVolatEF*NtoN2O*kgtoGg</f>
        <v>8.5026157725707661E-4</v>
      </c>
      <c r="BH163" s="22">
        <f>Constants!$H70*'Activity data'!BH12*Constants!$H88*EF!$H213*MMVolatEF*NtoN2O*kgtoGg</f>
        <v>8.5117037657225195E-4</v>
      </c>
      <c r="BI163" s="22">
        <f>Constants!$H70*'Activity data'!BI12*Constants!$H88*EF!$H213*MMVolatEF*NtoN2O*kgtoGg</f>
        <v>8.5214411653150384E-4</v>
      </c>
      <c r="BJ163" s="22">
        <f>Constants!$H70*'Activity data'!BJ12*Constants!$H88*EF!$H213*MMVolatEF*NtoN2O*kgtoGg</f>
        <v>8.5319146805426895E-4</v>
      </c>
      <c r="BK163" s="22">
        <f>Constants!$H70*'Activity data'!BK12*Constants!$H88*EF!$H213*MMVolatEF*NtoN2O*kgtoGg</f>
        <v>8.5432437712969851E-4</v>
      </c>
      <c r="BL163" s="22">
        <f>Constants!$H70*'Activity data'!BL12*Constants!$H88*EF!$H213*MMVolatEF*NtoN2O*kgtoGg</f>
        <v>8.5487983481087528E-4</v>
      </c>
      <c r="BM163" s="22">
        <f>Constants!$H70*'Activity data'!BM12*Constants!$H88*EF!$H213*MMVolatEF*NtoN2O*kgtoGg</f>
        <v>8.5550613384603724E-4</v>
      </c>
      <c r="BN163" s="22">
        <f>Constants!$H70*'Activity data'!BN12*Constants!$H88*EF!$H213*MMVolatEF*NtoN2O*kgtoGg</f>
        <v>8.5618034078738952E-4</v>
      </c>
      <c r="BO163" s="22">
        <f>Constants!$H70*'Activity data'!BO12*Constants!$H88*EF!$H213*MMVolatEF*NtoN2O*kgtoGg</f>
        <v>8.569211842319516E-4</v>
      </c>
      <c r="BP163" s="22">
        <f>Constants!$H70*'Activity data'!BP12*Constants!$H88*EF!$H213*MMVolatEF*NtoN2O*kgtoGg</f>
        <v>8.5773264716659694E-4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1.4484266758988329E-5</v>
      </c>
      <c r="AE164" s="22">
        <f>Constants!$H71*'Activity data'!AE13*Constants!$H89*EF!$H214*MMVolatEF*NtoN2O*kgtoGg</f>
        <v>1.4522356875675673E-5</v>
      </c>
      <c r="AF164" s="22">
        <f>Constants!$H71*'Activity data'!AF13*Constants!$H89*EF!$H214*MMVolatEF*NtoN2O*kgtoGg</f>
        <v>1.4573013890785328E-5</v>
      </c>
      <c r="AG164" s="22">
        <f>Constants!$H71*'Activity data'!AG13*Constants!$H89*EF!$H214*MMVolatEF*NtoN2O*kgtoGg</f>
        <v>1.4635521040832226E-5</v>
      </c>
      <c r="AH164" s="22">
        <f>Constants!$H71*'Activity data'!AH13*Constants!$H89*EF!$H214*MMVolatEF*NtoN2O*kgtoGg</f>
        <v>1.4709288978503713E-5</v>
      </c>
      <c r="AI164" s="22">
        <f>Constants!$H71*'Activity data'!AI13*Constants!$H89*EF!$H214*MMVolatEF*NtoN2O*kgtoGg</f>
        <v>1.4795799667166816E-5</v>
      </c>
      <c r="AJ164" s="22">
        <f>Constants!$H71*'Activity data'!AJ13*Constants!$H89*EF!$H214*MMVolatEF*NtoN2O*kgtoGg</f>
        <v>1.4887929207789697E-5</v>
      </c>
      <c r="AK164" s="22">
        <f>Constants!$H71*'Activity data'!AK13*Constants!$H89*EF!$H214*MMVolatEF*NtoN2O*kgtoGg</f>
        <v>1.4985318049430764E-5</v>
      </c>
      <c r="AL164" s="22">
        <f>Constants!$H71*'Activity data'!AL13*Constants!$H89*EF!$H214*MMVolatEF*NtoN2O*kgtoGg</f>
        <v>1.5076359873394449E-5</v>
      </c>
      <c r="AM164" s="22">
        <f>Constants!$H71*'Activity data'!AM13*Constants!$H89*EF!$H214*MMVolatEF*NtoN2O*kgtoGg</f>
        <v>1.5119597372793368E-5</v>
      </c>
      <c r="AN164" s="22">
        <f>Constants!$H71*'Activity data'!AN13*Constants!$H89*EF!$H214*MMVolatEF*NtoN2O*kgtoGg</f>
        <v>1.5165887779018319E-5</v>
      </c>
      <c r="AO164" s="22">
        <f>Constants!$H71*'Activity data'!AO13*Constants!$H89*EF!$H214*MMVolatEF*NtoN2O*kgtoGg</f>
        <v>1.5216358938910041E-5</v>
      </c>
      <c r="AP164" s="22">
        <f>Constants!$H71*'Activity data'!AP13*Constants!$H89*EF!$H214*MMVolatEF*NtoN2O*kgtoGg</f>
        <v>1.5270901106284958E-5</v>
      </c>
      <c r="AQ164" s="22">
        <f>Constants!$H71*'Activity data'!AQ13*Constants!$H89*EF!$H214*MMVolatEF*NtoN2O*kgtoGg</f>
        <v>1.5330406024836112E-5</v>
      </c>
      <c r="AR164" s="22">
        <f>Constants!$H71*'Activity data'!AR13*Constants!$H89*EF!$H214*MMVolatEF*NtoN2O*kgtoGg</f>
        <v>1.5368444846270893E-5</v>
      </c>
      <c r="AS164" s="22">
        <f>Constants!$H71*'Activity data'!AS13*Constants!$H89*EF!$H214*MMVolatEF*NtoN2O*kgtoGg</f>
        <v>1.5410074656101925E-5</v>
      </c>
      <c r="AT164" s="22">
        <f>Constants!$H71*'Activity data'!AT13*Constants!$H89*EF!$H214*MMVolatEF*NtoN2O*kgtoGg</f>
        <v>1.5455183118448455E-5</v>
      </c>
      <c r="AU164" s="22">
        <f>Constants!$H71*'Activity data'!AU13*Constants!$H89*EF!$H214*MMVolatEF*NtoN2O*kgtoGg</f>
        <v>1.5504139731079242E-5</v>
      </c>
      <c r="AV164" s="22">
        <f>Constants!$H71*'Activity data'!AV13*Constants!$H89*EF!$H214*MMVolatEF*NtoN2O*kgtoGg</f>
        <v>1.5556126906178303E-5</v>
      </c>
      <c r="AW164" s="22">
        <f>Constants!$H71*'Activity data'!AW13*Constants!$H89*EF!$H214*MMVolatEF*NtoN2O*kgtoGg</f>
        <v>1.5590867493091767E-5</v>
      </c>
      <c r="AX164" s="22">
        <f>Constants!$H71*'Activity data'!AX13*Constants!$H89*EF!$H214*MMVolatEF*NtoN2O*kgtoGg</f>
        <v>1.5627919774590741E-5</v>
      </c>
      <c r="AY164" s="22">
        <f>Constants!$H71*'Activity data'!AY13*Constants!$H89*EF!$H214*MMVolatEF*NtoN2O*kgtoGg</f>
        <v>1.5667599456363198E-5</v>
      </c>
      <c r="AZ164" s="22">
        <f>Constants!$H71*'Activity data'!AZ13*Constants!$H89*EF!$H214*MMVolatEF*NtoN2O*kgtoGg</f>
        <v>1.5709551171797955E-5</v>
      </c>
      <c r="BA164" s="22">
        <f>Constants!$H71*'Activity data'!BA13*Constants!$H89*EF!$H214*MMVolatEF*NtoN2O*kgtoGg</f>
        <v>1.5753109144319921E-5</v>
      </c>
      <c r="BB164" s="22">
        <f>Constants!$H71*'Activity data'!BB13*Constants!$H89*EF!$H214*MMVolatEF*NtoN2O*kgtoGg</f>
        <v>1.5779986761255265E-5</v>
      </c>
      <c r="BC164" s="22">
        <f>Constants!$H71*'Activity data'!BC13*Constants!$H89*EF!$H214*MMVolatEF*NtoN2O*kgtoGg</f>
        <v>1.5808899637256907E-5</v>
      </c>
      <c r="BD164" s="22">
        <f>Constants!$H71*'Activity data'!BD13*Constants!$H89*EF!$H214*MMVolatEF*NtoN2O*kgtoGg</f>
        <v>1.5839614063582635E-5</v>
      </c>
      <c r="BE164" s="22">
        <f>Constants!$H71*'Activity data'!BE13*Constants!$H89*EF!$H214*MMVolatEF*NtoN2O*kgtoGg</f>
        <v>1.5871948911516204E-5</v>
      </c>
      <c r="BF164" s="22">
        <f>Constants!$H71*'Activity data'!BF13*Constants!$H89*EF!$H214*MMVolatEF*NtoN2O*kgtoGg</f>
        <v>1.590641328332364E-5</v>
      </c>
      <c r="BG164" s="22">
        <f>Constants!$H71*'Activity data'!BG13*Constants!$H89*EF!$H214*MMVolatEF*NtoN2O*kgtoGg</f>
        <v>1.5925458136697047E-5</v>
      </c>
      <c r="BH164" s="22">
        <f>Constants!$H71*'Activity data'!BH13*Constants!$H89*EF!$H214*MMVolatEF*NtoN2O*kgtoGg</f>
        <v>1.5946307945523278E-5</v>
      </c>
      <c r="BI164" s="22">
        <f>Constants!$H71*'Activity data'!BI13*Constants!$H89*EF!$H214*MMVolatEF*NtoN2O*kgtoGg</f>
        <v>1.5968600507236839E-5</v>
      </c>
      <c r="BJ164" s="22">
        <f>Constants!$H71*'Activity data'!BJ13*Constants!$H89*EF!$H214*MMVolatEF*NtoN2O*kgtoGg</f>
        <v>1.5992571057279472E-5</v>
      </c>
      <c r="BK164" s="22">
        <f>Constants!$H71*'Activity data'!BK13*Constants!$H89*EF!$H214*MMVolatEF*NtoN2O*kgtoGg</f>
        <v>1.6018539483640145E-5</v>
      </c>
      <c r="BL164" s="22">
        <f>Constants!$H71*'Activity data'!BL13*Constants!$H89*EF!$H214*MMVolatEF*NtoN2O*kgtoGg</f>
        <v>1.6028946366841951E-5</v>
      </c>
      <c r="BM164" s="22">
        <f>Constants!$H71*'Activity data'!BM13*Constants!$H89*EF!$H214*MMVolatEF*NtoN2O*kgtoGg</f>
        <v>1.6041020506876248E-5</v>
      </c>
      <c r="BN164" s="22">
        <f>Constants!$H71*'Activity data'!BN13*Constants!$H89*EF!$H214*MMVolatEF*NtoN2O*kgtoGg</f>
        <v>1.6054157076022883E-5</v>
      </c>
      <c r="BO164" s="22">
        <f>Constants!$H71*'Activity data'!BO13*Constants!$H89*EF!$H214*MMVolatEF*NtoN2O*kgtoGg</f>
        <v>1.60688528274255E-5</v>
      </c>
      <c r="BP164" s="22">
        <f>Constants!$H71*'Activity data'!BP13*Constants!$H89*EF!$H214*MMVolatEF*NtoN2O*kgtoGg</f>
        <v>1.6085212923931863E-5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1.4736468396736851E-3</v>
      </c>
      <c r="AE165" s="22">
        <f>Constants!$H72*'Activity data'!AE14*Constants!$H90*EF!$H215*MMVolatEF*NtoN2O*kgtoGg</f>
        <v>1.4775221742703965E-3</v>
      </c>
      <c r="AF165" s="22">
        <f>Constants!$H72*'Activity data'!AF14*Constants!$H90*EF!$H215*MMVolatEF*NtoN2O*kgtoGg</f>
        <v>1.4826760803303856E-3</v>
      </c>
      <c r="AG165" s="22">
        <f>Constants!$H72*'Activity data'!AG14*Constants!$H90*EF!$H215*MMVolatEF*NtoN2O*kgtoGg</f>
        <v>1.489035633468722E-3</v>
      </c>
      <c r="AH165" s="22">
        <f>Constants!$H72*'Activity data'!AH14*Constants!$H90*EF!$H215*MMVolatEF*NtoN2O*kgtoGg</f>
        <v>1.4965408727761502E-3</v>
      </c>
      <c r="AI165" s="22">
        <f>Constants!$H72*'Activity data'!AI14*Constants!$H90*EF!$H215*MMVolatEF*NtoN2O*kgtoGg</f>
        <v>1.5053425750002037E-3</v>
      </c>
      <c r="AJ165" s="22">
        <f>Constants!$H72*'Activity data'!AJ14*Constants!$H90*EF!$H215*MMVolatEF*NtoN2O*kgtoGg</f>
        <v>1.5147159460267513E-3</v>
      </c>
      <c r="AK165" s="22">
        <f>Constants!$H72*'Activity data'!AK14*Constants!$H90*EF!$H215*MMVolatEF*NtoN2O*kgtoGg</f>
        <v>1.5246244047076012E-3</v>
      </c>
      <c r="AL165" s="22">
        <f>Constants!$H72*'Activity data'!AL14*Constants!$H90*EF!$H215*MMVolatEF*NtoN2O*kgtoGg</f>
        <v>1.5338871101240809E-3</v>
      </c>
      <c r="AM165" s="22">
        <f>Constants!$H72*'Activity data'!AM14*Constants!$H90*EF!$H215*MMVolatEF*NtoN2O*kgtoGg</f>
        <v>1.5382861456710523E-3</v>
      </c>
      <c r="AN165" s="22">
        <f>Constants!$H72*'Activity data'!AN14*Constants!$H90*EF!$H215*MMVolatEF*NtoN2O*kgtoGg</f>
        <v>1.5429957876553992E-3</v>
      </c>
      <c r="AO165" s="22">
        <f>Constants!$H72*'Activity data'!AO14*Constants!$H90*EF!$H215*MMVolatEF*NtoN2O*kgtoGg</f>
        <v>1.5481307845804553E-3</v>
      </c>
      <c r="AP165" s="22">
        <f>Constants!$H72*'Activity data'!AP14*Constants!$H90*EF!$H215*MMVolatEF*NtoN2O*kgtoGg</f>
        <v>1.5536799707366077E-3</v>
      </c>
      <c r="AQ165" s="22">
        <f>Constants!$H72*'Activity data'!AQ14*Constants!$H90*EF!$H215*MMVolatEF*NtoN2O*kgtoGg</f>
        <v>1.5597340732070376E-3</v>
      </c>
      <c r="AR165" s="22">
        <f>Constants!$H72*'Activity data'!AR14*Constants!$H90*EF!$H215*MMVolatEF*NtoN2O*kgtoGg</f>
        <v>1.5636041889626375E-3</v>
      </c>
      <c r="AS165" s="22">
        <f>Constants!$H72*'Activity data'!AS14*Constants!$H90*EF!$H215*MMVolatEF*NtoN2O*kgtoGg</f>
        <v>1.567839656226153E-3</v>
      </c>
      <c r="AT165" s="22">
        <f>Constants!$H72*'Activity data'!AT14*Constants!$H90*EF!$H215*MMVolatEF*NtoN2O*kgtoGg</f>
        <v>1.5724290458090434E-3</v>
      </c>
      <c r="AU165" s="22">
        <f>Constants!$H72*'Activity data'!AU14*Constants!$H90*EF!$H215*MMVolatEF*NtoN2O*kgtoGg</f>
        <v>1.5774099508617423E-3</v>
      </c>
      <c r="AV165" s="22">
        <f>Constants!$H72*'Activity data'!AV14*Constants!$H90*EF!$H215*MMVolatEF*NtoN2O*kgtoGg</f>
        <v>1.5826991890098006E-3</v>
      </c>
      <c r="AW165" s="22">
        <f>Constants!$H72*'Activity data'!AW14*Constants!$H90*EF!$H215*MMVolatEF*NtoN2O*kgtoGg</f>
        <v>1.5862337383912295E-3</v>
      </c>
      <c r="AX165" s="22">
        <f>Constants!$H72*'Activity data'!AX14*Constants!$H90*EF!$H215*MMVolatEF*NtoN2O*kgtoGg</f>
        <v>1.5900034823791173E-3</v>
      </c>
      <c r="AY165" s="22">
        <f>Constants!$H72*'Activity data'!AY14*Constants!$H90*EF!$H215*MMVolatEF*NtoN2O*kgtoGg</f>
        <v>1.5940405412524605E-3</v>
      </c>
      <c r="AZ165" s="22">
        <f>Constants!$H72*'Activity data'!AZ14*Constants!$H90*EF!$H215*MMVolatEF*NtoN2O*kgtoGg</f>
        <v>1.5983087595819079E-3</v>
      </c>
      <c r="BA165" s="22">
        <f>Constants!$H72*'Activity data'!BA14*Constants!$H90*EF!$H215*MMVolatEF*NtoN2O*kgtoGg</f>
        <v>1.6027404004524937E-3</v>
      </c>
      <c r="BB165" s="22">
        <f>Constants!$H72*'Activity data'!BB14*Constants!$H90*EF!$H215*MMVolatEF*NtoN2O*kgtoGg</f>
        <v>1.6054749617467434E-3</v>
      </c>
      <c r="BC165" s="22">
        <f>Constants!$H72*'Activity data'!BC14*Constants!$H90*EF!$H215*MMVolatEF*NtoN2O*kgtoGg</f>
        <v>1.6084165927629809E-3</v>
      </c>
      <c r="BD165" s="22">
        <f>Constants!$H72*'Activity data'!BD14*Constants!$H90*EF!$H215*MMVolatEF*NtoN2O*kgtoGg</f>
        <v>1.6115415156907644E-3</v>
      </c>
      <c r="BE165" s="22">
        <f>Constants!$H72*'Activity data'!BE14*Constants!$H90*EF!$H215*MMVolatEF*NtoN2O*kgtoGg</f>
        <v>1.6148313022751677E-3</v>
      </c>
      <c r="BF165" s="22">
        <f>Constants!$H72*'Activity data'!BF14*Constants!$H90*EF!$H215*MMVolatEF*NtoN2O*kgtoGg</f>
        <v>1.6183377491972291E-3</v>
      </c>
      <c r="BG165" s="22">
        <f>Constants!$H72*'Activity data'!BG14*Constants!$H90*EF!$H215*MMVolatEF*NtoN2O*kgtoGg</f>
        <v>1.6202753956416618E-3</v>
      </c>
      <c r="BH165" s="22">
        <f>Constants!$H72*'Activity data'!BH14*Constants!$H90*EF!$H215*MMVolatEF*NtoN2O*kgtoGg</f>
        <v>1.6223966804395622E-3</v>
      </c>
      <c r="BI165" s="22">
        <f>Constants!$H72*'Activity data'!BI14*Constants!$H90*EF!$H215*MMVolatEF*NtoN2O*kgtoGg</f>
        <v>1.62466475266331E-3</v>
      </c>
      <c r="BJ165" s="22">
        <f>Constants!$H72*'Activity data'!BJ14*Constants!$H90*EF!$H215*MMVolatEF*NtoN2O*kgtoGg</f>
        <v>1.6271035454516049E-3</v>
      </c>
      <c r="BK165" s="22">
        <f>Constants!$H72*'Activity data'!BK14*Constants!$H90*EF!$H215*MMVolatEF*NtoN2O*kgtoGg</f>
        <v>1.6297456045958117E-3</v>
      </c>
      <c r="BL165" s="22">
        <f>Constants!$H72*'Activity data'!BL14*Constants!$H90*EF!$H215*MMVolatEF*NtoN2O*kgtoGg</f>
        <v>1.6308044134949002E-3</v>
      </c>
      <c r="BM165" s="22">
        <f>Constants!$H72*'Activity data'!BM14*Constants!$H90*EF!$H215*MMVolatEF*NtoN2O*kgtoGg</f>
        <v>1.632032851123079E-3</v>
      </c>
      <c r="BN165" s="22">
        <f>Constants!$H72*'Activity data'!BN14*Constants!$H90*EF!$H215*MMVolatEF*NtoN2O*kgtoGg</f>
        <v>1.633369381575687E-3</v>
      </c>
      <c r="BO165" s="22">
        <f>Constants!$H72*'Activity data'!BO14*Constants!$H90*EF!$H215*MMVolatEF*NtoN2O*kgtoGg</f>
        <v>1.6348645451191E-3</v>
      </c>
      <c r="BP165" s="22">
        <f>Constants!$H72*'Activity data'!BP14*Constants!$H90*EF!$H215*MMVolatEF*NtoN2O*kgtoGg</f>
        <v>1.6365290411487932E-3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0.1311546347839837</v>
      </c>
      <c r="AE168" s="22">
        <f>Constants!$H75*'Activity data'!AE17*Constants!$H93*EF!$H218*MMVolatEF*NtoN2O*kgtoGg</f>
        <v>0.13119309228897669</v>
      </c>
      <c r="AF168" s="22">
        <f>Constants!$H75*'Activity data'!AF17*Constants!$H93*EF!$H218*MMVolatEF*NtoN2O*kgtoGg</f>
        <v>0.13019128377776981</v>
      </c>
      <c r="AG168" s="22">
        <f>Constants!$H75*'Activity data'!AG17*Constants!$H93*EF!$H218*MMVolatEF*NtoN2O*kgtoGg</f>
        <v>0.12823672141551337</v>
      </c>
      <c r="AH168" s="22">
        <f>Constants!$H75*'Activity data'!AH17*Constants!$H93*EF!$H218*MMVolatEF*NtoN2O*kgtoGg</f>
        <v>0.12536931755383363</v>
      </c>
      <c r="AI168" s="22">
        <f>Constants!$H75*'Activity data'!AI17*Constants!$H93*EF!$H218*MMVolatEF*NtoN2O*kgtoGg</f>
        <v>0.12369078205825984</v>
      </c>
      <c r="AJ168" s="22">
        <f>Constants!$H75*'Activity data'!AJ17*Constants!$H93*EF!$H218*MMVolatEF*NtoN2O*kgtoGg</f>
        <v>0.12191982509198765</v>
      </c>
      <c r="AK168" s="22">
        <f>Constants!$H75*'Activity data'!AK17*Constants!$H93*EF!$H218*MMVolatEF*NtoN2O*kgtoGg</f>
        <v>0.11942060593860239</v>
      </c>
      <c r="AL168" s="22">
        <f>Constants!$H75*'Activity data'!AL17*Constants!$H93*EF!$H218*MMVolatEF*NtoN2O*kgtoGg</f>
        <v>0.10473097236858842</v>
      </c>
      <c r="AM168" s="22">
        <f>Constants!$H75*'Activity data'!AM17*Constants!$H93*EF!$H218*MMVolatEF*NtoN2O*kgtoGg</f>
        <v>0.10651353117915978</v>
      </c>
      <c r="AN168" s="22">
        <f>Constants!$H75*'Activity data'!AN17*Constants!$H93*EF!$H218*MMVolatEF*NtoN2O*kgtoGg</f>
        <v>0.10689944888250856</v>
      </c>
      <c r="AO168" s="22">
        <f>Constants!$H75*'Activity data'!AO17*Constants!$H93*EF!$H218*MMVolatEF*NtoN2O*kgtoGg</f>
        <v>0.10731686503220818</v>
      </c>
      <c r="AP168" s="22">
        <f>Constants!$H75*'Activity data'!AP17*Constants!$H93*EF!$H218*MMVolatEF*NtoN2O*kgtoGg</f>
        <v>0.10789022872783088</v>
      </c>
      <c r="AQ168" s="22">
        <f>Constants!$H75*'Activity data'!AQ17*Constants!$H93*EF!$H218*MMVolatEF*NtoN2O*kgtoGg</f>
        <v>0.10966245905560804</v>
      </c>
      <c r="AR168" s="22">
        <f>Constants!$H75*'Activity data'!AR17*Constants!$H93*EF!$H218*MMVolatEF*NtoN2O*kgtoGg</f>
        <v>0.11160175630855862</v>
      </c>
      <c r="AS168" s="22">
        <f>Constants!$H75*'Activity data'!AS17*Constants!$H93*EF!$H218*MMVolatEF*NtoN2O*kgtoGg</f>
        <v>0.11388110552394984</v>
      </c>
      <c r="AT168" s="22">
        <f>Constants!$H75*'Activity data'!AT17*Constants!$H93*EF!$H218*MMVolatEF*NtoN2O*kgtoGg</f>
        <v>0.11653248735121424</v>
      </c>
      <c r="AU168" s="22">
        <f>Constants!$H75*'Activity data'!AU17*Constants!$H93*EF!$H218*MMVolatEF*NtoN2O*kgtoGg</f>
        <v>0.12000472489543212</v>
      </c>
      <c r="AV168" s="22">
        <f>Constants!$H75*'Activity data'!AV17*Constants!$H93*EF!$H218*MMVolatEF*NtoN2O*kgtoGg</f>
        <v>0.12365417074076869</v>
      </c>
      <c r="AW168" s="22">
        <f>Constants!$H75*'Activity data'!AW17*Constants!$H93*EF!$H218*MMVolatEF*NtoN2O*kgtoGg</f>
        <v>0.12742393494028781</v>
      </c>
      <c r="AX168" s="22">
        <f>Constants!$H75*'Activity data'!AX17*Constants!$H93*EF!$H218*MMVolatEF*NtoN2O*kgtoGg</f>
        <v>0.13102082450910302</v>
      </c>
      <c r="AY168" s="22">
        <f>Constants!$H75*'Activity data'!AY17*Constants!$H93*EF!$H218*MMVolatEF*NtoN2O*kgtoGg</f>
        <v>0.134810105666375</v>
      </c>
      <c r="AZ168" s="22">
        <f>Constants!$H75*'Activity data'!AZ17*Constants!$H93*EF!$H218*MMVolatEF*NtoN2O*kgtoGg</f>
        <v>0.13856429188386707</v>
      </c>
      <c r="BA168" s="22">
        <f>Constants!$H75*'Activity data'!BA17*Constants!$H93*EF!$H218*MMVolatEF*NtoN2O*kgtoGg</f>
        <v>0.14180238159403019</v>
      </c>
      <c r="BB168" s="22">
        <f>Constants!$H75*'Activity data'!BB17*Constants!$H93*EF!$H218*MMVolatEF*NtoN2O*kgtoGg</f>
        <v>0.14502838049402675</v>
      </c>
      <c r="BC168" s="22">
        <f>Constants!$H75*'Activity data'!BC17*Constants!$H93*EF!$H218*MMVolatEF*NtoN2O*kgtoGg</f>
        <v>0.14829627608580176</v>
      </c>
      <c r="BD168" s="22">
        <f>Constants!$H75*'Activity data'!BD17*Constants!$H93*EF!$H218*MMVolatEF*NtoN2O*kgtoGg</f>
        <v>0.15147497024769582</v>
      </c>
      <c r="BE168" s="22">
        <f>Constants!$H75*'Activity data'!BE17*Constants!$H93*EF!$H218*MMVolatEF*NtoN2O*kgtoGg</f>
        <v>0.15447697905831742</v>
      </c>
      <c r="BF168" s="22">
        <f>Constants!$H75*'Activity data'!BF17*Constants!$H93*EF!$H218*MMVolatEF*NtoN2O*kgtoGg</f>
        <v>0.15775262194695536</v>
      </c>
      <c r="BG168" s="22">
        <f>Constants!$H75*'Activity data'!BG17*Constants!$H93*EF!$H218*MMVolatEF*NtoN2O*kgtoGg</f>
        <v>0.16117810509709257</v>
      </c>
      <c r="BH168" s="22">
        <f>Constants!$H75*'Activity data'!BH17*Constants!$H93*EF!$H218*MMVolatEF*NtoN2O*kgtoGg</f>
        <v>0.16473056831107522</v>
      </c>
      <c r="BI168" s="22">
        <f>Constants!$H75*'Activity data'!BI17*Constants!$H93*EF!$H218*MMVolatEF*NtoN2O*kgtoGg</f>
        <v>0.16817253426829917</v>
      </c>
      <c r="BJ168" s="22">
        <f>Constants!$H75*'Activity data'!BJ17*Constants!$H93*EF!$H218*MMVolatEF*NtoN2O*kgtoGg</f>
        <v>0.17171701688159333</v>
      </c>
      <c r="BK168" s="22">
        <f>Constants!$H75*'Activity data'!BK17*Constants!$H93*EF!$H218*MMVolatEF*NtoN2O*kgtoGg</f>
        <v>0.17562485700806582</v>
      </c>
      <c r="BL168" s="22">
        <f>Constants!$H75*'Activity data'!BL17*Constants!$H93*EF!$H218*MMVolatEF*NtoN2O*kgtoGg</f>
        <v>0.17977444582512342</v>
      </c>
      <c r="BM168" s="22">
        <f>Constants!$H75*'Activity data'!BM17*Constants!$H93*EF!$H218*MMVolatEF*NtoN2O*kgtoGg</f>
        <v>0.18409960897890068</v>
      </c>
      <c r="BN168" s="22">
        <f>Constants!$H75*'Activity data'!BN17*Constants!$H93*EF!$H218*MMVolatEF*NtoN2O*kgtoGg</f>
        <v>0.18819635719882505</v>
      </c>
      <c r="BO168" s="22">
        <f>Constants!$H75*'Activity data'!BO17*Constants!$H93*EF!$H218*MMVolatEF*NtoN2O*kgtoGg</f>
        <v>0.19244058170304942</v>
      </c>
      <c r="BP168" s="22">
        <f>Constants!$H75*'Activity data'!BP17*Constants!$H93*EF!$H218*MMVolatEF*NtoN2O*kgtoGg</f>
        <v>0.19691969754690125</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1.2763402010371112E-2</v>
      </c>
      <c r="AE169" s="22">
        <f>Constants!$H76*'Activity data'!AE18*Constants!$H94*EF!$H219*MMVolatEF*NtoN2O*kgtoGg</f>
        <v>1.2767144528486081E-2</v>
      </c>
      <c r="AF169" s="22">
        <f>Constants!$H76*'Activity data'!AF18*Constants!$H94*EF!$H219*MMVolatEF*NtoN2O*kgtoGg</f>
        <v>1.266965285549256E-2</v>
      </c>
      <c r="AG169" s="22">
        <f>Constants!$H76*'Activity data'!AG18*Constants!$H94*EF!$H219*MMVolatEF*NtoN2O*kgtoGg</f>
        <v>1.2479443296944302E-2</v>
      </c>
      <c r="AH169" s="22">
        <f>Constants!$H76*'Activity data'!AH18*Constants!$H94*EF!$H219*MMVolatEF*NtoN2O*kgtoGg</f>
        <v>1.2200399950340602E-2</v>
      </c>
      <c r="AI169" s="22">
        <f>Constants!$H76*'Activity data'!AI18*Constants!$H94*EF!$H219*MMVolatEF*NtoN2O*kgtoGg</f>
        <v>1.2037052133056284E-2</v>
      </c>
      <c r="AJ169" s="22">
        <f>Constants!$H76*'Activity data'!AJ18*Constants!$H94*EF!$H219*MMVolatEF*NtoN2O*kgtoGg</f>
        <v>1.1864710257827643E-2</v>
      </c>
      <c r="AK169" s="22">
        <f>Constants!$H76*'Activity data'!AK18*Constants!$H94*EF!$H219*MMVolatEF*NtoN2O*kgtoGg</f>
        <v>1.1621497055189296E-2</v>
      </c>
      <c r="AL169" s="22">
        <f>Constants!$H76*'Activity data'!AL18*Constants!$H94*EF!$H219*MMVolatEF*NtoN2O*kgtoGg</f>
        <v>1.0191965426757457E-2</v>
      </c>
      <c r="AM169" s="22">
        <f>Constants!$H76*'Activity data'!AM18*Constants!$H94*EF!$H219*MMVolatEF*NtoN2O*kgtoGg</f>
        <v>1.0365436343312742E-2</v>
      </c>
      <c r="AN169" s="22">
        <f>Constants!$H76*'Activity data'!AN18*Constants!$H94*EF!$H219*MMVolatEF*NtoN2O*kgtoGg</f>
        <v>1.0402992185688211E-2</v>
      </c>
      <c r="AO169" s="22">
        <f>Constants!$H76*'Activity data'!AO18*Constants!$H94*EF!$H219*MMVolatEF*NtoN2O*kgtoGg</f>
        <v>1.0443613320679076E-2</v>
      </c>
      <c r="AP169" s="22">
        <f>Constants!$H76*'Activity data'!AP18*Constants!$H94*EF!$H219*MMVolatEF*NtoN2O*kgtoGg</f>
        <v>1.0499410596600265E-2</v>
      </c>
      <c r="AQ169" s="22">
        <f>Constants!$H76*'Activity data'!AQ18*Constants!$H94*EF!$H219*MMVolatEF*NtoN2O*kgtoGg</f>
        <v>1.0671876389865191E-2</v>
      </c>
      <c r="AR169" s="22">
        <f>Constants!$H76*'Activity data'!AR18*Constants!$H94*EF!$H219*MMVolatEF*NtoN2O*kgtoGg</f>
        <v>1.0860600413974473E-2</v>
      </c>
      <c r="AS169" s="22">
        <f>Constants!$H76*'Activity data'!AS18*Constants!$H94*EF!$H219*MMVolatEF*NtoN2O*kgtoGg</f>
        <v>1.1082416824854485E-2</v>
      </c>
      <c r="AT169" s="22">
        <f>Constants!$H76*'Activity data'!AT18*Constants!$H94*EF!$H219*MMVolatEF*NtoN2O*kgtoGg</f>
        <v>1.1340437841039728E-2</v>
      </c>
      <c r="AU169" s="22">
        <f>Constants!$H76*'Activity data'!AU18*Constants!$H94*EF!$H219*MMVolatEF*NtoN2O*kgtoGg</f>
        <v>1.16783409866308E-2</v>
      </c>
      <c r="AV169" s="22">
        <f>Constants!$H76*'Activity data'!AV18*Constants!$H94*EF!$H219*MMVolatEF*NtoN2O*kgtoGg</f>
        <v>1.2033489277927006E-2</v>
      </c>
      <c r="AW169" s="22">
        <f>Constants!$H76*'Activity data'!AW18*Constants!$H94*EF!$H219*MMVolatEF*NtoN2O*kgtoGg</f>
        <v>1.2400346431256086E-2</v>
      </c>
      <c r="AX169" s="22">
        <f>Constants!$H76*'Activity data'!AX18*Constants!$H94*EF!$H219*MMVolatEF*NtoN2O*kgtoGg</f>
        <v>1.2750380172948186E-2</v>
      </c>
      <c r="AY169" s="22">
        <f>Constants!$H76*'Activity data'!AY18*Constants!$H94*EF!$H219*MMVolatEF*NtoN2O*kgtoGg</f>
        <v>1.3119136632224242E-2</v>
      </c>
      <c r="AZ169" s="22">
        <f>Constants!$H76*'Activity data'!AZ18*Constants!$H94*EF!$H219*MMVolatEF*NtoN2O*kgtoGg</f>
        <v>1.3484477803693827E-2</v>
      </c>
      <c r="BA169" s="22">
        <f>Constants!$H76*'Activity data'!BA18*Constants!$H94*EF!$H219*MMVolatEF*NtoN2O*kgtoGg</f>
        <v>1.3799594694412392E-2</v>
      </c>
      <c r="BB169" s="22">
        <f>Constants!$H76*'Activity data'!BB18*Constants!$H94*EF!$H219*MMVolatEF*NtoN2O*kgtoGg</f>
        <v>1.4113534959760142E-2</v>
      </c>
      <c r="BC169" s="22">
        <f>Constants!$H76*'Activity data'!BC18*Constants!$H94*EF!$H219*MMVolatEF*NtoN2O*kgtoGg</f>
        <v>1.4431552430011508E-2</v>
      </c>
      <c r="BD169" s="22">
        <f>Constants!$H76*'Activity data'!BD18*Constants!$H94*EF!$H219*MMVolatEF*NtoN2O*kgtoGg</f>
        <v>1.4740889202769066E-2</v>
      </c>
      <c r="BE169" s="22">
        <f>Constants!$H76*'Activity data'!BE18*Constants!$H94*EF!$H219*MMVolatEF*NtoN2O*kgtoGg</f>
        <v>1.5033031721039558E-2</v>
      </c>
      <c r="BF169" s="22">
        <f>Constants!$H76*'Activity data'!BF18*Constants!$H94*EF!$H219*MMVolatEF*NtoN2O*kgtoGg</f>
        <v>1.5351803124726199E-2</v>
      </c>
      <c r="BG169" s="22">
        <f>Constants!$H76*'Activity data'!BG18*Constants!$H94*EF!$H219*MMVolatEF*NtoN2O*kgtoGg</f>
        <v>1.5685156334827872E-2</v>
      </c>
      <c r="BH169" s="22">
        <f>Constants!$H76*'Activity data'!BH18*Constants!$H94*EF!$H219*MMVolatEF*NtoN2O*kgtoGg</f>
        <v>1.6030866695744925E-2</v>
      </c>
      <c r="BI169" s="22">
        <f>Constants!$H76*'Activity data'!BI18*Constants!$H94*EF!$H219*MMVolatEF*NtoN2O*kgtoGg</f>
        <v>1.6365823941368898E-2</v>
      </c>
      <c r="BJ169" s="22">
        <f>Constants!$H76*'Activity data'!BJ18*Constants!$H94*EF!$H219*MMVolatEF*NtoN2O*kgtoGg</f>
        <v>1.6710757664731055E-2</v>
      </c>
      <c r="BK169" s="22">
        <f>Constants!$H76*'Activity data'!BK18*Constants!$H94*EF!$H219*MMVolatEF*NtoN2O*kgtoGg</f>
        <v>1.7091051770300243E-2</v>
      </c>
      <c r="BL169" s="22">
        <f>Constants!$H76*'Activity data'!BL18*Constants!$H94*EF!$H219*MMVolatEF*NtoN2O*kgtoGg</f>
        <v>1.7494871813237181E-2</v>
      </c>
      <c r="BM169" s="22">
        <f>Constants!$H76*'Activity data'!BM18*Constants!$H94*EF!$H219*MMVolatEF*NtoN2O*kgtoGg</f>
        <v>1.7915777991528374E-2</v>
      </c>
      <c r="BN169" s="22">
        <f>Constants!$H76*'Activity data'!BN18*Constants!$H94*EF!$H219*MMVolatEF*NtoN2O*kgtoGg</f>
        <v>1.8314455816008521E-2</v>
      </c>
      <c r="BO169" s="22">
        <f>Constants!$H76*'Activity data'!BO18*Constants!$H94*EF!$H219*MMVolatEF*NtoN2O*kgtoGg</f>
        <v>1.8727485394863318E-2</v>
      </c>
      <c r="BP169" s="22">
        <f>Constants!$H76*'Activity data'!BP18*Constants!$H94*EF!$H219*MMVolatEF*NtoN2O*kgtoGg</f>
        <v>1.916337358333842E-2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6.4602161455010604E-2</v>
      </c>
      <c r="AE170" s="22">
        <f>Constants!$H77*'Activity data'!AE19*Constants!$H95*EF!$H220*MMVolatEF*NtoN2O*kgtoGg</f>
        <v>6.6128503542506253E-2</v>
      </c>
      <c r="AF170" s="22">
        <f>Constants!$H77*'Activity data'!AF19*Constants!$H95*EF!$H220*MMVolatEF*NtoN2O*kgtoGg</f>
        <v>6.7365658214946417E-2</v>
      </c>
      <c r="AG170" s="22">
        <f>Constants!$H77*'Activity data'!AG19*Constants!$H95*EF!$H220*MMVolatEF*NtoN2O*kgtoGg</f>
        <v>6.8317809872860499E-2</v>
      </c>
      <c r="AH170" s="22">
        <f>Constants!$H77*'Activity data'!AH19*Constants!$H95*EF!$H220*MMVolatEF*NtoN2O*kgtoGg</f>
        <v>6.8977305738631561E-2</v>
      </c>
      <c r="AI170" s="22">
        <f>Constants!$H77*'Activity data'!AI19*Constants!$H95*EF!$H220*MMVolatEF*NtoN2O*kgtoGg</f>
        <v>6.9982011747627512E-2</v>
      </c>
      <c r="AJ170" s="22">
        <f>Constants!$H77*'Activity data'!AJ19*Constants!$H95*EF!$H220*MMVolatEF*NtoN2O*kgtoGg</f>
        <v>7.0938082781641792E-2</v>
      </c>
      <c r="AK170" s="22">
        <f>Constants!$H77*'Activity data'!AK19*Constants!$H95*EF!$H220*MMVolatEF*NtoN2O*kgtoGg</f>
        <v>7.1637508637756933E-2</v>
      </c>
      <c r="AL170" s="22">
        <f>Constants!$H77*'Activity data'!AL19*Constants!$H95*EF!$H220*MMVolatEF*NtoN2O*kgtoGg</f>
        <v>6.8213451568628014E-2</v>
      </c>
      <c r="AM170" s="22">
        <f>Constants!$H77*'Activity data'!AM19*Constants!$H95*EF!$H220*MMVolatEF*NtoN2O*kgtoGg</f>
        <v>7.0065690689713397E-2</v>
      </c>
      <c r="AN170" s="22">
        <f>Constants!$H77*'Activity data'!AN19*Constants!$H95*EF!$H220*MMVolatEF*NtoN2O*kgtoGg</f>
        <v>7.1462887530924391E-2</v>
      </c>
      <c r="AO170" s="22">
        <f>Constants!$H77*'Activity data'!AO19*Constants!$H95*EF!$H220*MMVolatEF*NtoN2O*kgtoGg</f>
        <v>7.2886412420766614E-2</v>
      </c>
      <c r="AP170" s="22">
        <f>Constants!$H77*'Activity data'!AP19*Constants!$H95*EF!$H220*MMVolatEF*NtoN2O*kgtoGg</f>
        <v>7.438355048289548E-2</v>
      </c>
      <c r="AQ170" s="22">
        <f>Constants!$H77*'Activity data'!AQ19*Constants!$H95*EF!$H220*MMVolatEF*NtoN2O*kgtoGg</f>
        <v>7.6350492012488003E-2</v>
      </c>
      <c r="AR170" s="22">
        <f>Constants!$H77*'Activity data'!AR19*Constants!$H95*EF!$H220*MMVolatEF*NtoN2O*kgtoGg</f>
        <v>7.83572192967633E-2</v>
      </c>
      <c r="AS170" s="22">
        <f>Constants!$H77*'Activity data'!AS19*Constants!$H95*EF!$H220*MMVolatEF*NtoN2O*kgtoGg</f>
        <v>8.0539178889866184E-2</v>
      </c>
      <c r="AT170" s="22">
        <f>Constants!$H77*'Activity data'!AT19*Constants!$H95*EF!$H220*MMVolatEF*NtoN2O*kgtoGg</f>
        <v>8.2918545732648369E-2</v>
      </c>
      <c r="AU170" s="22">
        <f>Constants!$H77*'Activity data'!AU19*Constants!$H95*EF!$H220*MMVolatEF*NtoN2O*kgtoGg</f>
        <v>8.5688880644551643E-2</v>
      </c>
      <c r="AV170" s="22">
        <f>Constants!$H77*'Activity data'!AV19*Constants!$H95*EF!$H220*MMVolatEF*NtoN2O*kgtoGg</f>
        <v>8.8603873951213913E-2</v>
      </c>
      <c r="AW170" s="22">
        <f>Constants!$H77*'Activity data'!AW19*Constants!$H95*EF!$H220*MMVolatEF*NtoN2O*kgtoGg</f>
        <v>9.1592452959940618E-2</v>
      </c>
      <c r="AX170" s="22">
        <f>Constants!$H77*'Activity data'!AX19*Constants!$H95*EF!$H220*MMVolatEF*NtoN2O*kgtoGg</f>
        <v>9.4584110964754387E-2</v>
      </c>
      <c r="AY170" s="22">
        <f>Constants!$H77*'Activity data'!AY19*Constants!$H95*EF!$H220*MMVolatEF*NtoN2O*kgtoGg</f>
        <v>9.7737564703268429E-2</v>
      </c>
      <c r="AZ170" s="22">
        <f>Constants!$H77*'Activity data'!AZ19*Constants!$H95*EF!$H220*MMVolatEF*NtoN2O*kgtoGg</f>
        <v>0.10095701338750868</v>
      </c>
      <c r="BA170" s="22">
        <f>Constants!$H77*'Activity data'!BA19*Constants!$H95*EF!$H220*MMVolatEF*NtoN2O*kgtoGg</f>
        <v>0.10402231686975211</v>
      </c>
      <c r="BB170" s="22">
        <f>Constants!$H77*'Activity data'!BB19*Constants!$H95*EF!$H220*MMVolatEF*NtoN2O*kgtoGg</f>
        <v>0.10710671839828802</v>
      </c>
      <c r="BC170" s="22">
        <f>Constants!$H77*'Activity data'!BC19*Constants!$H95*EF!$H220*MMVolatEF*NtoN2O*kgtoGg</f>
        <v>0.11028770257844764</v>
      </c>
      <c r="BD170" s="22">
        <f>Constants!$H77*'Activity data'!BD19*Constants!$H95*EF!$H220*MMVolatEF*NtoN2O*kgtoGg</f>
        <v>0.11350450408482742</v>
      </c>
      <c r="BE170" s="22">
        <f>Constants!$H77*'Activity data'!BE19*Constants!$H95*EF!$H220*MMVolatEF*NtoN2O*kgtoGg</f>
        <v>0.11671323417830479</v>
      </c>
      <c r="BF170" s="22">
        <f>Constants!$H77*'Activity data'!BF19*Constants!$H95*EF!$H220*MMVolatEF*NtoN2O*kgtoGg</f>
        <v>0.12013851579150742</v>
      </c>
      <c r="BG170" s="22">
        <f>Constants!$H77*'Activity data'!BG19*Constants!$H95*EF!$H220*MMVolatEF*NtoN2O*kgtoGg</f>
        <v>0.12367805066158248</v>
      </c>
      <c r="BH170" s="22">
        <f>Constants!$H77*'Activity data'!BH19*Constants!$H95*EF!$H220*MMVolatEF*NtoN2O*kgtoGg</f>
        <v>0.12737419759069629</v>
      </c>
      <c r="BI170" s="22">
        <f>Constants!$H77*'Activity data'!BI19*Constants!$H95*EF!$H220*MMVolatEF*NtoN2O*kgtoGg</f>
        <v>0.1311061758300269</v>
      </c>
      <c r="BJ170" s="22">
        <f>Constants!$H77*'Activity data'!BJ19*Constants!$H95*EF!$H220*MMVolatEF*NtoN2O*kgtoGg</f>
        <v>0.1349891822430605</v>
      </c>
      <c r="BK170" s="22">
        <f>Constants!$H77*'Activity data'!BK19*Constants!$H95*EF!$H220*MMVolatEF*NtoN2O*kgtoGg</f>
        <v>0.13917356668530231</v>
      </c>
      <c r="BL170" s="22">
        <f>Constants!$H77*'Activity data'!BL19*Constants!$H95*EF!$H220*MMVolatEF*NtoN2O*kgtoGg</f>
        <v>0.14355485904722409</v>
      </c>
      <c r="BM170" s="22">
        <f>Constants!$H77*'Activity data'!BM19*Constants!$H95*EF!$H220*MMVolatEF*NtoN2O*kgtoGg</f>
        <v>0.14815483676624569</v>
      </c>
      <c r="BN170" s="22">
        <f>Constants!$H77*'Activity data'!BN19*Constants!$H95*EF!$H220*MMVolatEF*NtoN2O*kgtoGg</f>
        <v>0.15274572412050677</v>
      </c>
      <c r="BO170" s="22">
        <f>Constants!$H77*'Activity data'!BO19*Constants!$H95*EF!$H220*MMVolatEF*NtoN2O*kgtoGg</f>
        <v>0.15754795999558632</v>
      </c>
      <c r="BP170" s="22">
        <f>Constants!$H77*'Activity data'!BP19*Constants!$H95*EF!$H220*MMVolatEF*NtoN2O*kgtoGg</f>
        <v>0.16262312021250153</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0.31183870763526611</v>
      </c>
      <c r="AE171" s="22">
        <f>Constants!$H78*'Activity data'!AE20*Constants!$H96*EF!$H221*MMVolatEF*NtoN2O*kgtoGg</f>
        <v>0.31854056582266221</v>
      </c>
      <c r="AF171" s="22">
        <f>Constants!$H78*'Activity data'!AF20*Constants!$H96*EF!$H221*MMVolatEF*NtoN2O*kgtoGg</f>
        <v>0.32138139496087015</v>
      </c>
      <c r="AG171" s="22">
        <f>Constants!$H78*'Activity data'!AG20*Constants!$H96*EF!$H221*MMVolatEF*NtoN2O*kgtoGg</f>
        <v>0.32053324606665007</v>
      </c>
      <c r="AH171" s="22">
        <f>Constants!$H78*'Activity data'!AH20*Constants!$H96*EF!$H221*MMVolatEF*NtoN2O*kgtoGg</f>
        <v>0.31601054362368558</v>
      </c>
      <c r="AI171" s="22">
        <f>Constants!$H78*'Activity data'!AI20*Constants!$H96*EF!$H221*MMVolatEF*NtoN2O*kgtoGg</f>
        <v>0.31545712465044373</v>
      </c>
      <c r="AJ171" s="22">
        <f>Constants!$H78*'Activity data'!AJ20*Constants!$H96*EF!$H221*MMVolatEF*NtoN2O*kgtoGg</f>
        <v>0.31432467384195506</v>
      </c>
      <c r="AK171" s="22">
        <f>Constants!$H78*'Activity data'!AK20*Constants!$H96*EF!$H221*MMVolatEF*NtoN2O*kgtoGg</f>
        <v>0.31018624140786111</v>
      </c>
      <c r="AL171" s="22">
        <f>Constants!$H78*'Activity data'!AL20*Constants!$H96*EF!$H221*MMVolatEF*NtoN2O*kgtoGg</f>
        <v>0.25876364216745601</v>
      </c>
      <c r="AM171" s="22">
        <f>Constants!$H78*'Activity data'!AM20*Constants!$H96*EF!$H221*MMVolatEF*NtoN2O*kgtoGg</f>
        <v>0.27082612965750025</v>
      </c>
      <c r="AN171" s="22">
        <f>Constants!$H78*'Activity data'!AN20*Constants!$H96*EF!$H221*MMVolatEF*NtoN2O*kgtoGg</f>
        <v>0.27752491919314543</v>
      </c>
      <c r="AO171" s="22">
        <f>Constants!$H78*'Activity data'!AO20*Constants!$H96*EF!$H221*MMVolatEF*NtoN2O*kgtoGg</f>
        <v>0.2843768110976384</v>
      </c>
      <c r="AP171" s="22">
        <f>Constants!$H78*'Activity data'!AP20*Constants!$H96*EF!$H221*MMVolatEF*NtoN2O*kgtoGg</f>
        <v>0.29190005630580729</v>
      </c>
      <c r="AQ171" s="22">
        <f>Constants!$H78*'Activity data'!AQ20*Constants!$H96*EF!$H221*MMVolatEF*NtoN2O*kgtoGg</f>
        <v>0.30442159170983396</v>
      </c>
      <c r="AR171" s="22">
        <f>Constants!$H78*'Activity data'!AR20*Constants!$H96*EF!$H221*MMVolatEF*NtoN2O*kgtoGg</f>
        <v>0.31809565233638037</v>
      </c>
      <c r="AS171" s="22">
        <f>Constants!$H78*'Activity data'!AS20*Constants!$H96*EF!$H221*MMVolatEF*NtoN2O*kgtoGg</f>
        <v>0.33343123115412926</v>
      </c>
      <c r="AT171" s="22">
        <f>Constants!$H78*'Activity data'!AT20*Constants!$H96*EF!$H221*MMVolatEF*NtoN2O*kgtoGg</f>
        <v>0.35062933092031079</v>
      </c>
      <c r="AU171" s="22">
        <f>Constants!$H78*'Activity data'!AU20*Constants!$H96*EF!$H221*MMVolatEF*NtoN2O*kgtoGg</f>
        <v>0.37170651008032651</v>
      </c>
      <c r="AV171" s="22">
        <f>Constants!$H78*'Activity data'!AV20*Constants!$H96*EF!$H221*MMVolatEF*NtoN2O*kgtoGg</f>
        <v>0.39398256908762053</v>
      </c>
      <c r="AW171" s="22">
        <f>Constants!$H78*'Activity data'!AW20*Constants!$H96*EF!$H221*MMVolatEF*NtoN2O*kgtoGg</f>
        <v>0.41745102394397354</v>
      </c>
      <c r="AX171" s="22">
        <f>Constants!$H78*'Activity data'!AX20*Constants!$H96*EF!$H221*MMVolatEF*NtoN2O*kgtoGg</f>
        <v>0.4406183326696731</v>
      </c>
      <c r="AY171" s="22">
        <f>Constants!$H78*'Activity data'!AY20*Constants!$H96*EF!$H221*MMVolatEF*NtoN2O*kgtoGg</f>
        <v>0.46513349179803448</v>
      </c>
      <c r="AZ171" s="22">
        <f>Constants!$H78*'Activity data'!AZ20*Constants!$H96*EF!$H221*MMVolatEF*NtoN2O*kgtoGg</f>
        <v>0.48999127189617825</v>
      </c>
      <c r="BA171" s="22">
        <f>Constants!$H78*'Activity data'!BA20*Constants!$H96*EF!$H221*MMVolatEF*NtoN2O*kgtoGg</f>
        <v>0.51294782334626832</v>
      </c>
      <c r="BB171" s="22">
        <f>Constants!$H78*'Activity data'!BB20*Constants!$H96*EF!$H221*MMVolatEF*NtoN2O*kgtoGg</f>
        <v>0.53650466918967943</v>
      </c>
      <c r="BC171" s="22">
        <f>Constants!$H78*'Activity data'!BC20*Constants!$H96*EF!$H221*MMVolatEF*NtoN2O*kgtoGg</f>
        <v>0.56074035623324958</v>
      </c>
      <c r="BD171" s="22">
        <f>Constants!$H78*'Activity data'!BD20*Constants!$H96*EF!$H221*MMVolatEF*NtoN2O*kgtoGg</f>
        <v>0.58503866788454428</v>
      </c>
      <c r="BE171" s="22">
        <f>Constants!$H78*'Activity data'!BE20*Constants!$H96*EF!$H221*MMVolatEF*NtoN2O*kgtoGg</f>
        <v>0.60896625921814507</v>
      </c>
      <c r="BF171" s="22">
        <f>Constants!$H78*'Activity data'!BF20*Constants!$H96*EF!$H221*MMVolatEF*NtoN2O*kgtoGg</f>
        <v>0.63474878186785511</v>
      </c>
      <c r="BG171" s="22">
        <f>Constants!$H78*'Activity data'!BG20*Constants!$H96*EF!$H221*MMVolatEF*NtoN2O*kgtoGg</f>
        <v>0.66200405766998205</v>
      </c>
      <c r="BH171" s="22">
        <f>Constants!$H78*'Activity data'!BH20*Constants!$H96*EF!$H221*MMVolatEF*NtoN2O*kgtoGg</f>
        <v>0.6904834803922687</v>
      </c>
      <c r="BI171" s="22">
        <f>Constants!$H78*'Activity data'!BI20*Constants!$H96*EF!$H221*MMVolatEF*NtoN2O*kgtoGg</f>
        <v>0.71899861836468615</v>
      </c>
      <c r="BJ171" s="22">
        <f>Constants!$H78*'Activity data'!BJ20*Constants!$H96*EF!$H221*MMVolatEF*NtoN2O*kgtoGg</f>
        <v>0.74866219148134072</v>
      </c>
      <c r="BK171" s="22">
        <f>Constants!$H78*'Activity data'!BK20*Constants!$H96*EF!$H221*MMVolatEF*NtoN2O*kgtoGg</f>
        <v>0.78089862764255979</v>
      </c>
      <c r="BL171" s="22">
        <f>Constants!$H78*'Activity data'!BL20*Constants!$H96*EF!$H221*MMVolatEF*NtoN2O*kgtoGg</f>
        <v>0.81532338611541999</v>
      </c>
      <c r="BM171" s="22">
        <f>Constants!$H78*'Activity data'!BM20*Constants!$H96*EF!$H221*MMVolatEF*NtoN2O*kgtoGg</f>
        <v>0.85147102017587384</v>
      </c>
      <c r="BN171" s="22">
        <f>Constants!$H78*'Activity data'!BN20*Constants!$H96*EF!$H221*MMVolatEF*NtoN2O*kgtoGg</f>
        <v>0.88717041573655087</v>
      </c>
      <c r="BO171" s="22">
        <f>Constants!$H78*'Activity data'!BO20*Constants!$H96*EF!$H221*MMVolatEF*NtoN2O*kgtoGg</f>
        <v>0.9244992376366411</v>
      </c>
      <c r="BP171" s="22">
        <f>Constants!$H78*'Activity data'!BP20*Constants!$H96*EF!$H221*MMVolatEF*NtoN2O*kgtoGg</f>
        <v>0.96400977382183972</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8.9271348175973E-2</v>
      </c>
      <c r="AE172" s="22">
        <f>Constants!$H63*'Activity data'!AE5*Constants!$H81*FracLEACHMM*MMLeachEF*NtoN2O*kgtoGg</f>
        <v>8.9931954756679269E-2</v>
      </c>
      <c r="AF172" s="22">
        <f>Constants!$H63*'Activity data'!AF5*Constants!$H81*FracLEACHMM*MMLeachEF*NtoN2O*kgtoGg</f>
        <v>9.0399361624289298E-2</v>
      </c>
      <c r="AG172" s="22">
        <f>Constants!$H63*'Activity data'!AG5*Constants!$H81*FracLEACHMM*MMLeachEF*NtoN2O*kgtoGg</f>
        <v>9.0678767138909044E-2</v>
      </c>
      <c r="AH172" s="22">
        <f>Constants!$H63*'Activity data'!AH5*Constants!$H81*FracLEACHMM*MMLeachEF*NtoN2O*kgtoGg</f>
        <v>9.0766262956453195E-2</v>
      </c>
      <c r="AI172" s="22">
        <f>Constants!$H63*'Activity data'!AI5*Constants!$H81*FracLEACHMM*MMLeachEF*NtoN2O*kgtoGg</f>
        <v>9.1148361410118228E-2</v>
      </c>
      <c r="AJ172" s="22">
        <f>Constants!$H63*'Activity data'!AJ5*Constants!$H81*FracLEACHMM*MMLeachEF*NtoN2O*kgtoGg</f>
        <v>9.1514367814374817E-2</v>
      </c>
      <c r="AK172" s="22">
        <f>Constants!$H63*'Activity data'!AK5*Constants!$H81*FracLEACHMM*MMLeachEF*NtoN2O*kgtoGg</f>
        <v>9.1707826576218135E-2</v>
      </c>
      <c r="AL172" s="22">
        <f>Constants!$H63*'Activity data'!AL5*Constants!$H81*FracLEACHMM*MMLeachEF*NtoN2O*kgtoGg</f>
        <v>8.8849948526073405E-2</v>
      </c>
      <c r="AM172" s="22">
        <f>Constants!$H63*'Activity data'!AM5*Constants!$H81*FracLEACHMM*MMLeachEF*NtoN2O*kgtoGg</f>
        <v>8.9880377825748481E-2</v>
      </c>
      <c r="AN172" s="22">
        <f>Constants!$H63*'Activity data'!AN5*Constants!$H81*FracLEACHMM*MMLeachEF*NtoN2O*kgtoGg</f>
        <v>9.058154316520188E-2</v>
      </c>
      <c r="AO172" s="22">
        <f>Constants!$H63*'Activity data'!AO5*Constants!$H81*FracLEACHMM*MMLeachEF*NtoN2O*kgtoGg</f>
        <v>9.1310831194288913E-2</v>
      </c>
      <c r="AP172" s="22">
        <f>Constants!$H63*'Activity data'!AP5*Constants!$H81*FracLEACHMM*MMLeachEF*NtoN2O*kgtoGg</f>
        <v>9.2101602934173868E-2</v>
      </c>
      <c r="AQ172" s="22">
        <f>Constants!$H63*'Activity data'!AQ5*Constants!$H81*FracLEACHMM*MMLeachEF*NtoN2O*kgtoGg</f>
        <v>9.3239432039760692E-2</v>
      </c>
      <c r="AR172" s="22">
        <f>Constants!$H63*'Activity data'!AR5*Constants!$H81*FracLEACHMM*MMLeachEF*NtoN2O*kgtoGg</f>
        <v>9.4381182046606768E-2</v>
      </c>
      <c r="AS172" s="22">
        <f>Constants!$H63*'Activity data'!AS5*Constants!$H81*FracLEACHMM*MMLeachEF*NtoN2O*kgtoGg</f>
        <v>9.565041303839307E-2</v>
      </c>
      <c r="AT172" s="22">
        <f>Constants!$H63*'Activity data'!AT5*Constants!$H81*FracLEACHMM*MMLeachEF*NtoN2O*kgtoGg</f>
        <v>9.7060897717577269E-2</v>
      </c>
      <c r="AU172" s="22">
        <f>Constants!$H63*'Activity data'!AU5*Constants!$H81*FracLEACHMM*MMLeachEF*NtoN2O*kgtoGg</f>
        <v>9.8748076646610408E-2</v>
      </c>
      <c r="AV172" s="22">
        <f>Constants!$H63*'Activity data'!AV5*Constants!$H81*FracLEACHMM*MMLeachEF*NtoN2O*kgtoGg</f>
        <v>0.1005338358625396</v>
      </c>
      <c r="AW172" s="22">
        <f>Constants!$H63*'Activity data'!AW5*Constants!$H81*FracLEACHMM*MMLeachEF*NtoN2O*kgtoGg</f>
        <v>0.10234463921635792</v>
      </c>
      <c r="AX172" s="22">
        <f>Constants!$H63*'Activity data'!AX5*Constants!$H81*FracLEACHMM*MMLeachEF*NtoN2O*kgtoGg</f>
        <v>0.1041523828984081</v>
      </c>
      <c r="AY172" s="22">
        <f>Constants!$H63*'Activity data'!AY5*Constants!$H81*FracLEACHMM*MMLeachEF*NtoN2O*kgtoGg</f>
        <v>0.10606799890406056</v>
      </c>
      <c r="AZ172" s="22">
        <f>Constants!$H63*'Activity data'!AZ5*Constants!$H81*FracLEACHMM*MMLeachEF*NtoN2O*kgtoGg</f>
        <v>0.1080235509733858</v>
      </c>
      <c r="BA172" s="22">
        <f>Constants!$H63*'Activity data'!BA5*Constants!$H81*FracLEACHMM*MMLeachEF*NtoN2O*kgtoGg</f>
        <v>0.10986607513839909</v>
      </c>
      <c r="BB172" s="22">
        <f>Constants!$H63*'Activity data'!BB5*Constants!$H81*FracLEACHMM*MMLeachEF*NtoN2O*kgtoGg</f>
        <v>0.11169559006703449</v>
      </c>
      <c r="BC172" s="22">
        <f>Constants!$H63*'Activity data'!BC5*Constants!$H81*FracLEACHMM*MMLeachEF*NtoN2O*kgtoGg</f>
        <v>0.11358610107197982</v>
      </c>
      <c r="BD172" s="22">
        <f>Constants!$H63*'Activity data'!BD5*Constants!$H81*FracLEACHMM*MMLeachEF*NtoN2O*kgtoGg</f>
        <v>0.11549533721938278</v>
      </c>
      <c r="BE172" s="22">
        <f>Constants!$H63*'Activity data'!BE5*Constants!$H81*FracLEACHMM*MMLeachEF*NtoN2O*kgtoGg</f>
        <v>0.11739318760616747</v>
      </c>
      <c r="BF172" s="22">
        <f>Constants!$H63*'Activity data'!BF5*Constants!$H81*FracLEACHMM*MMLeachEF*NtoN2O*kgtoGg</f>
        <v>0.11943260370886427</v>
      </c>
      <c r="BG172" s="22">
        <f>Constants!$H63*'Activity data'!BG5*Constants!$H81*FracLEACHMM*MMLeachEF*NtoN2O*kgtoGg</f>
        <v>0.12152329656754417</v>
      </c>
      <c r="BH172" s="22">
        <f>Constants!$H63*'Activity data'!BH5*Constants!$H81*FracLEACHMM*MMLeachEF*NtoN2O*kgtoGg</f>
        <v>0.12371261609884575</v>
      </c>
      <c r="BI172" s="22">
        <f>Constants!$H63*'Activity data'!BI5*Constants!$H81*FracLEACHMM*MMLeachEF*NtoN2O*kgtoGg</f>
        <v>0.12591834177950234</v>
      </c>
      <c r="BJ172" s="22">
        <f>Constants!$H63*'Activity data'!BJ5*Constants!$H81*FracLEACHMM*MMLeachEF*NtoN2O*kgtoGg</f>
        <v>0.12821769313337583</v>
      </c>
      <c r="BK172" s="22">
        <f>Constants!$H63*'Activity data'!BK5*Constants!$H81*FracLEACHMM*MMLeachEF*NtoN2O*kgtoGg</f>
        <v>0.13071039707904317</v>
      </c>
      <c r="BL172" s="22">
        <f>Constants!$H63*'Activity data'!BL5*Constants!$H81*FracLEACHMM*MMLeachEF*NtoN2O*kgtoGg</f>
        <v>0.13330533215138737</v>
      </c>
      <c r="BM172" s="22">
        <f>Constants!$H63*'Activity data'!BM5*Constants!$H81*FracLEACHMM*MMLeachEF*NtoN2O*kgtoGg</f>
        <v>0.13603558158577325</v>
      </c>
      <c r="BN172" s="22">
        <f>Constants!$H63*'Activity data'!BN5*Constants!$H81*FracLEACHMM*MMLeachEF*NtoN2O*kgtoGg</f>
        <v>0.13874913181104462</v>
      </c>
      <c r="BO172" s="22">
        <f>Constants!$H63*'Activity data'!BO5*Constants!$H81*FracLEACHMM*MMLeachEF*NtoN2O*kgtoGg</f>
        <v>0.14159187159484271</v>
      </c>
      <c r="BP172" s="22">
        <f>Constants!$H63*'Activity data'!BP5*Constants!$H81*FracLEACHMM*MMLeachEF*NtoN2O*kgtoGg</f>
        <v>0.14460332906597151</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2.6957682332684106E-2</v>
      </c>
      <c r="AE173" s="22">
        <f>Constants!$H64*'Activity data'!AE6*Constants!$H82*FracLEACHMM*MMLeachEF*NtoN2O*kgtoGg</f>
        <v>2.715716876045101E-2</v>
      </c>
      <c r="AF173" s="22">
        <f>Constants!$H64*'Activity data'!AF6*Constants!$H82*FracLEACHMM*MMLeachEF*NtoN2O*kgtoGg</f>
        <v>2.7298313776344674E-2</v>
      </c>
      <c r="AG173" s="22">
        <f>Constants!$H64*'Activity data'!AG6*Constants!$H82*FracLEACHMM*MMLeachEF*NtoN2O*kgtoGg</f>
        <v>2.7382687153234553E-2</v>
      </c>
      <c r="AH173" s="22">
        <f>Constants!$H64*'Activity data'!AH6*Constants!$H82*FracLEACHMM*MMLeachEF*NtoN2O*kgtoGg</f>
        <v>2.7409108670361681E-2</v>
      </c>
      <c r="AI173" s="22">
        <f>Constants!$H64*'Activity data'!AI6*Constants!$H82*FracLEACHMM*MMLeachEF*NtoN2O*kgtoGg</f>
        <v>2.7524492709520666E-2</v>
      </c>
      <c r="AJ173" s="22">
        <f>Constants!$H64*'Activity data'!AJ6*Constants!$H82*FracLEACHMM*MMLeachEF*NtoN2O*kgtoGg</f>
        <v>2.7635017358014023E-2</v>
      </c>
      <c r="AK173" s="22">
        <f>Constants!$H64*'Activity data'!AK6*Constants!$H82*FracLEACHMM*MMLeachEF*NtoN2O*kgtoGg</f>
        <v>2.7693436996036807E-2</v>
      </c>
      <c r="AL173" s="22">
        <f>Constants!$H64*'Activity data'!AL6*Constants!$H82*FracLEACHMM*MMLeachEF*NtoN2O*kgtoGg</f>
        <v>2.683043032933467E-2</v>
      </c>
      <c r="AM173" s="22">
        <f>Constants!$H64*'Activity data'!AM6*Constants!$H82*FracLEACHMM*MMLeachEF*NtoN2O*kgtoGg</f>
        <v>2.7141593835818014E-2</v>
      </c>
      <c r="AN173" s="22">
        <f>Constants!$H64*'Activity data'!AN6*Constants!$H82*FracLEACHMM*MMLeachEF*NtoN2O*kgtoGg</f>
        <v>2.7353327979749771E-2</v>
      </c>
      <c r="AO173" s="22">
        <f>Constants!$H64*'Activity data'!AO6*Constants!$H82*FracLEACHMM*MMLeachEF*NtoN2O*kgtoGg</f>
        <v>2.7573554462477501E-2</v>
      </c>
      <c r="AP173" s="22">
        <f>Constants!$H64*'Activity data'!AP6*Constants!$H82*FracLEACHMM*MMLeachEF*NtoN2O*kgtoGg</f>
        <v>2.7812347466022843E-2</v>
      </c>
      <c r="AQ173" s="22">
        <f>Constants!$H64*'Activity data'!AQ6*Constants!$H82*FracLEACHMM*MMLeachEF*NtoN2O*kgtoGg</f>
        <v>2.8155942989155618E-2</v>
      </c>
      <c r="AR173" s="22">
        <f>Constants!$H64*'Activity data'!AR6*Constants!$H82*FracLEACHMM*MMLeachEF*NtoN2O*kgtoGg</f>
        <v>2.8500722524995331E-2</v>
      </c>
      <c r="AS173" s="22">
        <f>Constants!$H64*'Activity data'!AS6*Constants!$H82*FracLEACHMM*MMLeachEF*NtoN2O*kgtoGg</f>
        <v>2.8883998084091016E-2</v>
      </c>
      <c r="AT173" s="22">
        <f>Constants!$H64*'Activity data'!AT6*Constants!$H82*FracLEACHMM*MMLeachEF*NtoN2O*kgtoGg</f>
        <v>2.9309928673171094E-2</v>
      </c>
      <c r="AU173" s="22">
        <f>Constants!$H64*'Activity data'!AU6*Constants!$H82*FracLEACHMM*MMLeachEF*NtoN2O*kgtoGg</f>
        <v>2.981941390596515E-2</v>
      </c>
      <c r="AV173" s="22">
        <f>Constants!$H64*'Activity data'!AV6*Constants!$H82*FracLEACHMM*MMLeachEF*NtoN2O*kgtoGg</f>
        <v>3.035866788441732E-2</v>
      </c>
      <c r="AW173" s="22">
        <f>Constants!$H64*'Activity data'!AW6*Constants!$H82*FracLEACHMM*MMLeachEF*NtoN2O*kgtoGg</f>
        <v>3.0905484557141566E-2</v>
      </c>
      <c r="AX173" s="22">
        <f>Constants!$H64*'Activity data'!AX6*Constants!$H82*FracLEACHMM*MMLeachEF*NtoN2O*kgtoGg</f>
        <v>3.1451377286615782E-2</v>
      </c>
      <c r="AY173" s="22">
        <f>Constants!$H64*'Activity data'!AY6*Constants!$H82*FracLEACHMM*MMLeachEF*NtoN2O*kgtoGg</f>
        <v>3.20298447210942E-2</v>
      </c>
      <c r="AZ173" s="22">
        <f>Constants!$H64*'Activity data'!AZ6*Constants!$H82*FracLEACHMM*MMLeachEF*NtoN2O*kgtoGg</f>
        <v>3.2620371833622791E-2</v>
      </c>
      <c r="BA173" s="22">
        <f>Constants!$H64*'Activity data'!BA6*Constants!$H82*FracLEACHMM*MMLeachEF*NtoN2O*kgtoGg</f>
        <v>3.3176767386570105E-2</v>
      </c>
      <c r="BB173" s="22">
        <f>Constants!$H64*'Activity data'!BB6*Constants!$H82*FracLEACHMM*MMLeachEF*NtoN2O*kgtoGg</f>
        <v>3.3729234480175972E-2</v>
      </c>
      <c r="BC173" s="22">
        <f>Constants!$H64*'Activity data'!BC6*Constants!$H82*FracLEACHMM*MMLeachEF*NtoN2O*kgtoGg</f>
        <v>3.4300120841355343E-2</v>
      </c>
      <c r="BD173" s="22">
        <f>Constants!$H64*'Activity data'!BD6*Constants!$H82*FracLEACHMM*MMLeachEF*NtoN2O*kgtoGg</f>
        <v>3.4876661720499594E-2</v>
      </c>
      <c r="BE173" s="22">
        <f>Constants!$H64*'Activity data'!BE6*Constants!$H82*FracLEACHMM*MMLeachEF*NtoN2O*kgtoGg</f>
        <v>3.5449764388794158E-2</v>
      </c>
      <c r="BF173" s="22">
        <f>Constants!$H64*'Activity data'!BF6*Constants!$H82*FracLEACHMM*MMLeachEF*NtoN2O*kgtoGg</f>
        <v>3.6065616311768231E-2</v>
      </c>
      <c r="BG173" s="22">
        <f>Constants!$H64*'Activity data'!BG6*Constants!$H82*FracLEACHMM*MMLeachEF*NtoN2O*kgtoGg</f>
        <v>3.6696952514156535E-2</v>
      </c>
      <c r="BH173" s="22">
        <f>Constants!$H64*'Activity data'!BH6*Constants!$H82*FracLEACHMM*MMLeachEF*NtoN2O*kgtoGg</f>
        <v>3.7358071469515322E-2</v>
      </c>
      <c r="BI173" s="22">
        <f>Constants!$H64*'Activity data'!BI6*Constants!$H82*FracLEACHMM*MMLeachEF*NtoN2O*kgtoGg</f>
        <v>3.8024144665754871E-2</v>
      </c>
      <c r="BJ173" s="22">
        <f>Constants!$H64*'Activity data'!BJ6*Constants!$H82*FracLEACHMM*MMLeachEF*NtoN2O*kgtoGg</f>
        <v>3.8718490440020119E-2</v>
      </c>
      <c r="BK173" s="22">
        <f>Constants!$H64*'Activity data'!BK6*Constants!$H82*FracLEACHMM*MMLeachEF*NtoN2O*kgtoGg</f>
        <v>3.9471223791646755E-2</v>
      </c>
      <c r="BL173" s="22">
        <f>Constants!$H64*'Activity data'!BL6*Constants!$H82*FracLEACHMM*MMLeachEF*NtoN2O*kgtoGg</f>
        <v>4.0254828349923416E-2</v>
      </c>
      <c r="BM173" s="22">
        <f>Constants!$H64*'Activity data'!BM6*Constants!$H82*FracLEACHMM*MMLeachEF*NtoN2O*kgtoGg</f>
        <v>4.1079294412607735E-2</v>
      </c>
      <c r="BN173" s="22">
        <f>Constants!$H64*'Activity data'!BN6*Constants!$H82*FracLEACHMM*MMLeachEF*NtoN2O*kgtoGg</f>
        <v>4.1898717737798845E-2</v>
      </c>
      <c r="BO173" s="22">
        <f>Constants!$H64*'Activity data'!BO6*Constants!$H82*FracLEACHMM*MMLeachEF*NtoN2O*kgtoGg</f>
        <v>4.2757153032122505E-2</v>
      </c>
      <c r="BP173" s="22">
        <f>Constants!$H64*'Activity data'!BP6*Constants!$H82*FracLEACHMM*MMLeachEF*NtoN2O*kgtoGg</f>
        <v>4.3666536787647869E-2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1.449344693319962E-3</v>
      </c>
      <c r="AE174" s="22">
        <f>Constants!$H65*'Activity data'!AE7*Constants!$H83*FracLEACHMM*MMLeachEF*NtoN2O*kgtoGg</f>
        <v>1.4600698213894021E-3</v>
      </c>
      <c r="AF174" s="22">
        <f>Constants!$H65*'Activity data'!AF7*Constants!$H83*FracLEACHMM*MMLeachEF*NtoN2O*kgtoGg</f>
        <v>1.4676582994065206E-3</v>
      </c>
      <c r="AG174" s="22">
        <f>Constants!$H65*'Activity data'!AG7*Constants!$H83*FracLEACHMM*MMLeachEF*NtoN2O*kgtoGg</f>
        <v>1.4721945241658937E-3</v>
      </c>
      <c r="AH174" s="22">
        <f>Constants!$H65*'Activity data'!AH7*Constants!$H83*FracLEACHMM*MMLeachEF*NtoN2O*kgtoGg</f>
        <v>1.4736150426349923E-3</v>
      </c>
      <c r="AI174" s="22">
        <f>Constants!$H65*'Activity data'!AI7*Constants!$H83*FracLEACHMM*MMLeachEF*NtoN2O*kgtoGg</f>
        <v>1.4798185152772286E-3</v>
      </c>
      <c r="AJ174" s="22">
        <f>Constants!$H65*'Activity data'!AJ7*Constants!$H83*FracLEACHMM*MMLeachEF*NtoN2O*kgtoGg</f>
        <v>1.4857607291069643E-3</v>
      </c>
      <c r="AK174" s="22">
        <f>Constants!$H65*'Activity data'!AK7*Constants!$H83*FracLEACHMM*MMLeachEF*NtoN2O*kgtoGg</f>
        <v>1.4889015848863697E-3</v>
      </c>
      <c r="AL174" s="22">
        <f>Constants!$H65*'Activity data'!AL7*Constants!$H83*FracLEACHMM*MMLeachEF*NtoN2O*kgtoGg</f>
        <v>1.4425031550344088E-3</v>
      </c>
      <c r="AM174" s="22">
        <f>Constants!$H65*'Activity data'!AM7*Constants!$H83*FracLEACHMM*MMLeachEF*NtoN2O*kgtoGg</f>
        <v>1.4592324558441333E-3</v>
      </c>
      <c r="AN174" s="22">
        <f>Constants!$H65*'Activity data'!AN7*Constants!$H83*FracLEACHMM*MMLeachEF*NtoN2O*kgtoGg</f>
        <v>1.4706160664273795E-3</v>
      </c>
      <c r="AO174" s="22">
        <f>Constants!$H65*'Activity data'!AO7*Constants!$H83*FracLEACHMM*MMLeachEF*NtoN2O*kgtoGg</f>
        <v>1.4824562565494723E-3</v>
      </c>
      <c r="AP174" s="22">
        <f>Constants!$H65*'Activity data'!AP7*Constants!$H83*FracLEACHMM*MMLeachEF*NtoN2O*kgtoGg</f>
        <v>1.4952946514908195E-3</v>
      </c>
      <c r="AQ174" s="22">
        <f>Constants!$H65*'Activity data'!AQ7*Constants!$H83*FracLEACHMM*MMLeachEF*NtoN2O*kgtoGg</f>
        <v>1.5137676174511467E-3</v>
      </c>
      <c r="AR174" s="22">
        <f>Constants!$H65*'Activity data'!AR7*Constants!$H83*FracLEACHMM*MMLeachEF*NtoN2O*kgtoGg</f>
        <v>1.5323042403131476E-3</v>
      </c>
      <c r="AS174" s="22">
        <f>Constants!$H65*'Activity data'!AS7*Constants!$H83*FracLEACHMM*MMLeachEF*NtoN2O*kgtoGg</f>
        <v>1.5529105517459779E-3</v>
      </c>
      <c r="AT174" s="22">
        <f>Constants!$H65*'Activity data'!AT7*Constants!$H83*FracLEACHMM*MMLeachEF*NtoN2O*kgtoGg</f>
        <v>1.5758101553316097E-3</v>
      </c>
      <c r="AU174" s="22">
        <f>Constants!$H65*'Activity data'!AU7*Constants!$H83*FracLEACHMM*MMLeachEF*NtoN2O*kgtoGg</f>
        <v>1.6032019655533535E-3</v>
      </c>
      <c r="AV174" s="22">
        <f>Constants!$H65*'Activity data'!AV7*Constants!$H83*FracLEACHMM*MMLeachEF*NtoN2O*kgtoGg</f>
        <v>1.6321942536282725E-3</v>
      </c>
      <c r="AW174" s="22">
        <f>Constants!$H65*'Activity data'!AW7*Constants!$H83*FracLEACHMM*MMLeachEF*NtoN2O*kgtoGg</f>
        <v>1.6615931401145522E-3</v>
      </c>
      <c r="AX174" s="22">
        <f>Constants!$H65*'Activity data'!AX7*Constants!$H83*FracLEACHMM*MMLeachEF*NtoN2O*kgtoGg</f>
        <v>1.6909423519949128E-3</v>
      </c>
      <c r="AY174" s="22">
        <f>Constants!$H65*'Activity data'!AY7*Constants!$H83*FracLEACHMM*MMLeachEF*NtoN2O*kgtoGg</f>
        <v>1.7220429004794985E-3</v>
      </c>
      <c r="AZ174" s="22">
        <f>Constants!$H65*'Activity data'!AZ7*Constants!$H83*FracLEACHMM*MMLeachEF*NtoN2O*kgtoGg</f>
        <v>1.75379182185347E-3</v>
      </c>
      <c r="BA174" s="22">
        <f>Constants!$H65*'Activity data'!BA7*Constants!$H83*FracLEACHMM*MMLeachEF*NtoN2O*kgtoGg</f>
        <v>1.7837057043638112E-3</v>
      </c>
      <c r="BB174" s="22">
        <f>Constants!$H65*'Activity data'!BB7*Constants!$H83*FracLEACHMM*MMLeachEF*NtoN2O*kgtoGg</f>
        <v>1.8134083783722789E-3</v>
      </c>
      <c r="BC174" s="22">
        <f>Constants!$H65*'Activity data'!BC7*Constants!$H83*FracLEACHMM*MMLeachEF*NtoN2O*kgtoGg</f>
        <v>1.8441013403210486E-3</v>
      </c>
      <c r="BD174" s="22">
        <f>Constants!$H65*'Activity data'!BD7*Constants!$H83*FracLEACHMM*MMLeachEF*NtoN2O*kgtoGg</f>
        <v>1.8750983100663532E-3</v>
      </c>
      <c r="BE174" s="22">
        <f>Constants!$H65*'Activity data'!BE7*Constants!$H83*FracLEACHMM*MMLeachEF*NtoN2O*kgtoGg</f>
        <v>1.9059104288816702E-3</v>
      </c>
      <c r="BF174" s="22">
        <f>Constants!$H65*'Activity data'!BF7*Constants!$H83*FracLEACHMM*MMLeachEF*NtoN2O*kgtoGg</f>
        <v>1.9390209057178476E-3</v>
      </c>
      <c r="BG174" s="22">
        <f>Constants!$H65*'Activity data'!BG7*Constants!$H83*FracLEACHMM*MMLeachEF*NtoN2O*kgtoGg</f>
        <v>1.9729638746771214E-3</v>
      </c>
      <c r="BH174" s="22">
        <f>Constants!$H65*'Activity data'!BH7*Constants!$H83*FracLEACHMM*MMLeachEF*NtoN2O*kgtoGg</f>
        <v>2.0085080745744829E-3</v>
      </c>
      <c r="BI174" s="22">
        <f>Constants!$H65*'Activity data'!BI7*Constants!$H83*FracLEACHMM*MMLeachEF*NtoN2O*kgtoGg</f>
        <v>2.0443186327826716E-3</v>
      </c>
      <c r="BJ174" s="22">
        <f>Constants!$H65*'Activity data'!BJ7*Constants!$H83*FracLEACHMM*MMLeachEF*NtoN2O*kgtoGg</f>
        <v>2.0816492293392001E-3</v>
      </c>
      <c r="BK174" s="22">
        <f>Constants!$H65*'Activity data'!BK7*Constants!$H83*FracLEACHMM*MMLeachEF*NtoN2O*kgtoGg</f>
        <v>2.1221189579754144E-3</v>
      </c>
      <c r="BL174" s="22">
        <f>Constants!$H65*'Activity data'!BL7*Constants!$H83*FracLEACHMM*MMLeachEF*NtoN2O*kgtoGg</f>
        <v>2.164248436844696E-3</v>
      </c>
      <c r="BM174" s="22">
        <f>Constants!$H65*'Activity data'!BM7*Constants!$H83*FracLEACHMM*MMLeachEF*NtoN2O*kgtoGg</f>
        <v>2.2085747812992103E-3</v>
      </c>
      <c r="BN174" s="22">
        <f>Constants!$H65*'Activity data'!BN7*Constants!$H83*FracLEACHMM*MMLeachEF*NtoN2O*kgtoGg</f>
        <v>2.2526300095377454E-3</v>
      </c>
      <c r="BO174" s="22">
        <f>Constants!$H65*'Activity data'!BO7*Constants!$H83*FracLEACHMM*MMLeachEF*NtoN2O*kgtoGg</f>
        <v>2.2987826655054325E-3</v>
      </c>
      <c r="BP174" s="22">
        <f>Constants!$H65*'Activity data'!BP7*Constants!$H83*FracLEACHMM*MMLeachEF*NtoN2O*kgtoGg</f>
        <v>2.3476744991577669E-3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3.0410101983031384E-2</v>
      </c>
      <c r="AE175" s="22">
        <f>Constants!$H66*'Activity data'!AE8*Constants!$H84*FracLEACHMM*MMLeachEF*NtoN2O*kgtoGg</f>
        <v>3.0315058923035841E-2</v>
      </c>
      <c r="AF175" s="22">
        <f>Constants!$H66*'Activity data'!AF8*Constants!$H84*FracLEACHMM*MMLeachEF*NtoN2O*kgtoGg</f>
        <v>2.9970590203004924E-2</v>
      </c>
      <c r="AG175" s="22">
        <f>Constants!$H66*'Activity data'!AG8*Constants!$H84*FracLEACHMM*MMLeachEF*NtoN2O*kgtoGg</f>
        <v>2.9402022779302324E-2</v>
      </c>
      <c r="AH175" s="22">
        <f>Constants!$H66*'Activity data'!AH8*Constants!$H84*FracLEACHMM*MMLeachEF*NtoN2O*kgtoGg</f>
        <v>2.8623938097868982E-2</v>
      </c>
      <c r="AI175" s="22">
        <f>Constants!$H66*'Activity data'!AI8*Constants!$H84*FracLEACHMM*MMLeachEF*NtoN2O*kgtoGg</f>
        <v>2.8105231579437433E-2</v>
      </c>
      <c r="AJ175" s="22">
        <f>Constants!$H66*'Activity data'!AJ8*Constants!$H84*FracLEACHMM*MMLeachEF*NtoN2O*kgtoGg</f>
        <v>2.755831594185644E-2</v>
      </c>
      <c r="AK175" s="22">
        <f>Constants!$H66*'Activity data'!AK8*Constants!$H84*FracLEACHMM*MMLeachEF*NtoN2O*kgtoGg</f>
        <v>2.6847152848654337E-2</v>
      </c>
      <c r="AL175" s="22">
        <f>Constants!$H66*'Activity data'!AL8*Constants!$H84*FracLEACHMM*MMLeachEF*NtoN2O*kgtoGg</f>
        <v>2.3517429661101041E-2</v>
      </c>
      <c r="AM175" s="22">
        <f>Constants!$H66*'Activity data'!AM8*Constants!$H84*FracLEACHMM*MMLeachEF*NtoN2O*kgtoGg</f>
        <v>2.3989503826345321E-2</v>
      </c>
      <c r="AN175" s="22">
        <f>Constants!$H66*'Activity data'!AN8*Constants!$H84*FracLEACHMM*MMLeachEF*NtoN2O*kgtoGg</f>
        <v>2.4158495685941531E-2</v>
      </c>
      <c r="AO175" s="22">
        <f>Constants!$H66*'Activity data'!AO8*Constants!$H84*FracLEACHMM*MMLeachEF*NtoN2O*kgtoGg</f>
        <v>2.4331067644812337E-2</v>
      </c>
      <c r="AP175" s="22">
        <f>Constants!$H66*'Activity data'!AP8*Constants!$H84*FracLEACHMM*MMLeachEF*NtoN2O*kgtoGg</f>
        <v>2.4534323983658762E-2</v>
      </c>
      <c r="AQ175" s="22">
        <f>Constants!$H66*'Activity data'!AQ8*Constants!$H84*FracLEACHMM*MMLeachEF*NtoN2O*kgtoGg</f>
        <v>2.499439034442141E-2</v>
      </c>
      <c r="AR175" s="22">
        <f>Constants!$H66*'Activity data'!AR8*Constants!$H84*FracLEACHMM*MMLeachEF*NtoN2O*kgtoGg</f>
        <v>2.5479820153374865E-2</v>
      </c>
      <c r="AS175" s="22">
        <f>Constants!$H66*'Activity data'!AS8*Constants!$H84*FracLEACHMM*MMLeachEF*NtoN2O*kgtoGg</f>
        <v>2.6037557484044377E-2</v>
      </c>
      <c r="AT175" s="22">
        <f>Constants!$H66*'Activity data'!AT8*Constants!$H84*FracLEACHMM*MMLeachEF*NtoN2O*kgtoGg</f>
        <v>2.6674889359647815E-2</v>
      </c>
      <c r="AU175" s="22">
        <f>Constants!$H66*'Activity data'!AU8*Constants!$H84*FracLEACHMM*MMLeachEF*NtoN2O*kgtoGg</f>
        <v>2.7489864934064231E-2</v>
      </c>
      <c r="AV175" s="22">
        <f>Constants!$H66*'Activity data'!AV8*Constants!$H84*FracLEACHMM*MMLeachEF*NtoN2O*kgtoGg</f>
        <v>2.8342814749618493E-2</v>
      </c>
      <c r="AW175" s="22">
        <f>Constants!$H66*'Activity data'!AW8*Constants!$H84*FracLEACHMM*MMLeachEF*NtoN2O*kgtoGg</f>
        <v>2.8969148820648084E-2</v>
      </c>
      <c r="AX175" s="22">
        <f>Constants!$H66*'Activity data'!AX8*Constants!$H84*FracLEACHMM*MMLeachEF*NtoN2O*kgtoGg</f>
        <v>2.9538954471670948E-2</v>
      </c>
      <c r="AY175" s="22">
        <f>Constants!$H66*'Activity data'!AY8*Constants!$H84*FracLEACHMM*MMLeachEF*NtoN2O*kgtoGg</f>
        <v>3.0130419888753691E-2</v>
      </c>
      <c r="AZ175" s="22">
        <f>Constants!$H66*'Activity data'!AZ8*Constants!$H84*FracLEACHMM*MMLeachEF*NtoN2O*kgtoGg</f>
        <v>3.0693952780862972E-2</v>
      </c>
      <c r="BA175" s="22">
        <f>Constants!$H66*'Activity data'!BA8*Constants!$H84*FracLEACHMM*MMLeachEF*NtoN2O*kgtoGg</f>
        <v>3.1128373206190156E-2</v>
      </c>
      <c r="BB175" s="22">
        <f>Constants!$H66*'Activity data'!BB8*Constants!$H84*FracLEACHMM*MMLeachEF*NtoN2O*kgtoGg</f>
        <v>3.1535033044985818E-2</v>
      </c>
      <c r="BC175" s="22">
        <f>Constants!$H66*'Activity data'!BC8*Constants!$H84*FracLEACHMM*MMLeachEF*NtoN2O*kgtoGg</f>
        <v>3.1930481500567806E-2</v>
      </c>
      <c r="BD175" s="22">
        <f>Constants!$H66*'Activity data'!BD8*Constants!$H84*FracLEACHMM*MMLeachEF*NtoN2O*kgtoGg</f>
        <v>3.2287223410992362E-2</v>
      </c>
      <c r="BE175" s="22">
        <f>Constants!$H66*'Activity data'!BE8*Constants!$H84*FracLEACHMM*MMLeachEF*NtoN2O*kgtoGg</f>
        <v>3.2587580876815271E-2</v>
      </c>
      <c r="BF175" s="22">
        <f>Constants!$H66*'Activity data'!BF8*Constants!$H84*FracLEACHMM*MMLeachEF*NtoN2O*kgtoGg</f>
        <v>3.2922144594772995E-2</v>
      </c>
      <c r="BG175" s="22">
        <f>Constants!$H66*'Activity data'!BG8*Constants!$H84*FracLEACHMM*MMLeachEF*NtoN2O*kgtoGg</f>
        <v>3.3429241384631748E-2</v>
      </c>
      <c r="BH175" s="22">
        <f>Constants!$H66*'Activity data'!BH8*Constants!$H84*FracLEACHMM*MMLeachEF*NtoN2O*kgtoGg</f>
        <v>3.3948610424778827E-2</v>
      </c>
      <c r="BI175" s="22">
        <f>Constants!$H66*'Activity data'!BI8*Constants!$H84*FracLEACHMM*MMLeachEF*NtoN2O*kgtoGg</f>
        <v>3.4432761317667086E-2</v>
      </c>
      <c r="BJ175" s="22">
        <f>Constants!$H66*'Activity data'!BJ8*Constants!$H84*FracLEACHMM*MMLeachEF*NtoN2O*kgtoGg</f>
        <v>3.4923357746821412E-2</v>
      </c>
      <c r="BK175" s="22">
        <f>Constants!$H66*'Activity data'!BK8*Constants!$H84*FracLEACHMM*MMLeachEF*NtoN2O*kgtoGg</f>
        <v>3.5470355823081355E-2</v>
      </c>
      <c r="BL175" s="22">
        <f>Constants!$H66*'Activity data'!BL8*Constants!$H84*FracLEACHMM*MMLeachEF*NtoN2O*kgtoGg</f>
        <v>3.6044304789216317E-2</v>
      </c>
      <c r="BM175" s="22">
        <f>Constants!$H66*'Activity data'!BM8*Constants!$H84*FracLEACHMM*MMLeachEF*NtoN2O*kgtoGg</f>
        <v>3.6635557003287571E-2</v>
      </c>
      <c r="BN175" s="22">
        <f>Constants!$H66*'Activity data'!BN8*Constants!$H84*FracLEACHMM*MMLeachEF*NtoN2O*kgtoGg</f>
        <v>3.7165956670610019E-2</v>
      </c>
      <c r="BO175" s="22">
        <f>Constants!$H66*'Activity data'!BO8*Constants!$H84*FracLEACHMM*MMLeachEF*NtoN2O*kgtoGg</f>
        <v>3.7707038987028652E-2</v>
      </c>
      <c r="BP175" s="22">
        <f>Constants!$H66*'Activity data'!BP8*Constants!$H84*FracLEACHMM*MMLeachEF*NtoN2O*kgtoGg</f>
        <v>3.8274124654335016E-2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4.0368448574478862E-2</v>
      </c>
      <c r="AE176" s="22">
        <f>Constants!$H67*'Activity data'!AE9*Constants!$H85*FracLEACHMM*MMLeachEF*NtoN2O*kgtoGg</f>
        <v>4.0242281918348187E-2</v>
      </c>
      <c r="AF176" s="22">
        <f>Constants!$H67*'Activity data'!AF9*Constants!$H85*FracLEACHMM*MMLeachEF*NtoN2O*kgtoGg</f>
        <v>3.9785010587333122E-2</v>
      </c>
      <c r="AG176" s="22">
        <f>Constants!$H67*'Activity data'!AG9*Constants!$H85*FracLEACHMM*MMLeachEF*NtoN2O*kgtoGg</f>
        <v>3.9030255314967739E-2</v>
      </c>
      <c r="AH176" s="22">
        <f>Constants!$H67*'Activity data'!AH9*Constants!$H85*FracLEACHMM*MMLeachEF*NtoN2O*kgtoGg</f>
        <v>3.7997372509557946E-2</v>
      </c>
      <c r="AI176" s="22">
        <f>Constants!$H67*'Activity data'!AI9*Constants!$H85*FracLEACHMM*MMLeachEF*NtoN2O*kgtoGg</f>
        <v>3.7308806011943592E-2</v>
      </c>
      <c r="AJ176" s="22">
        <f>Constants!$H67*'Activity data'!AJ9*Constants!$H85*FracLEACHMM*MMLeachEF*NtoN2O*kgtoGg</f>
        <v>3.6582792800853872E-2</v>
      </c>
      <c r="AK176" s="22">
        <f>Constants!$H67*'Activity data'!AK9*Constants!$H85*FracLEACHMM*MMLeachEF*NtoN2O*kgtoGg</f>
        <v>3.5638746287231009E-2</v>
      </c>
      <c r="AL176" s="22">
        <f>Constants!$H67*'Activity data'!AL9*Constants!$H85*FracLEACHMM*MMLeachEF*NtoN2O*kgtoGg</f>
        <v>3.1218644067942232E-2</v>
      </c>
      <c r="AM176" s="22">
        <f>Constants!$H67*'Activity data'!AM9*Constants!$H85*FracLEACHMM*MMLeachEF*NtoN2O*kgtoGg</f>
        <v>3.1845307591584396E-2</v>
      </c>
      <c r="AN176" s="22">
        <f>Constants!$H67*'Activity data'!AN9*Constants!$H85*FracLEACHMM*MMLeachEF*NtoN2O*kgtoGg</f>
        <v>3.2069638940338888E-2</v>
      </c>
      <c r="AO176" s="22">
        <f>Constants!$H67*'Activity data'!AO9*Constants!$H85*FracLEACHMM*MMLeachEF*NtoN2O*kgtoGg</f>
        <v>3.2298722757649334E-2</v>
      </c>
      <c r="AP176" s="22">
        <f>Constants!$H67*'Activity data'!AP9*Constants!$H85*FracLEACHMM*MMLeachEF*NtoN2O*kgtoGg</f>
        <v>3.2568539118894589E-2</v>
      </c>
      <c r="AQ176" s="22">
        <f>Constants!$H67*'Activity data'!AQ9*Constants!$H85*FracLEACHMM*MMLeachEF*NtoN2O*kgtoGg</f>
        <v>3.3179262661869151E-2</v>
      </c>
      <c r="AR176" s="22">
        <f>Constants!$H67*'Activity data'!AR9*Constants!$H85*FracLEACHMM*MMLeachEF*NtoN2O*kgtoGg</f>
        <v>3.3823655380124121E-2</v>
      </c>
      <c r="AS176" s="22">
        <f>Constants!$H67*'Activity data'!AS9*Constants!$H85*FracLEACHMM*MMLeachEF*NtoN2O*kgtoGg</f>
        <v>3.4564034046521315E-2</v>
      </c>
      <c r="AT176" s="22">
        <f>Constants!$H67*'Activity data'!AT9*Constants!$H85*FracLEACHMM*MMLeachEF*NtoN2O*kgtoGg</f>
        <v>3.541007195390914E-2</v>
      </c>
      <c r="AU176" s="22">
        <f>Constants!$H67*'Activity data'!AU9*Constants!$H85*FracLEACHMM*MMLeachEF*NtoN2O*kgtoGg</f>
        <v>3.6491926252972082E-2</v>
      </c>
      <c r="AV176" s="22">
        <f>Constants!$H67*'Activity data'!AV9*Constants!$H85*FracLEACHMM*MMLeachEF*NtoN2O*kgtoGg</f>
        <v>3.7624190156099614E-2</v>
      </c>
      <c r="AW176" s="22">
        <f>Constants!$H67*'Activity data'!AW9*Constants!$H85*FracLEACHMM*MMLeachEF*NtoN2O*kgtoGg</f>
        <v>3.8455628825753221E-2</v>
      </c>
      <c r="AX176" s="22">
        <f>Constants!$H67*'Activity data'!AX9*Constants!$H85*FracLEACHMM*MMLeachEF*NtoN2O*kgtoGg</f>
        <v>3.9212027805723727E-2</v>
      </c>
      <c r="AY176" s="22">
        <f>Constants!$H67*'Activity data'!AY9*Constants!$H85*FracLEACHMM*MMLeachEF*NtoN2O*kgtoGg</f>
        <v>3.9997179440085552E-2</v>
      </c>
      <c r="AZ176" s="22">
        <f>Constants!$H67*'Activity data'!AZ9*Constants!$H85*FracLEACHMM*MMLeachEF*NtoN2O*kgtoGg</f>
        <v>4.0745251530992545E-2</v>
      </c>
      <c r="BA176" s="22">
        <f>Constants!$H67*'Activity data'!BA9*Constants!$H85*FracLEACHMM*MMLeachEF*NtoN2O*kgtoGg</f>
        <v>4.1321930905803883E-2</v>
      </c>
      <c r="BB176" s="22">
        <f>Constants!$H67*'Activity data'!BB9*Constants!$H85*FracLEACHMM*MMLeachEF*NtoN2O*kgtoGg</f>
        <v>4.1861758980003987E-2</v>
      </c>
      <c r="BC176" s="22">
        <f>Constants!$H67*'Activity data'!BC9*Constants!$H85*FracLEACHMM*MMLeachEF*NtoN2O*kgtoGg</f>
        <v>4.2386704297580576E-2</v>
      </c>
      <c r="BD176" s="22">
        <f>Constants!$H67*'Activity data'!BD9*Constants!$H85*FracLEACHMM*MMLeachEF*NtoN2O*kgtoGg</f>
        <v>4.2860267900667819E-2</v>
      </c>
      <c r="BE176" s="22">
        <f>Constants!$H67*'Activity data'!BE9*Constants!$H85*FracLEACHMM*MMLeachEF*NtoN2O*kgtoGg</f>
        <v>4.325898293686857E-2</v>
      </c>
      <c r="BF176" s="22">
        <f>Constants!$H67*'Activity data'!BF9*Constants!$H85*FracLEACHMM*MMLeachEF*NtoN2O*kgtoGg</f>
        <v>4.3703105690905998E-2</v>
      </c>
      <c r="BG176" s="22">
        <f>Constants!$H67*'Activity data'!BG9*Constants!$H85*FracLEACHMM*MMLeachEF*NtoN2O*kgtoGg</f>
        <v>4.4376260641031402E-2</v>
      </c>
      <c r="BH176" s="22">
        <f>Constants!$H67*'Activity data'!BH9*Constants!$H85*FracLEACHMM*MMLeachEF*NtoN2O*kgtoGg</f>
        <v>4.5065706615268944E-2</v>
      </c>
      <c r="BI176" s="22">
        <f>Constants!$H67*'Activity data'!BI9*Constants!$H85*FracLEACHMM*MMLeachEF*NtoN2O*kgtoGg</f>
        <v>4.5708401612896819E-2</v>
      </c>
      <c r="BJ176" s="22">
        <f>Constants!$H67*'Activity data'!BJ9*Constants!$H85*FracLEACHMM*MMLeachEF*NtoN2O*kgtoGg</f>
        <v>4.6359652856059051E-2</v>
      </c>
      <c r="BK176" s="22">
        <f>Constants!$H67*'Activity data'!BK9*Constants!$H85*FracLEACHMM*MMLeachEF*NtoN2O*kgtoGg</f>
        <v>4.7085775501887715E-2</v>
      </c>
      <c r="BL176" s="22">
        <f>Constants!$H67*'Activity data'!BL9*Constants!$H85*FracLEACHMM*MMLeachEF*NtoN2O*kgtoGg</f>
        <v>4.7847674601625124E-2</v>
      </c>
      <c r="BM176" s="22">
        <f>Constants!$H67*'Activity data'!BM9*Constants!$H85*FracLEACHMM*MMLeachEF*NtoN2O*kgtoGg</f>
        <v>4.8632543215732377E-2</v>
      </c>
      <c r="BN176" s="22">
        <f>Constants!$H67*'Activity data'!BN9*Constants!$H85*FracLEACHMM*MMLeachEF*NtoN2O*kgtoGg</f>
        <v>4.9336631998669535E-2</v>
      </c>
      <c r="BO176" s="22">
        <f>Constants!$H67*'Activity data'!BO9*Constants!$H85*FracLEACHMM*MMLeachEF*NtoN2O*kgtoGg</f>
        <v>5.0054901660411988E-2</v>
      </c>
      <c r="BP176" s="22">
        <f>Constants!$H67*'Activity data'!BP9*Constants!$H85*FracLEACHMM*MMLeachEF*NtoN2O*kgtoGg</f>
        <v>5.0807689948026237E-2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4.2053510560523852E-2</v>
      </c>
      <c r="AE177" s="22">
        <f>Constants!$H68*'Activity data'!AE10*Constants!$H86*FracLEACHMM*MMLeachEF*NtoN2O*kgtoGg</f>
        <v>4.3710149053886586E-2</v>
      </c>
      <c r="AF177" s="22">
        <f>Constants!$H68*'Activity data'!AF10*Constants!$H86*FracLEACHMM*MMLeachEF*NtoN2O*kgtoGg</f>
        <v>4.5031850182081869E-2</v>
      </c>
      <c r="AG177" s="22">
        <f>Constants!$H68*'Activity data'!AG10*Constants!$H86*FracLEACHMM*MMLeachEF*NtoN2O*kgtoGg</f>
        <v>4.6015488784464695E-2</v>
      </c>
      <c r="AH177" s="22">
        <f>Constants!$H68*'Activity data'!AH10*Constants!$H86*FracLEACHMM*MMLeachEF*NtoN2O*kgtoGg</f>
        <v>4.6643972347849665E-2</v>
      </c>
      <c r="AI177" s="22">
        <f>Constants!$H68*'Activity data'!AI10*Constants!$H86*FracLEACHMM*MMLeachEF*NtoN2O*kgtoGg</f>
        <v>4.7671705098462532E-2</v>
      </c>
      <c r="AJ177" s="22">
        <f>Constants!$H68*'Activity data'!AJ10*Constants!$H86*FracLEACHMM*MMLeachEF*NtoN2O*kgtoGg</f>
        <v>4.8644008618122271E-2</v>
      </c>
      <c r="AK177" s="22">
        <f>Constants!$H68*'Activity data'!AK10*Constants!$H86*FracLEACHMM*MMLeachEF*NtoN2O*kgtoGg</f>
        <v>4.9305904671111365E-2</v>
      </c>
      <c r="AL177" s="22">
        <f>Constants!$H68*'Activity data'!AL10*Constants!$H86*FracLEACHMM*MMLeachEF*NtoN2O*kgtoGg</f>
        <v>4.4932266382032973E-2</v>
      </c>
      <c r="AM177" s="22">
        <f>Constants!$H68*'Activity data'!AM10*Constants!$H86*FracLEACHMM*MMLeachEF*NtoN2O*kgtoGg</f>
        <v>4.6934323959889904E-2</v>
      </c>
      <c r="AN177" s="22">
        <f>Constants!$H68*'Activity data'!AN10*Constants!$H86*FracLEACHMM*MMLeachEF*NtoN2O*kgtoGg</f>
        <v>4.8383834221075547E-2</v>
      </c>
      <c r="AO177" s="22">
        <f>Constants!$H68*'Activity data'!AO10*Constants!$H86*FracLEACHMM*MMLeachEF*NtoN2O*kgtoGg</f>
        <v>4.9868357056706503E-2</v>
      </c>
      <c r="AP177" s="22">
        <f>Constants!$H68*'Activity data'!AP10*Constants!$H86*FracLEACHMM*MMLeachEF*NtoN2O*kgtoGg</f>
        <v>5.1446377666317683E-2</v>
      </c>
      <c r="AQ177" s="22">
        <f>Constants!$H68*'Activity data'!AQ10*Constants!$H86*FracLEACHMM*MMLeachEF*NtoN2O*kgtoGg</f>
        <v>5.3608445037459686E-2</v>
      </c>
      <c r="AR177" s="22">
        <f>Constants!$H68*'Activity data'!AR10*Constants!$H86*FracLEACHMM*MMLeachEF*NtoN2O*kgtoGg</f>
        <v>5.5885486375089943E-2</v>
      </c>
      <c r="AS177" s="22">
        <f>Constants!$H68*'Activity data'!AS10*Constants!$H86*FracLEACHMM*MMLeachEF*NtoN2O*kgtoGg</f>
        <v>5.8388202133435638E-2</v>
      </c>
      <c r="AT177" s="22">
        <f>Constants!$H68*'Activity data'!AT10*Constants!$H86*FracLEACHMM*MMLeachEF*NtoN2O*kgtoGg</f>
        <v>6.1145887963782189E-2</v>
      </c>
      <c r="AU177" s="22">
        <f>Constants!$H68*'Activity data'!AU10*Constants!$H86*FracLEACHMM*MMLeachEF*NtoN2O*kgtoGg</f>
        <v>6.4402301984689436E-2</v>
      </c>
      <c r="AV177" s="22">
        <f>Constants!$H68*'Activity data'!AV10*Constants!$H86*FracLEACHMM*MMLeachEF*NtoN2O*kgtoGg</f>
        <v>6.7852612153078334E-2</v>
      </c>
      <c r="AW177" s="22">
        <f>Constants!$H68*'Activity data'!AW10*Constants!$H86*FracLEACHMM*MMLeachEF*NtoN2O*kgtoGg</f>
        <v>7.1646325631353591E-2</v>
      </c>
      <c r="AX177" s="22">
        <f>Constants!$H68*'Activity data'!AX10*Constants!$H86*FracLEACHMM*MMLeachEF*NtoN2O*kgtoGg</f>
        <v>7.5477049654097947E-2</v>
      </c>
      <c r="AY177" s="22">
        <f>Constants!$H68*'Activity data'!AY10*Constants!$H86*FracLEACHMM*MMLeachEF*NtoN2O*kgtoGg</f>
        <v>7.9546766138216707E-2</v>
      </c>
      <c r="AZ177" s="22">
        <f>Constants!$H68*'Activity data'!AZ10*Constants!$H86*FracLEACHMM*MMLeachEF*NtoN2O*kgtoGg</f>
        <v>8.3736048872134178E-2</v>
      </c>
      <c r="BA177" s="22">
        <f>Constants!$H68*'Activity data'!BA10*Constants!$H86*FracLEACHMM*MMLeachEF*NtoN2O*kgtoGg</f>
        <v>8.7763081615473568E-2</v>
      </c>
      <c r="BB177" s="22">
        <f>Constants!$H68*'Activity data'!BB10*Constants!$H86*FracLEACHMM*MMLeachEF*NtoN2O*kgtoGg</f>
        <v>9.1898146521738805E-2</v>
      </c>
      <c r="BC177" s="22">
        <f>Constants!$H68*'Activity data'!BC10*Constants!$H86*FracLEACHMM*MMLeachEF*NtoN2O*kgtoGg</f>
        <v>9.6193990381432198E-2</v>
      </c>
      <c r="BD177" s="22">
        <f>Constants!$H68*'Activity data'!BD10*Constants!$H86*FracLEACHMM*MMLeachEF*NtoN2O*kgtoGg</f>
        <v>0.10057314049574878</v>
      </c>
      <c r="BE177" s="22">
        <f>Constants!$H68*'Activity data'!BE10*Constants!$H86*FracLEACHMM*MMLeachEF*NtoN2O*kgtoGg</f>
        <v>0.10497866946047568</v>
      </c>
      <c r="BF177" s="22">
        <f>Constants!$H68*'Activity data'!BF10*Constants!$H86*FracLEACHMM*MMLeachEF*NtoN2O*kgtoGg</f>
        <v>0.10970656247391909</v>
      </c>
      <c r="BG177" s="22">
        <f>Constants!$H68*'Activity data'!BG10*Constants!$H86*FracLEACHMM*MMLeachEF*NtoN2O*kgtoGg</f>
        <v>0.11453102770678179</v>
      </c>
      <c r="BH177" s="22">
        <f>Constants!$H68*'Activity data'!BH10*Constants!$H86*FracLEACHMM*MMLeachEF*NtoN2O*kgtoGg</f>
        <v>0.11959475709475864</v>
      </c>
      <c r="BI177" s="22">
        <f>Constants!$H68*'Activity data'!BI10*Constants!$H86*FracLEACHMM*MMLeachEF*NtoN2O*kgtoGg</f>
        <v>0.12473898743107477</v>
      </c>
      <c r="BJ177" s="22">
        <f>Constants!$H68*'Activity data'!BJ10*Constants!$H86*FracLEACHMM*MMLeachEF*NtoN2O*kgtoGg</f>
        <v>0.13011839104051687</v>
      </c>
      <c r="BK177" s="22">
        <f>Constants!$H68*'Activity data'!BK10*Constants!$H86*FracLEACHMM*MMLeachEF*NtoN2O*kgtoGg</f>
        <v>0.13593712887167939</v>
      </c>
      <c r="BL177" s="22">
        <f>Constants!$H68*'Activity data'!BL10*Constants!$H86*FracLEACHMM*MMLeachEF*NtoN2O*kgtoGg</f>
        <v>0.14210915662510551</v>
      </c>
      <c r="BM177" s="22">
        <f>Constants!$H68*'Activity data'!BM10*Constants!$H86*FracLEACHMM*MMLeachEF*NtoN2O*kgtoGg</f>
        <v>0.14861738926668577</v>
      </c>
      <c r="BN177" s="22">
        <f>Constants!$H68*'Activity data'!BN10*Constants!$H86*FracLEACHMM*MMLeachEF*NtoN2O*kgtoGg</f>
        <v>0.15515571490033572</v>
      </c>
      <c r="BO177" s="22">
        <f>Constants!$H68*'Activity data'!BO10*Constants!$H86*FracLEACHMM*MMLeachEF*NtoN2O*kgtoGg</f>
        <v>0.16202442989172555</v>
      </c>
      <c r="BP177" s="22">
        <f>Constants!$H68*'Activity data'!BP10*Constants!$H86*FracLEACHMM*MMLeachEF*NtoN2O*kgtoGg</f>
        <v>0.16931086846227281</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4.3942060171392331E-3</v>
      </c>
      <c r="AE178" s="22">
        <f>Constants!$H69*'Activity data'!AE11*Constants!$H87*FracLEACHMM*MMLeachEF*NtoN2O*kgtoGg</f>
        <v>4.3966639552295884E-3</v>
      </c>
      <c r="AF178" s="22">
        <f>Constants!$H69*'Activity data'!AF11*Constants!$H87*FracLEACHMM*MMLeachEF*NtoN2O*kgtoGg</f>
        <v>4.4020963066221811E-3</v>
      </c>
      <c r="AG178" s="22">
        <f>Constants!$H69*'Activity data'!AG11*Constants!$H87*FracLEACHMM*MMLeachEF*NtoN2O*kgtoGg</f>
        <v>4.4103217058099426E-3</v>
      </c>
      <c r="AH178" s="22">
        <f>Constants!$H69*'Activity data'!AH11*Constants!$H87*FracLEACHMM*MMLeachEF*NtoN2O*kgtoGg</f>
        <v>4.421191318201967E-3</v>
      </c>
      <c r="AI178" s="22">
        <f>Constants!$H69*'Activity data'!AI11*Constants!$H87*FracLEACHMM*MMLeachEF*NtoN2O*kgtoGg</f>
        <v>4.4349645062887961E-3</v>
      </c>
      <c r="AJ178" s="22">
        <f>Constants!$H69*'Activity data'!AJ11*Constants!$H87*FracLEACHMM*MMLeachEF*NtoN2O*kgtoGg</f>
        <v>4.4502349346854132E-3</v>
      </c>
      <c r="AK178" s="22">
        <f>Constants!$H69*'Activity data'!AK11*Constants!$H87*FracLEACHMM*MMLeachEF*NtoN2O*kgtoGg</f>
        <v>4.4669058409759054E-3</v>
      </c>
      <c r="AL178" s="22">
        <f>Constants!$H69*'Activity data'!AL11*Constants!$H87*FracLEACHMM*MMLeachEF*NtoN2O*kgtoGg</f>
        <v>4.4826831713045585E-3</v>
      </c>
      <c r="AM178" s="22">
        <f>Constants!$H69*'Activity data'!AM11*Constants!$H87*FracLEACHMM*MMLeachEF*NtoN2O*kgtoGg</f>
        <v>4.489396008395566E-3</v>
      </c>
      <c r="AN178" s="22">
        <f>Constants!$H69*'Activity data'!AN11*Constants!$H87*FracLEACHMM*MMLeachEF*NtoN2O*kgtoGg</f>
        <v>4.4969530713257124E-3</v>
      </c>
      <c r="AO178" s="22">
        <f>Constants!$H69*'Activity data'!AO11*Constants!$H87*FracLEACHMM*MMLeachEF*NtoN2O*kgtoGg</f>
        <v>4.5055620913726693E-3</v>
      </c>
      <c r="AP178" s="22">
        <f>Constants!$H69*'Activity data'!AP11*Constants!$H87*FracLEACHMM*MMLeachEF*NtoN2O*kgtoGg</f>
        <v>4.5151903713762376E-3</v>
      </c>
      <c r="AQ178" s="22">
        <f>Constants!$H69*'Activity data'!AQ11*Constants!$H87*FracLEACHMM*MMLeachEF*NtoN2O*kgtoGg</f>
        <v>4.5260050989351713E-3</v>
      </c>
      <c r="AR178" s="22">
        <f>Constants!$H69*'Activity data'!AR11*Constants!$H87*FracLEACHMM*MMLeachEF*NtoN2O*kgtoGg</f>
        <v>4.5327511670248339E-3</v>
      </c>
      <c r="AS178" s="22">
        <f>Constants!$H69*'Activity data'!AS11*Constants!$H87*FracLEACHMM*MMLeachEF*NtoN2O*kgtoGg</f>
        <v>4.5403745253797256E-3</v>
      </c>
      <c r="AT178" s="22">
        <f>Constants!$H69*'Activity data'!AT11*Constants!$H87*FracLEACHMM*MMLeachEF*NtoN2O*kgtoGg</f>
        <v>4.5488469471374896E-3</v>
      </c>
      <c r="AU178" s="22">
        <f>Constants!$H69*'Activity data'!AU11*Constants!$H87*FracLEACHMM*MMLeachEF*NtoN2O*kgtoGg</f>
        <v>4.5582372065635949E-3</v>
      </c>
      <c r="AV178" s="22">
        <f>Constants!$H69*'Activity data'!AV11*Constants!$H87*FracLEACHMM*MMLeachEF*NtoN2O*kgtoGg</f>
        <v>4.5683776719240331E-3</v>
      </c>
      <c r="AW178" s="22">
        <f>Constants!$H69*'Activity data'!AW11*Constants!$H87*FracLEACHMM*MMLeachEF*NtoN2O*kgtoGg</f>
        <v>4.575193775993718E-3</v>
      </c>
      <c r="AX178" s="22">
        <f>Constants!$H69*'Activity data'!AX11*Constants!$H87*FracLEACHMM*MMLeachEF*NtoN2O*kgtoGg</f>
        <v>4.5825910432906927E-3</v>
      </c>
      <c r="AY178" s="22">
        <f>Constants!$H69*'Activity data'!AY11*Constants!$H87*FracLEACHMM*MMLeachEF*NtoN2O*kgtoGg</f>
        <v>4.590629524564553E-3</v>
      </c>
      <c r="AZ178" s="22">
        <f>Constants!$H69*'Activity data'!AZ11*Constants!$H87*FracLEACHMM*MMLeachEF*NtoN2O*kgtoGg</f>
        <v>4.5992347166764376E-3</v>
      </c>
      <c r="BA178" s="22">
        <f>Constants!$H69*'Activity data'!BA11*Constants!$H87*FracLEACHMM*MMLeachEF*NtoN2O*kgtoGg</f>
        <v>4.6082691531158654E-3</v>
      </c>
      <c r="BB178" s="22">
        <f>Constants!$H69*'Activity data'!BB11*Constants!$H87*FracLEACHMM*MMLeachEF*NtoN2O*kgtoGg</f>
        <v>4.6140225925518025E-3</v>
      </c>
      <c r="BC178" s="22">
        <f>Constants!$H69*'Activity data'!BC11*Constants!$H87*FracLEACHMM*MMLeachEF*NtoN2O*kgtoGg</f>
        <v>4.6202725265325215E-3</v>
      </c>
      <c r="BD178" s="22">
        <f>Constants!$H69*'Activity data'!BD11*Constants!$H87*FracLEACHMM*MMLeachEF*NtoN2O*kgtoGg</f>
        <v>4.6269696560213448E-3</v>
      </c>
      <c r="BE178" s="22">
        <f>Constants!$H69*'Activity data'!BE11*Constants!$H87*FracLEACHMM*MMLeachEF*NtoN2O*kgtoGg</f>
        <v>4.6340753031937501E-3</v>
      </c>
      <c r="BF178" s="22">
        <f>Constants!$H69*'Activity data'!BF11*Constants!$H87*FracLEACHMM*MMLeachEF*NtoN2O*kgtoGg</f>
        <v>4.6416917084903999E-3</v>
      </c>
      <c r="BG178" s="22">
        <f>Constants!$H69*'Activity data'!BG11*Constants!$H87*FracLEACHMM*MMLeachEF*NtoN2O*kgtoGg</f>
        <v>4.6462278421662536E-3</v>
      </c>
      <c r="BH178" s="22">
        <f>Constants!$H69*'Activity data'!BH11*Constants!$H87*FracLEACHMM*MMLeachEF*NtoN2O*kgtoGg</f>
        <v>4.6511939476496155E-3</v>
      </c>
      <c r="BI178" s="22">
        <f>Constants!$H69*'Activity data'!BI11*Constants!$H87*FracLEACHMM*MMLeachEF*NtoN2O*kgtoGg</f>
        <v>4.6565149192549669E-3</v>
      </c>
      <c r="BJ178" s="22">
        <f>Constants!$H69*'Activity data'!BJ11*Constants!$H87*FracLEACHMM*MMLeachEF*NtoN2O*kgtoGg</f>
        <v>4.6622381389508456E-3</v>
      </c>
      <c r="BK178" s="22">
        <f>Constants!$H69*'Activity data'!BK11*Constants!$H87*FracLEACHMM*MMLeachEF*NtoN2O*kgtoGg</f>
        <v>4.6684288852219926E-3</v>
      </c>
      <c r="BL178" s="22">
        <f>Constants!$H69*'Activity data'!BL11*Constants!$H87*FracLEACHMM*MMLeachEF*NtoN2O*kgtoGg</f>
        <v>4.6714641663783566E-3</v>
      </c>
      <c r="BM178" s="22">
        <f>Constants!$H69*'Activity data'!BM11*Constants!$H87*FracLEACHMM*MMLeachEF*NtoN2O*kgtoGg</f>
        <v>4.674886557901773E-3</v>
      </c>
      <c r="BN178" s="22">
        <f>Constants!$H69*'Activity data'!BN11*Constants!$H87*FracLEACHMM*MMLeachEF*NtoN2O*kgtoGg</f>
        <v>4.6785707406827928E-3</v>
      </c>
      <c r="BO178" s="22">
        <f>Constants!$H69*'Activity data'!BO11*Constants!$H87*FracLEACHMM*MMLeachEF*NtoN2O*kgtoGg</f>
        <v>4.6826190565550842E-3</v>
      </c>
      <c r="BP178" s="22">
        <f>Constants!$H69*'Activity data'!BP11*Constants!$H87*FracLEACHMM*MMLeachEF*NtoN2O*kgtoGg</f>
        <v>4.6870532704260661E-3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3.6551885508436322E-3</v>
      </c>
      <c r="AE179" s="22">
        <f>Constants!$H70*'Activity data'!AE12*Constants!$H88*FracLEACHMM*MMLeachEF*NtoN2O*kgtoGg</f>
        <v>3.6572331129628194E-3</v>
      </c>
      <c r="AF179" s="22">
        <f>Constants!$H70*'Activity data'!AF12*Constants!$H88*FracLEACHMM*MMLeachEF*NtoN2O*kgtoGg</f>
        <v>3.6617518516238912E-3</v>
      </c>
      <c r="AG179" s="22">
        <f>Constants!$H70*'Activity data'!AG12*Constants!$H88*FracLEACHMM*MMLeachEF*NtoN2O*kgtoGg</f>
        <v>3.6685939033665634E-3</v>
      </c>
      <c r="AH179" s="22">
        <f>Constants!$H70*'Activity data'!AH12*Constants!$H88*FracLEACHMM*MMLeachEF*NtoN2O*kgtoGg</f>
        <v>3.6776354645979828E-3</v>
      </c>
      <c r="AI179" s="22">
        <f>Constants!$H70*'Activity data'!AI12*Constants!$H88*FracLEACHMM*MMLeachEF*NtoN2O*kgtoGg</f>
        <v>3.6890922782310343E-3</v>
      </c>
      <c r="AJ179" s="22">
        <f>Constants!$H70*'Activity data'!AJ12*Constants!$H88*FracLEACHMM*MMLeachEF*NtoN2O*kgtoGg</f>
        <v>3.7017945263332123E-3</v>
      </c>
      <c r="AK179" s="22">
        <f>Constants!$H70*'Activity data'!AK12*Constants!$H88*FracLEACHMM*MMLeachEF*NtoN2O*kgtoGg</f>
        <v>3.7156617199894781E-3</v>
      </c>
      <c r="AL179" s="22">
        <f>Constants!$H70*'Activity data'!AL12*Constants!$H88*FracLEACHMM*MMLeachEF*NtoN2O*kgtoGg</f>
        <v>3.728785619268492E-3</v>
      </c>
      <c r="AM179" s="22">
        <f>Constants!$H70*'Activity data'!AM12*Constants!$H88*FracLEACHMM*MMLeachEF*NtoN2O*kgtoGg</f>
        <v>3.7343694915728458E-3</v>
      </c>
      <c r="AN179" s="22">
        <f>Constants!$H70*'Activity data'!AN12*Constants!$H88*FracLEACHMM*MMLeachEF*NtoN2O*kgtoGg</f>
        <v>3.7406556078342442E-3</v>
      </c>
      <c r="AO179" s="22">
        <f>Constants!$H70*'Activity data'!AO12*Constants!$H88*FracLEACHMM*MMLeachEF*NtoN2O*kgtoGg</f>
        <v>3.7478167630888887E-3</v>
      </c>
      <c r="AP179" s="22">
        <f>Constants!$H70*'Activity data'!AP12*Constants!$H88*FracLEACHMM*MMLeachEF*NtoN2O*kgtoGg</f>
        <v>3.7558257591842202E-3</v>
      </c>
      <c r="AQ179" s="22">
        <f>Constants!$H70*'Activity data'!AQ12*Constants!$H88*FracLEACHMM*MMLeachEF*NtoN2O*kgtoGg</f>
        <v>3.7648216661125091E-3</v>
      </c>
      <c r="AR179" s="22">
        <f>Constants!$H70*'Activity data'!AR12*Constants!$H88*FracLEACHMM*MMLeachEF*NtoN2O*kgtoGg</f>
        <v>3.7704331806269328E-3</v>
      </c>
      <c r="AS179" s="22">
        <f>Constants!$H70*'Activity data'!AS12*Constants!$H88*FracLEACHMM*MMLeachEF*NtoN2O*kgtoGg</f>
        <v>3.776774442750078E-3</v>
      </c>
      <c r="AT179" s="22">
        <f>Constants!$H70*'Activity data'!AT12*Constants!$H88*FracLEACHMM*MMLeachEF*NtoN2O*kgtoGg</f>
        <v>3.7838219728126444E-3</v>
      </c>
      <c r="AU179" s="22">
        <f>Constants!$H70*'Activity data'!AU12*Constants!$H88*FracLEACHMM*MMLeachEF*NtoN2O*kgtoGg</f>
        <v>3.7916329786257239E-3</v>
      </c>
      <c r="AV179" s="22">
        <f>Constants!$H70*'Activity data'!AV12*Constants!$H88*FracLEACHMM*MMLeachEF*NtoN2O*kgtoGg</f>
        <v>3.8000680207564601E-3</v>
      </c>
      <c r="AW179" s="22">
        <f>Constants!$H70*'Activity data'!AW12*Constants!$H88*FracLEACHMM*MMLeachEF*NtoN2O*kgtoGg</f>
        <v>3.8057377926014073E-3</v>
      </c>
      <c r="AX179" s="22">
        <f>Constants!$H70*'Activity data'!AX12*Constants!$H88*FracLEACHMM*MMLeachEF*NtoN2O*kgtoGg</f>
        <v>3.8118909876555247E-3</v>
      </c>
      <c r="AY179" s="22">
        <f>Constants!$H70*'Activity data'!AY12*Constants!$H88*FracLEACHMM*MMLeachEF*NtoN2O*kgtoGg</f>
        <v>3.8185775573347292E-3</v>
      </c>
      <c r="AZ179" s="22">
        <f>Constants!$H70*'Activity data'!AZ12*Constants!$H88*FracLEACHMM*MMLeachEF*NtoN2O*kgtoGg</f>
        <v>3.825735528436331E-3</v>
      </c>
      <c r="BA179" s="22">
        <f>Constants!$H70*'Activity data'!BA12*Constants!$H88*FracLEACHMM*MMLeachEF*NtoN2O*kgtoGg</f>
        <v>3.8332505535644016E-3</v>
      </c>
      <c r="BB179" s="22">
        <f>Constants!$H70*'Activity data'!BB12*Constants!$H88*FracLEACHMM*MMLeachEF*NtoN2O*kgtoGg</f>
        <v>3.8380363796891191E-3</v>
      </c>
      <c r="BC179" s="22">
        <f>Constants!$H70*'Activity data'!BC12*Constants!$H88*FracLEACHMM*MMLeachEF*NtoN2O*kgtoGg</f>
        <v>3.8432351999175621E-3</v>
      </c>
      <c r="BD179" s="22">
        <f>Constants!$H70*'Activity data'!BD12*Constants!$H88*FracLEACHMM*MMLeachEF*NtoN2O*kgtoGg</f>
        <v>3.8488060063239034E-3</v>
      </c>
      <c r="BE179" s="22">
        <f>Constants!$H70*'Activity data'!BE12*Constants!$H88*FracLEACHMM*MMLeachEF*NtoN2O*kgtoGg</f>
        <v>3.8547166259192541E-3</v>
      </c>
      <c r="BF179" s="22">
        <f>Constants!$H70*'Activity data'!BF12*Constants!$H88*FracLEACHMM*MMLeachEF*NtoN2O*kgtoGg</f>
        <v>3.8610521043493306E-3</v>
      </c>
      <c r="BG179" s="22">
        <f>Constants!$H70*'Activity data'!BG12*Constants!$H88*FracLEACHMM*MMLeachEF*NtoN2O*kgtoGg</f>
        <v>3.8648253511685301E-3</v>
      </c>
      <c r="BH179" s="22">
        <f>Constants!$H70*'Activity data'!BH12*Constants!$H88*FracLEACHMM*MMLeachEF*NtoN2O*kgtoGg</f>
        <v>3.8689562571465989E-3</v>
      </c>
      <c r="BI179" s="22">
        <f>Constants!$H70*'Activity data'!BI12*Constants!$H88*FracLEACHMM*MMLeachEF*NtoN2O*kgtoGg</f>
        <v>3.8733823478704714E-3</v>
      </c>
      <c r="BJ179" s="22">
        <f>Constants!$H70*'Activity data'!BJ12*Constants!$H88*FracLEACHMM*MMLeachEF*NtoN2O*kgtoGg</f>
        <v>3.878143036610313E-3</v>
      </c>
      <c r="BK179" s="22">
        <f>Constants!$H70*'Activity data'!BK12*Constants!$H88*FracLEACHMM*MMLeachEF*NtoN2O*kgtoGg</f>
        <v>3.8832926233168109E-3</v>
      </c>
      <c r="BL179" s="22">
        <f>Constants!$H70*'Activity data'!BL12*Constants!$H88*FracLEACHMM*MMLeachEF*NtoN2O*kgtoGg</f>
        <v>3.8858174309585243E-3</v>
      </c>
      <c r="BM179" s="22">
        <f>Constants!$H70*'Activity data'!BM12*Constants!$H88*FracLEACHMM*MMLeachEF*NtoN2O*kgtoGg</f>
        <v>3.8886642447547148E-3</v>
      </c>
      <c r="BN179" s="22">
        <f>Constants!$H70*'Activity data'!BN12*Constants!$H88*FracLEACHMM*MMLeachEF*NtoN2O*kgtoGg</f>
        <v>3.8917288217608622E-3</v>
      </c>
      <c r="BO179" s="22">
        <f>Constants!$H70*'Activity data'!BO12*Constants!$H88*FracLEACHMM*MMLeachEF*NtoN2O*kgtoGg</f>
        <v>3.8950962919634164E-3</v>
      </c>
      <c r="BP179" s="22">
        <f>Constants!$H70*'Activity data'!BP12*Constants!$H88*FracLEACHMM*MMLeachEF*NtoN2O*kgtoGg</f>
        <v>3.8987847598481681E-3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5.4316000346206234E-4</v>
      </c>
      <c r="AE180" s="22">
        <f>Constants!$H71*'Activity data'!AE13*Constants!$H89*FracLEACHMM*MMLeachEF*NtoN2O*kgtoGg</f>
        <v>5.4458838283783764E-4</v>
      </c>
      <c r="AF180" s="22">
        <f>Constants!$H71*'Activity data'!AF13*Constants!$H89*FracLEACHMM*MMLeachEF*NtoN2O*kgtoGg</f>
        <v>5.4648802090444986E-4</v>
      </c>
      <c r="AG180" s="22">
        <f>Constants!$H71*'Activity data'!AG13*Constants!$H89*FracLEACHMM*MMLeachEF*NtoN2O*kgtoGg</f>
        <v>5.4883203903120846E-4</v>
      </c>
      <c r="AH180" s="22">
        <f>Constants!$H71*'Activity data'!AH13*Constants!$H89*FracLEACHMM*MMLeachEF*NtoN2O*kgtoGg</f>
        <v>5.5159833669388928E-4</v>
      </c>
      <c r="AI180" s="22">
        <f>Constants!$H71*'Activity data'!AI13*Constants!$H89*FracLEACHMM*MMLeachEF*NtoN2O*kgtoGg</f>
        <v>5.5484248751875567E-4</v>
      </c>
      <c r="AJ180" s="22">
        <f>Constants!$H71*'Activity data'!AJ13*Constants!$H89*FracLEACHMM*MMLeachEF*NtoN2O*kgtoGg</f>
        <v>5.5829734529211361E-4</v>
      </c>
      <c r="AK180" s="22">
        <f>Constants!$H71*'Activity data'!AK13*Constants!$H89*FracLEACHMM*MMLeachEF*NtoN2O*kgtoGg</f>
        <v>5.6194942685365362E-4</v>
      </c>
      <c r="AL180" s="22">
        <f>Constants!$H71*'Activity data'!AL13*Constants!$H89*FracLEACHMM*MMLeachEF*NtoN2O*kgtoGg</f>
        <v>5.653634952522918E-4</v>
      </c>
      <c r="AM180" s="22">
        <f>Constants!$H71*'Activity data'!AM13*Constants!$H89*FracLEACHMM*MMLeachEF*NtoN2O*kgtoGg</f>
        <v>5.6698490147975118E-4</v>
      </c>
      <c r="AN180" s="22">
        <f>Constants!$H71*'Activity data'!AN13*Constants!$H89*FracLEACHMM*MMLeachEF*NtoN2O*kgtoGg</f>
        <v>5.6872079171318708E-4</v>
      </c>
      <c r="AO180" s="22">
        <f>Constants!$H71*'Activity data'!AO13*Constants!$H89*FracLEACHMM*MMLeachEF*NtoN2O*kgtoGg</f>
        <v>5.7061346020912654E-4</v>
      </c>
      <c r="AP180" s="22">
        <f>Constants!$H71*'Activity data'!AP13*Constants!$H89*FracLEACHMM*MMLeachEF*NtoN2O*kgtoGg</f>
        <v>5.7265879148568589E-4</v>
      </c>
      <c r="AQ180" s="22">
        <f>Constants!$H71*'Activity data'!AQ13*Constants!$H89*FracLEACHMM*MMLeachEF*NtoN2O*kgtoGg</f>
        <v>5.7489022593135413E-4</v>
      </c>
      <c r="AR180" s="22">
        <f>Constants!$H71*'Activity data'!AR13*Constants!$H89*FracLEACHMM*MMLeachEF*NtoN2O*kgtoGg</f>
        <v>5.7631668173515856E-4</v>
      </c>
      <c r="AS180" s="22">
        <f>Constants!$H71*'Activity data'!AS13*Constants!$H89*FracLEACHMM*MMLeachEF*NtoN2O*kgtoGg</f>
        <v>5.7787779960382225E-4</v>
      </c>
      <c r="AT180" s="22">
        <f>Constants!$H71*'Activity data'!AT13*Constants!$H89*FracLEACHMM*MMLeachEF*NtoN2O*kgtoGg</f>
        <v>5.7956936694181704E-4</v>
      </c>
      <c r="AU180" s="22">
        <f>Constants!$H71*'Activity data'!AU13*Constants!$H89*FracLEACHMM*MMLeachEF*NtoN2O*kgtoGg</f>
        <v>5.814052399154715E-4</v>
      </c>
      <c r="AV180" s="22">
        <f>Constants!$H71*'Activity data'!AV13*Constants!$H89*FracLEACHMM*MMLeachEF*NtoN2O*kgtoGg</f>
        <v>5.8335475898168632E-4</v>
      </c>
      <c r="AW180" s="22">
        <f>Constants!$H71*'Activity data'!AW13*Constants!$H89*FracLEACHMM*MMLeachEF*NtoN2O*kgtoGg</f>
        <v>5.8465753099094125E-4</v>
      </c>
      <c r="AX180" s="22">
        <f>Constants!$H71*'Activity data'!AX13*Constants!$H89*FracLEACHMM*MMLeachEF*NtoN2O*kgtoGg</f>
        <v>5.8604699154715288E-4</v>
      </c>
      <c r="AY180" s="22">
        <f>Constants!$H71*'Activity data'!AY13*Constants!$H89*FracLEACHMM*MMLeachEF*NtoN2O*kgtoGg</f>
        <v>5.8753497961361995E-4</v>
      </c>
      <c r="AZ180" s="22">
        <f>Constants!$H71*'Activity data'!AZ13*Constants!$H89*FracLEACHMM*MMLeachEF*NtoN2O*kgtoGg</f>
        <v>5.8910816894242339E-4</v>
      </c>
      <c r="BA180" s="22">
        <f>Constants!$H71*'Activity data'!BA13*Constants!$H89*FracLEACHMM*MMLeachEF*NtoN2O*kgtoGg</f>
        <v>5.9074159291199716E-4</v>
      </c>
      <c r="BB180" s="22">
        <f>Constants!$H71*'Activity data'!BB13*Constants!$H89*FracLEACHMM*MMLeachEF*NtoN2O*kgtoGg</f>
        <v>5.9174950354707256E-4</v>
      </c>
      <c r="BC180" s="22">
        <f>Constants!$H71*'Activity data'!BC13*Constants!$H89*FracLEACHMM*MMLeachEF*NtoN2O*kgtoGg</f>
        <v>5.9283373639713399E-4</v>
      </c>
      <c r="BD180" s="22">
        <f>Constants!$H71*'Activity data'!BD13*Constants!$H89*FracLEACHMM*MMLeachEF*NtoN2O*kgtoGg</f>
        <v>5.9398552738434886E-4</v>
      </c>
      <c r="BE180" s="22">
        <f>Constants!$H71*'Activity data'!BE13*Constants!$H89*FracLEACHMM*MMLeachEF*NtoN2O*kgtoGg</f>
        <v>5.9519808418185768E-4</v>
      </c>
      <c r="BF180" s="22">
        <f>Constants!$H71*'Activity data'!BF13*Constants!$H89*FracLEACHMM*MMLeachEF*NtoN2O*kgtoGg</f>
        <v>5.9649049812463657E-4</v>
      </c>
      <c r="BG180" s="22">
        <f>Constants!$H71*'Activity data'!BG13*Constants!$H89*FracLEACHMM*MMLeachEF*NtoN2O*kgtoGg</f>
        <v>5.9720468012613916E-4</v>
      </c>
      <c r="BH180" s="22">
        <f>Constants!$H71*'Activity data'!BH13*Constants!$H89*FracLEACHMM*MMLeachEF*NtoN2O*kgtoGg</f>
        <v>5.9798654795712304E-4</v>
      </c>
      <c r="BI180" s="22">
        <f>Constants!$H71*'Activity data'!BI13*Constants!$H89*FracLEACHMM*MMLeachEF*NtoN2O*kgtoGg</f>
        <v>5.9882251902138148E-4</v>
      </c>
      <c r="BJ180" s="22">
        <f>Constants!$H71*'Activity data'!BJ13*Constants!$H89*FracLEACHMM*MMLeachEF*NtoN2O*kgtoGg</f>
        <v>5.9972141464798001E-4</v>
      </c>
      <c r="BK180" s="22">
        <f>Constants!$H71*'Activity data'!BK13*Constants!$H89*FracLEACHMM*MMLeachEF*NtoN2O*kgtoGg</f>
        <v>6.0069523063650549E-4</v>
      </c>
      <c r="BL180" s="22">
        <f>Constants!$H71*'Activity data'!BL13*Constants!$H89*FracLEACHMM*MMLeachEF*NtoN2O*kgtoGg</f>
        <v>6.0108548875657298E-4</v>
      </c>
      <c r="BM180" s="22">
        <f>Constants!$H71*'Activity data'!BM13*Constants!$H89*FracLEACHMM*MMLeachEF*NtoN2O*kgtoGg</f>
        <v>6.0153826900785927E-4</v>
      </c>
      <c r="BN180" s="22">
        <f>Constants!$H71*'Activity data'!BN13*Constants!$H89*FracLEACHMM*MMLeachEF*NtoN2O*kgtoGg</f>
        <v>6.0203089035085785E-4</v>
      </c>
      <c r="BO180" s="22">
        <f>Constants!$H71*'Activity data'!BO13*Constants!$H89*FracLEACHMM*MMLeachEF*NtoN2O*kgtoGg</f>
        <v>6.0258198102845632E-4</v>
      </c>
      <c r="BP180" s="22">
        <f>Constants!$H71*'Activity data'!BP13*Constants!$H89*FracLEACHMM*MMLeachEF*NtoN2O*kgtoGg</f>
        <v>6.0319548464744484E-4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6.698394725789477E-3</v>
      </c>
      <c r="AE181" s="22">
        <f>Constants!$H72*'Activity data'!AE14*Constants!$H90*FracLEACHMM*MMLeachEF*NtoN2O*kgtoGg</f>
        <v>6.7160098830472562E-3</v>
      </c>
      <c r="AF181" s="22">
        <f>Constants!$H72*'Activity data'!AF14*Constants!$H90*FracLEACHMM*MMLeachEF*NtoN2O*kgtoGg</f>
        <v>6.7394367287744797E-3</v>
      </c>
      <c r="AG181" s="22">
        <f>Constants!$H72*'Activity data'!AG14*Constants!$H90*FracLEACHMM*MMLeachEF*NtoN2O*kgtoGg</f>
        <v>6.7683437884941905E-3</v>
      </c>
      <c r="AH181" s="22">
        <f>Constants!$H72*'Activity data'!AH14*Constants!$H90*FracLEACHMM*MMLeachEF*NtoN2O*kgtoGg</f>
        <v>6.802458512618864E-3</v>
      </c>
      <c r="AI181" s="22">
        <f>Constants!$H72*'Activity data'!AI14*Constants!$H90*FracLEACHMM*MMLeachEF*NtoN2O*kgtoGg</f>
        <v>6.8424662500009273E-3</v>
      </c>
      <c r="AJ181" s="22">
        <f>Constants!$H72*'Activity data'!AJ14*Constants!$H90*FracLEACHMM*MMLeachEF*NtoN2O*kgtoGg</f>
        <v>6.8850724819397788E-3</v>
      </c>
      <c r="AK181" s="22">
        <f>Constants!$H72*'Activity data'!AK14*Constants!$H90*FracLEACHMM*MMLeachEF*NtoN2O*kgtoGg</f>
        <v>6.9301109304890961E-3</v>
      </c>
      <c r="AL181" s="22">
        <f>Constants!$H72*'Activity data'!AL14*Constants!$H90*FracLEACHMM*MMLeachEF*NtoN2O*kgtoGg</f>
        <v>6.9722141369276385E-3</v>
      </c>
      <c r="AM181" s="22">
        <f>Constants!$H72*'Activity data'!AM14*Constants!$H90*FracLEACHMM*MMLeachEF*NtoN2O*kgtoGg</f>
        <v>6.9922097530502368E-3</v>
      </c>
      <c r="AN181" s="22">
        <f>Constants!$H72*'Activity data'!AN14*Constants!$H90*FracLEACHMM*MMLeachEF*NtoN2O*kgtoGg</f>
        <v>7.013617216615451E-3</v>
      </c>
      <c r="AO181" s="22">
        <f>Constants!$H72*'Activity data'!AO14*Constants!$H90*FracLEACHMM*MMLeachEF*NtoN2O*kgtoGg</f>
        <v>7.0369581117293422E-3</v>
      </c>
      <c r="AP181" s="22">
        <f>Constants!$H72*'Activity data'!AP14*Constants!$H90*FracLEACHMM*MMLeachEF*NtoN2O*kgtoGg</f>
        <v>7.0621816851663983E-3</v>
      </c>
      <c r="AQ181" s="22">
        <f>Constants!$H72*'Activity data'!AQ14*Constants!$H90*FracLEACHMM*MMLeachEF*NtoN2O*kgtoGg</f>
        <v>7.0897003327592611E-3</v>
      </c>
      <c r="AR181" s="22">
        <f>Constants!$H72*'Activity data'!AR14*Constants!$H90*FracLEACHMM*MMLeachEF*NtoN2O*kgtoGg</f>
        <v>7.107291768011989E-3</v>
      </c>
      <c r="AS181" s="22">
        <f>Constants!$H72*'Activity data'!AS14*Constants!$H90*FracLEACHMM*MMLeachEF*NtoN2O*kgtoGg</f>
        <v>7.1265438919370589E-3</v>
      </c>
      <c r="AT181" s="22">
        <f>Constants!$H72*'Activity data'!AT14*Constants!$H90*FracLEACHMM*MMLeachEF*NtoN2O*kgtoGg</f>
        <v>7.147404753677469E-3</v>
      </c>
      <c r="AU181" s="22">
        <f>Constants!$H72*'Activity data'!AU14*Constants!$H90*FracLEACHMM*MMLeachEF*NtoN2O*kgtoGg</f>
        <v>7.1700452311897374E-3</v>
      </c>
      <c r="AV181" s="22">
        <f>Constants!$H72*'Activity data'!AV14*Constants!$H90*FracLEACHMM*MMLeachEF*NtoN2O*kgtoGg</f>
        <v>7.1940872227718184E-3</v>
      </c>
      <c r="AW181" s="22">
        <f>Constants!$H72*'Activity data'!AW14*Constants!$H90*FracLEACHMM*MMLeachEF*NtoN2O*kgtoGg</f>
        <v>7.2101533563237704E-3</v>
      </c>
      <c r="AX181" s="22">
        <f>Constants!$H72*'Activity data'!AX14*Constants!$H90*FracLEACHMM*MMLeachEF*NtoN2O*kgtoGg</f>
        <v>7.2272885562687152E-3</v>
      </c>
      <c r="AY181" s="22">
        <f>Constants!$H72*'Activity data'!AY14*Constants!$H90*FracLEACHMM*MMLeachEF*NtoN2O*kgtoGg</f>
        <v>7.2456388238748204E-3</v>
      </c>
      <c r="AZ181" s="22">
        <f>Constants!$H72*'Activity data'!AZ14*Constants!$H90*FracLEACHMM*MMLeachEF*NtoN2O*kgtoGg</f>
        <v>7.2650398162813984E-3</v>
      </c>
      <c r="BA181" s="22">
        <f>Constants!$H72*'Activity data'!BA14*Constants!$H90*FracLEACHMM*MMLeachEF*NtoN2O*kgtoGg</f>
        <v>7.2851836384204257E-3</v>
      </c>
      <c r="BB181" s="22">
        <f>Constants!$H72*'Activity data'!BB14*Constants!$H90*FracLEACHMM*MMLeachEF*NtoN2O*kgtoGg</f>
        <v>7.2976134624851965E-3</v>
      </c>
      <c r="BC181" s="22">
        <f>Constants!$H72*'Activity data'!BC14*Constants!$H90*FracLEACHMM*MMLeachEF*NtoN2O*kgtoGg</f>
        <v>7.3109845125590052E-3</v>
      </c>
      <c r="BD181" s="22">
        <f>Constants!$H72*'Activity data'!BD14*Constants!$H90*FracLEACHMM*MMLeachEF*NtoN2O*kgtoGg</f>
        <v>7.325188707685293E-3</v>
      </c>
      <c r="BE181" s="22">
        <f>Constants!$H72*'Activity data'!BE14*Constants!$H90*FracLEACHMM*MMLeachEF*NtoN2O*kgtoGg</f>
        <v>7.3401422830689424E-3</v>
      </c>
      <c r="BF181" s="22">
        <f>Constants!$H72*'Activity data'!BF14*Constants!$H90*FracLEACHMM*MMLeachEF*NtoN2O*kgtoGg</f>
        <v>7.3560806781692223E-3</v>
      </c>
      <c r="BG181" s="22">
        <f>Constants!$H72*'Activity data'!BG14*Constants!$H90*FracLEACHMM*MMLeachEF*NtoN2O*kgtoGg</f>
        <v>7.3648881620075523E-3</v>
      </c>
      <c r="BH181" s="22">
        <f>Constants!$H72*'Activity data'!BH14*Constants!$H90*FracLEACHMM*MMLeachEF*NtoN2O*kgtoGg</f>
        <v>7.3745303656343724E-3</v>
      </c>
      <c r="BI181" s="22">
        <f>Constants!$H72*'Activity data'!BI14*Constants!$H90*FracLEACHMM*MMLeachEF*NtoN2O*kgtoGg</f>
        <v>7.3848397848332286E-3</v>
      </c>
      <c r="BJ181" s="22">
        <f>Constants!$H72*'Activity data'!BJ14*Constants!$H90*FracLEACHMM*MMLeachEF*NtoN2O*kgtoGg</f>
        <v>7.3959252065982049E-3</v>
      </c>
      <c r="BK181" s="22">
        <f>Constants!$H72*'Activity data'!BK14*Constants!$H90*FracLEACHMM*MMLeachEF*NtoN2O*kgtoGg</f>
        <v>7.4079345663445985E-3</v>
      </c>
      <c r="BL181" s="22">
        <f>Constants!$H72*'Activity data'!BL14*Constants!$H90*FracLEACHMM*MMLeachEF*NtoN2O*kgtoGg</f>
        <v>7.4127473340677274E-3</v>
      </c>
      <c r="BM181" s="22">
        <f>Constants!$H72*'Activity data'!BM14*Constants!$H90*FracLEACHMM*MMLeachEF*NtoN2O*kgtoGg</f>
        <v>7.418331141468542E-3</v>
      </c>
      <c r="BN181" s="22">
        <f>Constants!$H72*'Activity data'!BN14*Constants!$H90*FracLEACHMM*MMLeachEF*NtoN2O*kgtoGg</f>
        <v>7.4244062798894872E-3</v>
      </c>
      <c r="BO181" s="22">
        <f>Constants!$H72*'Activity data'!BO14*Constants!$H90*FracLEACHMM*MMLeachEF*NtoN2O*kgtoGg</f>
        <v>7.4312024778140908E-3</v>
      </c>
      <c r="BP181" s="22">
        <f>Constants!$H72*'Activity data'!BP14*Constants!$H90*FracLEACHMM*MMLeachEF*NtoN2O*kgtoGg</f>
        <v>7.4387683688581499E-3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2.6956967960533779E-2</v>
      </c>
      <c r="AE184" s="22">
        <f>Constants!$H75*'Activity data'!AE17*Constants!$H93*FracLEACHMM*MMLeachEF*NtoN2O*kgtoGg</f>
        <v>2.6964872353174157E-2</v>
      </c>
      <c r="AF184" s="22">
        <f>Constants!$H75*'Activity data'!AF17*Constants!$H93*FracLEACHMM*MMLeachEF*NtoN2O*kgtoGg</f>
        <v>2.6758964876220152E-2</v>
      </c>
      <c r="AG184" s="22">
        <f>Constants!$H75*'Activity data'!AG17*Constants!$H93*FracLEACHMM*MMLeachEF*NtoN2O*kgtoGg</f>
        <v>2.6357232409327219E-2</v>
      </c>
      <c r="AH184" s="22">
        <f>Constants!$H75*'Activity data'!AH17*Constants!$H93*FracLEACHMM*MMLeachEF*NtoN2O*kgtoGg</f>
        <v>2.5767878368148867E-2</v>
      </c>
      <c r="AI184" s="22">
        <f>Constants!$H75*'Activity data'!AI17*Constants!$H93*FracLEACHMM*MMLeachEF*NtoN2O*kgtoGg</f>
        <v>2.5422879293969549E-2</v>
      </c>
      <c r="AJ184" s="22">
        <f>Constants!$H75*'Activity data'!AJ17*Constants!$H93*FracLEACHMM*MMLeachEF*NtoN2O*kgtoGg</f>
        <v>2.5058884302272058E-2</v>
      </c>
      <c r="AK184" s="22">
        <f>Constants!$H75*'Activity data'!AK17*Constants!$H93*FracLEACHMM*MMLeachEF*NtoN2O*kgtoGg</f>
        <v>2.4545205386119977E-2</v>
      </c>
      <c r="AL184" s="22">
        <f>Constants!$H75*'Activity data'!AL17*Constants!$H93*FracLEACHMM*MMLeachEF*NtoN2O*kgtoGg</f>
        <v>2.1525960338843877E-2</v>
      </c>
      <c r="AM184" s="22">
        <f>Constants!$H75*'Activity data'!AM17*Constants!$H93*FracLEACHMM*MMLeachEF*NtoN2O*kgtoGg</f>
        <v>2.1892339924464189E-2</v>
      </c>
      <c r="AN184" s="22">
        <f>Constants!$H75*'Activity data'!AN17*Constants!$H93*FracLEACHMM*MMLeachEF*NtoN2O*kgtoGg</f>
        <v>2.1971659814163175E-2</v>
      </c>
      <c r="AO184" s="22">
        <f>Constants!$H75*'Activity data'!AO17*Constants!$H93*FracLEACHMM*MMLeachEF*NtoN2O*kgtoGg</f>
        <v>2.2057453761073206E-2</v>
      </c>
      <c r="AP184" s="22">
        <f>Constants!$H75*'Activity data'!AP17*Constants!$H93*FracLEACHMM*MMLeachEF*NtoN2O*kgtoGg</f>
        <v>2.2175300505857271E-2</v>
      </c>
      <c r="AQ184" s="22">
        <f>Constants!$H75*'Activity data'!AQ17*Constants!$H93*FracLEACHMM*MMLeachEF*NtoN2O*kgtoGg</f>
        <v>2.2539557218883538E-2</v>
      </c>
      <c r="AR184" s="22">
        <f>Constants!$H75*'Activity data'!AR17*Constants!$H93*FracLEACHMM*MMLeachEF*NtoN2O*kgtoGg</f>
        <v>2.2938152159884616E-2</v>
      </c>
      <c r="AS184" s="22">
        <f>Constants!$H75*'Activity data'!AS17*Constants!$H93*FracLEACHMM*MMLeachEF*NtoN2O*kgtoGg</f>
        <v>2.3406639940521338E-2</v>
      </c>
      <c r="AT184" s="22">
        <f>Constants!$H75*'Activity data'!AT17*Constants!$H93*FracLEACHMM*MMLeachEF*NtoN2O*kgtoGg</f>
        <v>2.3951593727983191E-2</v>
      </c>
      <c r="AU184" s="22">
        <f>Constants!$H75*'Activity data'!AU17*Constants!$H93*FracLEACHMM*MMLeachEF*NtoN2O*kgtoGg</f>
        <v>2.4665262721724882E-2</v>
      </c>
      <c r="AV184" s="22">
        <f>Constants!$H75*'Activity data'!AV17*Constants!$H93*FracLEACHMM*MMLeachEF*NtoN2O*kgtoGg</f>
        <v>2.5415354358886415E-2</v>
      </c>
      <c r="AW184" s="22">
        <f>Constants!$H75*'Activity data'!AW17*Constants!$H93*FracLEACHMM*MMLeachEF*NtoN2O*kgtoGg</f>
        <v>2.6190175720804568E-2</v>
      </c>
      <c r="AX184" s="22">
        <f>Constants!$H75*'Activity data'!AX17*Constants!$H93*FracLEACHMM*MMLeachEF*NtoN2O*kgtoGg</f>
        <v>2.6929465163559131E-2</v>
      </c>
      <c r="AY184" s="22">
        <f>Constants!$H75*'Activity data'!AY17*Constants!$H93*FracLEACHMM*MMLeachEF*NtoN2O*kgtoGg</f>
        <v>2.7708297958284805E-2</v>
      </c>
      <c r="AZ184" s="22">
        <f>Constants!$H75*'Activity data'!AZ17*Constants!$H93*FracLEACHMM*MMLeachEF*NtoN2O*kgtoGg</f>
        <v>2.8479917487777558E-2</v>
      </c>
      <c r="BA184" s="22">
        <f>Constants!$H75*'Activity data'!BA17*Constants!$H93*FracLEACHMM*MMLeachEF*NtoN2O*kgtoGg</f>
        <v>2.9145460727739828E-2</v>
      </c>
      <c r="BB184" s="22">
        <f>Constants!$H75*'Activity data'!BB17*Constants!$H93*FracLEACHMM*MMLeachEF*NtoN2O*kgtoGg</f>
        <v>2.980851887380654E-2</v>
      </c>
      <c r="BC184" s="22">
        <f>Constants!$H75*'Activity data'!BC17*Constants!$H93*FracLEACHMM*MMLeachEF*NtoN2O*kgtoGg</f>
        <v>3.0480188288394446E-2</v>
      </c>
      <c r="BD184" s="22">
        <f>Constants!$H75*'Activity data'!BD17*Constants!$H93*FracLEACHMM*MMLeachEF*NtoN2O*kgtoGg</f>
        <v>3.1133523619011203E-2</v>
      </c>
      <c r="BE184" s="22">
        <f>Constants!$H75*'Activity data'!BE17*Constants!$H93*FracLEACHMM*MMLeachEF*NtoN2O*kgtoGg</f>
        <v>3.1750543791103883E-2</v>
      </c>
      <c r="BF184" s="22">
        <f>Constants!$H75*'Activity data'!BF17*Constants!$H93*FracLEACHMM*MMLeachEF*NtoN2O*kgtoGg</f>
        <v>3.2423805552265421E-2</v>
      </c>
      <c r="BG184" s="22">
        <f>Constants!$H75*'Activity data'!BG17*Constants!$H93*FracLEACHMM*MMLeachEF*NtoN2O*kgtoGg</f>
        <v>3.312786484593571E-2</v>
      </c>
      <c r="BH184" s="22">
        <f>Constants!$H75*'Activity data'!BH17*Constants!$H93*FracLEACHMM*MMLeachEF*NtoN2O*kgtoGg</f>
        <v>3.3858023083942555E-2</v>
      </c>
      <c r="BI184" s="22">
        <f>Constants!$H75*'Activity data'!BI17*Constants!$H93*FracLEACHMM*MMLeachEF*NtoN2O*kgtoGg</f>
        <v>3.4565470183947483E-2</v>
      </c>
      <c r="BJ184" s="22">
        <f>Constants!$H75*'Activity data'!BJ17*Constants!$H93*FracLEACHMM*MMLeachEF*NtoN2O*kgtoGg</f>
        <v>3.5293988123100847E-2</v>
      </c>
      <c r="BK184" s="22">
        <f>Constants!$H75*'Activity data'!BK17*Constants!$H93*FracLEACHMM*MMLeachEF*NtoN2O*kgtoGg</f>
        <v>3.6097189026048061E-2</v>
      </c>
      <c r="BL184" s="22">
        <f>Constants!$H75*'Activity data'!BL17*Constants!$H93*FracLEACHMM*MMLeachEF*NtoN2O*kgtoGg</f>
        <v>3.6950077930622792E-2</v>
      </c>
      <c r="BM184" s="22">
        <f>Constants!$H75*'Activity data'!BM17*Constants!$H93*FracLEACHMM*MMLeachEF*NtoN2O*kgtoGg</f>
        <v>3.7839053640497541E-2</v>
      </c>
      <c r="BN184" s="22">
        <f>Constants!$H75*'Activity data'!BN17*Constants!$H93*FracLEACHMM*MMLeachEF*NtoN2O*kgtoGg</f>
        <v>3.868108191261134E-2</v>
      </c>
      <c r="BO184" s="22">
        <f>Constants!$H75*'Activity data'!BO17*Constants!$H93*FracLEACHMM*MMLeachEF*NtoN2O*kgtoGg</f>
        <v>3.9553421835375996E-2</v>
      </c>
      <c r="BP184" s="22">
        <f>Constants!$H75*'Activity data'!BP17*Constants!$H93*FracLEACHMM*MMLeachEF*NtoN2O*kgtoGg</f>
        <v>4.0474040328905433E-2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4.0288516446878499E-3</v>
      </c>
      <c r="AE185" s="22">
        <f>Constants!$H76*'Activity data'!AE18*Constants!$H94*FracLEACHMM*MMLeachEF*NtoN2O*kgtoGg</f>
        <v>4.03003299510293E-3</v>
      </c>
      <c r="AF185" s="22">
        <f>Constants!$H76*'Activity data'!AF18*Constants!$H94*FracLEACHMM*MMLeachEF*NtoN2O*kgtoGg</f>
        <v>3.9992591084256814E-3</v>
      </c>
      <c r="AG185" s="22">
        <f>Constants!$H76*'Activity data'!AG18*Constants!$H94*FracLEACHMM*MMLeachEF*NtoN2O*kgtoGg</f>
        <v>3.9392182124192883E-3</v>
      </c>
      <c r="AH185" s="22">
        <f>Constants!$H76*'Activity data'!AH18*Constants!$H94*FracLEACHMM*MMLeachEF*NtoN2O*kgtoGg</f>
        <v>3.8511363479610482E-3</v>
      </c>
      <c r="AI185" s="22">
        <f>Constants!$H76*'Activity data'!AI18*Constants!$H94*FracLEACHMM*MMLeachEF*NtoN2O*kgtoGg</f>
        <v>3.7995745369495846E-3</v>
      </c>
      <c r="AJ185" s="22">
        <f>Constants!$H76*'Activity data'!AJ18*Constants!$H94*FracLEACHMM*MMLeachEF*NtoN2O*kgtoGg</f>
        <v>3.7451736924961E-3</v>
      </c>
      <c r="AK185" s="22">
        <f>Constants!$H76*'Activity data'!AK18*Constants!$H94*FracLEACHMM*MMLeachEF*NtoN2O*kgtoGg</f>
        <v>3.6684018482289445E-3</v>
      </c>
      <c r="AL185" s="22">
        <f>Constants!$H76*'Activity data'!AL18*Constants!$H94*FracLEACHMM*MMLeachEF*NtoN2O*kgtoGg</f>
        <v>3.2171608039007122E-3</v>
      </c>
      <c r="AM185" s="22">
        <f>Constants!$H76*'Activity data'!AM18*Constants!$H94*FracLEACHMM*MMLeachEF*NtoN2O*kgtoGg</f>
        <v>3.271918037661851E-3</v>
      </c>
      <c r="AN185" s="22">
        <f>Constants!$H76*'Activity data'!AN18*Constants!$H94*FracLEACHMM*MMLeachEF*NtoN2O*kgtoGg</f>
        <v>3.2837727858864305E-3</v>
      </c>
      <c r="AO185" s="22">
        <f>Constants!$H76*'Activity data'!AO18*Constants!$H94*FracLEACHMM*MMLeachEF*NtoN2O*kgtoGg</f>
        <v>3.2965951138507182E-3</v>
      </c>
      <c r="AP185" s="22">
        <f>Constants!$H76*'Activity data'!AP18*Constants!$H94*FracLEACHMM*MMLeachEF*NtoN2O*kgtoGg</f>
        <v>3.3142078903409919E-3</v>
      </c>
      <c r="AQ185" s="22">
        <f>Constants!$H76*'Activity data'!AQ18*Constants!$H94*FracLEACHMM*MMLeachEF*NtoN2O*kgtoGg</f>
        <v>3.3686478503362339E-3</v>
      </c>
      <c r="AR185" s="22">
        <f>Constants!$H76*'Activity data'!AR18*Constants!$H94*FracLEACHMM*MMLeachEF*NtoN2O*kgtoGg</f>
        <v>3.428219827643457E-3</v>
      </c>
      <c r="AS185" s="22">
        <f>Constants!$H76*'Activity data'!AS18*Constants!$H94*FracLEACHMM*MMLeachEF*NtoN2O*kgtoGg</f>
        <v>3.4982376341081071E-3</v>
      </c>
      <c r="AT185" s="22">
        <f>Constants!$H76*'Activity data'!AT18*Constants!$H94*FracLEACHMM*MMLeachEF*NtoN2O*kgtoGg</f>
        <v>3.5796836619443576E-3</v>
      </c>
      <c r="AU185" s="22">
        <f>Constants!$H76*'Activity data'!AU18*Constants!$H94*FracLEACHMM*MMLeachEF*NtoN2O*kgtoGg</f>
        <v>3.6863450084061874E-3</v>
      </c>
      <c r="AV185" s="22">
        <f>Constants!$H76*'Activity data'!AV18*Constants!$H94*FracLEACHMM*MMLeachEF*NtoN2O*kgtoGg</f>
        <v>3.798449898335545E-3</v>
      </c>
      <c r="AW185" s="22">
        <f>Constants!$H76*'Activity data'!AW18*Constants!$H94*FracLEACHMM*MMLeachEF*NtoN2O*kgtoGg</f>
        <v>3.9142507674419461E-3</v>
      </c>
      <c r="AX185" s="22">
        <f>Constants!$H76*'Activity data'!AX18*Constants!$H94*FracLEACHMM*MMLeachEF*NtoN2O*kgtoGg</f>
        <v>4.0247412162083916E-3</v>
      </c>
      <c r="AY185" s="22">
        <f>Constants!$H76*'Activity data'!AY18*Constants!$H94*FracLEACHMM*MMLeachEF*NtoN2O*kgtoGg</f>
        <v>4.1411416137071468E-3</v>
      </c>
      <c r="AZ185" s="22">
        <f>Constants!$H76*'Activity data'!AZ18*Constants!$H94*FracLEACHMM*MMLeachEF*NtoN2O*kgtoGg</f>
        <v>4.256463953186183E-3</v>
      </c>
      <c r="BA185" s="22">
        <f>Constants!$H76*'Activity data'!BA18*Constants!$H94*FracLEACHMM*MMLeachEF*NtoN2O*kgtoGg</f>
        <v>4.3559326686907797E-3</v>
      </c>
      <c r="BB185" s="22">
        <f>Constants!$H76*'Activity data'!BB18*Constants!$H94*FracLEACHMM*MMLeachEF*NtoN2O*kgtoGg</f>
        <v>4.4550299746717618E-3</v>
      </c>
      <c r="BC185" s="22">
        <f>Constants!$H76*'Activity data'!BC18*Constants!$H94*FracLEACHMM*MMLeachEF*NtoN2O*kgtoGg</f>
        <v>4.555414277150097E-3</v>
      </c>
      <c r="BD185" s="22">
        <f>Constants!$H76*'Activity data'!BD18*Constants!$H94*FracLEACHMM*MMLeachEF*NtoN2O*kgtoGg</f>
        <v>4.6530584604700335E-3</v>
      </c>
      <c r="BE185" s="22">
        <f>Constants!$H76*'Activity data'!BE18*Constants!$H94*FracLEACHMM*MMLeachEF*NtoN2O*kgtoGg</f>
        <v>4.7452751644695571E-3</v>
      </c>
      <c r="BF185" s="22">
        <f>Constants!$H76*'Activity data'!BF18*Constants!$H94*FracLEACHMM*MMLeachEF*NtoN2O*kgtoGg</f>
        <v>4.8458974509868052E-3</v>
      </c>
      <c r="BG185" s="22">
        <f>Constants!$H76*'Activity data'!BG18*Constants!$H94*FracLEACHMM*MMLeachEF*NtoN2O*kgtoGg</f>
        <v>4.9511225804380896E-3</v>
      </c>
      <c r="BH185" s="22">
        <f>Constants!$H76*'Activity data'!BH18*Constants!$H94*FracLEACHMM*MMLeachEF*NtoN2O*kgtoGg</f>
        <v>5.0602483256770589E-3</v>
      </c>
      <c r="BI185" s="22">
        <f>Constants!$H76*'Activity data'!BI18*Constants!$H94*FracLEACHMM*MMLeachEF*NtoN2O*kgtoGg</f>
        <v>5.165979779472505E-3</v>
      </c>
      <c r="BJ185" s="22">
        <f>Constants!$H76*'Activity data'!BJ18*Constants!$H94*FracLEACHMM*MMLeachEF*NtoN2O*kgtoGg</f>
        <v>5.2748603739681361E-3</v>
      </c>
      <c r="BK185" s="22">
        <f>Constants!$H76*'Activity data'!BK18*Constants!$H94*FracLEACHMM*MMLeachEF*NtoN2O*kgtoGg</f>
        <v>5.3949027052715409E-3</v>
      </c>
      <c r="BL185" s="22">
        <f>Constants!$H76*'Activity data'!BL18*Constants!$H94*FracLEACHMM*MMLeachEF*NtoN2O*kgtoGg</f>
        <v>5.5223711531683017E-3</v>
      </c>
      <c r="BM185" s="22">
        <f>Constants!$H76*'Activity data'!BM18*Constants!$H94*FracLEACHMM*MMLeachEF*NtoN2O*kgtoGg</f>
        <v>5.6552329518713296E-3</v>
      </c>
      <c r="BN185" s="22">
        <f>Constants!$H76*'Activity data'!BN18*Constants!$H94*FracLEACHMM*MMLeachEF*NtoN2O*kgtoGg</f>
        <v>5.7810782247501632E-3</v>
      </c>
      <c r="BO185" s="22">
        <f>Constants!$H76*'Activity data'!BO18*Constants!$H94*FracLEACHMM*MMLeachEF*NtoN2O*kgtoGg</f>
        <v>5.9114537231260457E-3</v>
      </c>
      <c r="BP185" s="22">
        <f>Constants!$H76*'Activity data'!BP18*Constants!$H94*FracLEACHMM*MMLeachEF*NtoN2O*kgtoGg</f>
        <v>6.0490446917103591E-3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1.6765266813584073E-2</v>
      </c>
      <c r="AE186" s="22">
        <f>Constants!$H77*'Activity data'!AE19*Constants!$H95*FracLEACHMM*MMLeachEF*NtoN2O*kgtoGg</f>
        <v>1.7161376351861483E-2</v>
      </c>
      <c r="AF186" s="22">
        <f>Constants!$H77*'Activity data'!AF19*Constants!$H95*FracLEACHMM*MMLeachEF*NtoN2O*kgtoGg</f>
        <v>1.7482437253013777E-2</v>
      </c>
      <c r="AG186" s="22">
        <f>Constants!$H77*'Activity data'!AG19*Constants!$H95*FracLEACHMM*MMLeachEF*NtoN2O*kgtoGg</f>
        <v>1.7729535434133352E-2</v>
      </c>
      <c r="AH186" s="22">
        <f>Constants!$H77*'Activity data'!AH19*Constants!$H95*FracLEACHMM*MMLeachEF*NtoN2O*kgtoGg</f>
        <v>1.7900684880267709E-2</v>
      </c>
      <c r="AI186" s="22">
        <f>Constants!$H77*'Activity data'!AI19*Constants!$H95*FracLEACHMM*MMLeachEF*NtoN2O*kgtoGg</f>
        <v>1.8161421733813372E-2</v>
      </c>
      <c r="AJ186" s="22">
        <f>Constants!$H77*'Activity data'!AJ19*Constants!$H95*FracLEACHMM*MMLeachEF*NtoN2O*kgtoGg</f>
        <v>1.8409537054059292E-2</v>
      </c>
      <c r="AK186" s="22">
        <f>Constants!$H77*'Activity data'!AK19*Constants!$H95*FracLEACHMM*MMLeachEF*NtoN2O*kgtoGg</f>
        <v>1.859104895443519E-2</v>
      </c>
      <c r="AL186" s="22">
        <f>Constants!$H77*'Activity data'!AL19*Constants!$H95*FracLEACHMM*MMLeachEF*NtoN2O*kgtoGg</f>
        <v>1.7702452829228728E-2</v>
      </c>
      <c r="AM186" s="22">
        <f>Constants!$H77*'Activity data'!AM19*Constants!$H95*FracLEACHMM*MMLeachEF*NtoN2O*kgtoGg</f>
        <v>1.8183137722243961E-2</v>
      </c>
      <c r="AN186" s="22">
        <f>Constants!$H77*'Activity data'!AN19*Constants!$H95*FracLEACHMM*MMLeachEF*NtoN2O*kgtoGg</f>
        <v>1.8545732058198369E-2</v>
      </c>
      <c r="AO186" s="22">
        <f>Constants!$H77*'Activity data'!AO19*Constants!$H95*FracLEACHMM*MMLeachEF*NtoN2O*kgtoGg</f>
        <v>1.8915158932724899E-2</v>
      </c>
      <c r="AP186" s="22">
        <f>Constants!$H77*'Activity data'!AP19*Constants!$H95*FracLEACHMM*MMLeachEF*NtoN2O*kgtoGg</f>
        <v>1.9303689571685677E-2</v>
      </c>
      <c r="AQ186" s="22">
        <f>Constants!$H77*'Activity data'!AQ19*Constants!$H95*FracLEACHMM*MMLeachEF*NtoN2O*kgtoGg</f>
        <v>1.981414152573218E-2</v>
      </c>
      <c r="AR186" s="22">
        <f>Constants!$H77*'Activity data'!AR19*Constants!$H95*FracLEACHMM*MMLeachEF*NtoN2O*kgtoGg</f>
        <v>2.0334918502620227E-2</v>
      </c>
      <c r="AS186" s="22">
        <f>Constants!$H77*'Activity data'!AS19*Constants!$H95*FracLEACHMM*MMLeachEF*NtoN2O*kgtoGg</f>
        <v>2.0901170992179807E-2</v>
      </c>
      <c r="AT186" s="22">
        <f>Constants!$H77*'Activity data'!AT19*Constants!$H95*FracLEACHMM*MMLeachEF*NtoN2O*kgtoGg</f>
        <v>2.1518653736846461E-2</v>
      </c>
      <c r="AU186" s="22">
        <f>Constants!$H77*'Activity data'!AU19*Constants!$H95*FracLEACHMM*MMLeachEF*NtoN2O*kgtoGg</f>
        <v>2.2237598783188147E-2</v>
      </c>
      <c r="AV186" s="22">
        <f>Constants!$H77*'Activity data'!AV19*Constants!$H95*FracLEACHMM*MMLeachEF*NtoN2O*kgtoGg</f>
        <v>2.2994084935436136E-2</v>
      </c>
      <c r="AW186" s="22">
        <f>Constants!$H77*'Activity data'!AW19*Constants!$H95*FracLEACHMM*MMLeachEF*NtoN2O*kgtoGg</f>
        <v>2.3769667723167985E-2</v>
      </c>
      <c r="AX186" s="22">
        <f>Constants!$H77*'Activity data'!AX19*Constants!$H95*FracLEACHMM*MMLeachEF*NtoN2O*kgtoGg</f>
        <v>2.4546049558327267E-2</v>
      </c>
      <c r="AY186" s="22">
        <f>Constants!$H77*'Activity data'!AY19*Constants!$H95*FracLEACHMM*MMLeachEF*NtoN2O*kgtoGg</f>
        <v>2.5364419905692503E-2</v>
      </c>
      <c r="AZ186" s="22">
        <f>Constants!$H77*'Activity data'!AZ19*Constants!$H95*FracLEACHMM*MMLeachEF*NtoN2O*kgtoGg</f>
        <v>2.6199916969076645E-2</v>
      </c>
      <c r="BA186" s="22">
        <f>Constants!$H77*'Activity data'!BA19*Constants!$H95*FracLEACHMM*MMLeachEF*NtoN2O*kgtoGg</f>
        <v>2.6995410952357819E-2</v>
      </c>
      <c r="BB186" s="22">
        <f>Constants!$H77*'Activity data'!BB19*Constants!$H95*FracLEACHMM*MMLeachEF*NtoN2O*kgtoGg</f>
        <v>2.7795861176026299E-2</v>
      </c>
      <c r="BC186" s="22">
        <f>Constants!$H77*'Activity data'!BC19*Constants!$H95*FracLEACHMM*MMLeachEF*NtoN2O*kgtoGg</f>
        <v>2.8621376101673267E-2</v>
      </c>
      <c r="BD186" s="22">
        <f>Constants!$H77*'Activity data'!BD19*Constants!$H95*FracLEACHMM*MMLeachEF*NtoN2O*kgtoGg</f>
        <v>2.9456186181183588E-2</v>
      </c>
      <c r="BE186" s="22">
        <f>Constants!$H77*'Activity data'!BE19*Constants!$H95*FracLEACHMM*MMLeachEF*NtoN2O*kgtoGg</f>
        <v>3.0288901603366294E-2</v>
      </c>
      <c r="BF186" s="22">
        <f>Constants!$H77*'Activity data'!BF19*Constants!$H95*FracLEACHMM*MMLeachEF*NtoN2O*kgtoGg</f>
        <v>3.1177815516827193E-2</v>
      </c>
      <c r="BG186" s="22">
        <f>Constants!$H77*'Activity data'!BG19*Constants!$H95*FracLEACHMM*MMLeachEF*NtoN2O*kgtoGg</f>
        <v>3.2096379929476421E-2</v>
      </c>
      <c r="BH186" s="22">
        <f>Constants!$H77*'Activity data'!BH19*Constants!$H95*FracLEACHMM*MMLeachEF*NtoN2O*kgtoGg</f>
        <v>3.3055587610042299E-2</v>
      </c>
      <c r="BI186" s="22">
        <f>Constants!$H77*'Activity data'!BI19*Constants!$H95*FracLEACHMM*MMLeachEF*NtoN2O*kgtoGg</f>
        <v>3.402409407353639E-2</v>
      </c>
      <c r="BJ186" s="22">
        <f>Constants!$H77*'Activity data'!BJ19*Constants!$H95*FracLEACHMM*MMLeachEF*NtoN2O*kgtoGg</f>
        <v>3.5031794699756189E-2</v>
      </c>
      <c r="BK186" s="22">
        <f>Constants!$H77*'Activity data'!BK19*Constants!$H95*FracLEACHMM*MMLeachEF*NtoN2O*kgtoGg</f>
        <v>3.6117707617292993E-2</v>
      </c>
      <c r="BL186" s="22">
        <f>Constants!$H77*'Activity data'!BL19*Constants!$H95*FracLEACHMM*MMLeachEF*NtoN2O*kgtoGg</f>
        <v>3.7254721206027006E-2</v>
      </c>
      <c r="BM186" s="22">
        <f>Constants!$H77*'Activity data'!BM19*Constants!$H95*FracLEACHMM*MMLeachEF*NtoN2O*kgtoGg</f>
        <v>3.8448487050063762E-2</v>
      </c>
      <c r="BN186" s="22">
        <f>Constants!$H77*'Activity data'!BN19*Constants!$H95*FracLEACHMM*MMLeachEF*NtoN2O*kgtoGg</f>
        <v>3.9639893802899687E-2</v>
      </c>
      <c r="BO186" s="22">
        <f>Constants!$H77*'Activity data'!BO19*Constants!$H95*FracLEACHMM*MMLeachEF*NtoN2O*kgtoGg</f>
        <v>4.088614878778192E-2</v>
      </c>
      <c r="BP186" s="22">
        <f>Constants!$H77*'Activity data'!BP19*Constants!$H95*FracLEACHMM*MMLeachEF*NtoN2O*kgtoGg</f>
        <v>4.2203231889057488E-2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7.7959676908816528E-2</v>
      </c>
      <c r="AE187" s="22">
        <f>Constants!$H78*'Activity data'!AE20*Constants!$H96*FracLEACHMM*MMLeachEF*NtoN2O*kgtoGg</f>
        <v>7.9635141455665553E-2</v>
      </c>
      <c r="AF187" s="22">
        <f>Constants!$H78*'Activity data'!AF20*Constants!$H96*FracLEACHMM*MMLeachEF*NtoN2O*kgtoGg</f>
        <v>8.0345348740217537E-2</v>
      </c>
      <c r="AG187" s="22">
        <f>Constants!$H78*'Activity data'!AG20*Constants!$H96*FracLEACHMM*MMLeachEF*NtoN2O*kgtoGg</f>
        <v>8.0133311516662517E-2</v>
      </c>
      <c r="AH187" s="22">
        <f>Constants!$H78*'Activity data'!AH20*Constants!$H96*FracLEACHMM*MMLeachEF*NtoN2O*kgtoGg</f>
        <v>7.9002635905921395E-2</v>
      </c>
      <c r="AI187" s="22">
        <f>Constants!$H78*'Activity data'!AI20*Constants!$H96*FracLEACHMM*MMLeachEF*NtoN2O*kgtoGg</f>
        <v>7.8864281162610947E-2</v>
      </c>
      <c r="AJ187" s="22">
        <f>Constants!$H78*'Activity data'!AJ20*Constants!$H96*FracLEACHMM*MMLeachEF*NtoN2O*kgtoGg</f>
        <v>7.8581168460488779E-2</v>
      </c>
      <c r="AK187" s="22">
        <f>Constants!$H78*'Activity data'!AK20*Constants!$H96*FracLEACHMM*MMLeachEF*NtoN2O*kgtoGg</f>
        <v>7.7546560351965277E-2</v>
      </c>
      <c r="AL187" s="22">
        <f>Constants!$H78*'Activity data'!AL20*Constants!$H96*FracLEACHMM*MMLeachEF*NtoN2O*kgtoGg</f>
        <v>6.4690910541864002E-2</v>
      </c>
      <c r="AM187" s="22">
        <f>Constants!$H78*'Activity data'!AM20*Constants!$H96*FracLEACHMM*MMLeachEF*NtoN2O*kgtoGg</f>
        <v>6.7706532414375076E-2</v>
      </c>
      <c r="AN187" s="22">
        <f>Constants!$H78*'Activity data'!AN20*Constants!$H96*FracLEACHMM*MMLeachEF*NtoN2O*kgtoGg</f>
        <v>6.9381229798286329E-2</v>
      </c>
      <c r="AO187" s="22">
        <f>Constants!$H78*'Activity data'!AO20*Constants!$H96*FracLEACHMM*MMLeachEF*NtoN2O*kgtoGg</f>
        <v>7.1094202774409601E-2</v>
      </c>
      <c r="AP187" s="22">
        <f>Constants!$H78*'Activity data'!AP20*Constants!$H96*FracLEACHMM*MMLeachEF*NtoN2O*kgtoGg</f>
        <v>7.2975014076451836E-2</v>
      </c>
      <c r="AQ187" s="22">
        <f>Constants!$H78*'Activity data'!AQ20*Constants!$H96*FracLEACHMM*MMLeachEF*NtoN2O*kgtoGg</f>
        <v>7.610539792745849E-2</v>
      </c>
      <c r="AR187" s="22">
        <f>Constants!$H78*'Activity data'!AR20*Constants!$H96*FracLEACHMM*MMLeachEF*NtoN2O*kgtoGg</f>
        <v>7.9523913084095094E-2</v>
      </c>
      <c r="AS187" s="22">
        <f>Constants!$H78*'Activity data'!AS20*Constants!$H96*FracLEACHMM*MMLeachEF*NtoN2O*kgtoGg</f>
        <v>8.3357807788532315E-2</v>
      </c>
      <c r="AT187" s="22">
        <f>Constants!$H78*'Activity data'!AT20*Constants!$H96*FracLEACHMM*MMLeachEF*NtoN2O*kgtoGg</f>
        <v>8.7657332730077697E-2</v>
      </c>
      <c r="AU187" s="22">
        <f>Constants!$H78*'Activity data'!AU20*Constants!$H96*FracLEACHMM*MMLeachEF*NtoN2O*kgtoGg</f>
        <v>9.2926627520081628E-2</v>
      </c>
      <c r="AV187" s="22">
        <f>Constants!$H78*'Activity data'!AV20*Constants!$H96*FracLEACHMM*MMLeachEF*NtoN2O*kgtoGg</f>
        <v>9.8495642271905132E-2</v>
      </c>
      <c r="AW187" s="22">
        <f>Constants!$H78*'Activity data'!AW20*Constants!$H96*FracLEACHMM*MMLeachEF*NtoN2O*kgtoGg</f>
        <v>0.10436275598599339</v>
      </c>
      <c r="AX187" s="22">
        <f>Constants!$H78*'Activity data'!AX20*Constants!$H96*FracLEACHMM*MMLeachEF*NtoN2O*kgtoGg</f>
        <v>0.11015458316741827</v>
      </c>
      <c r="AY187" s="22">
        <f>Constants!$H78*'Activity data'!AY20*Constants!$H96*FracLEACHMM*MMLeachEF*NtoN2O*kgtoGg</f>
        <v>0.11628337294950862</v>
      </c>
      <c r="AZ187" s="22">
        <f>Constants!$H78*'Activity data'!AZ20*Constants!$H96*FracLEACHMM*MMLeachEF*NtoN2O*kgtoGg</f>
        <v>0.12249781797404458</v>
      </c>
      <c r="BA187" s="22">
        <f>Constants!$H78*'Activity data'!BA20*Constants!$H96*FracLEACHMM*MMLeachEF*NtoN2O*kgtoGg</f>
        <v>0.12823695583656711</v>
      </c>
      <c r="BB187" s="22">
        <f>Constants!$H78*'Activity data'!BB20*Constants!$H96*FracLEACHMM*MMLeachEF*NtoN2O*kgtoGg</f>
        <v>0.13412616729741986</v>
      </c>
      <c r="BC187" s="22">
        <f>Constants!$H78*'Activity data'!BC20*Constants!$H96*FracLEACHMM*MMLeachEF*NtoN2O*kgtoGg</f>
        <v>0.1401850890583124</v>
      </c>
      <c r="BD187" s="22">
        <f>Constants!$H78*'Activity data'!BD20*Constants!$H96*FracLEACHMM*MMLeachEF*NtoN2O*kgtoGg</f>
        <v>0.1462596669711361</v>
      </c>
      <c r="BE187" s="22">
        <f>Constants!$H78*'Activity data'!BE20*Constants!$H96*FracLEACHMM*MMLeachEF*NtoN2O*kgtoGg</f>
        <v>0.15224156480453627</v>
      </c>
      <c r="BF187" s="22">
        <f>Constants!$H78*'Activity data'!BF20*Constants!$H96*FracLEACHMM*MMLeachEF*NtoN2O*kgtoGg</f>
        <v>0.1586871954669638</v>
      </c>
      <c r="BG187" s="22">
        <f>Constants!$H78*'Activity data'!BG20*Constants!$H96*FracLEACHMM*MMLeachEF*NtoN2O*kgtoGg</f>
        <v>0.16550101441749551</v>
      </c>
      <c r="BH187" s="22">
        <f>Constants!$H78*'Activity data'!BH20*Constants!$H96*FracLEACHMM*MMLeachEF*NtoN2O*kgtoGg</f>
        <v>0.1726208700980672</v>
      </c>
      <c r="BI187" s="22">
        <f>Constants!$H78*'Activity data'!BI20*Constants!$H96*FracLEACHMM*MMLeachEF*NtoN2O*kgtoGg</f>
        <v>0.17974965459117151</v>
      </c>
      <c r="BJ187" s="22">
        <f>Constants!$H78*'Activity data'!BJ20*Constants!$H96*FracLEACHMM*MMLeachEF*NtoN2O*kgtoGg</f>
        <v>0.18716554787033515</v>
      </c>
      <c r="BK187" s="22">
        <f>Constants!$H78*'Activity data'!BK20*Constants!$H96*FracLEACHMM*MMLeachEF*NtoN2O*kgtoGg</f>
        <v>0.19522465691063995</v>
      </c>
      <c r="BL187" s="22">
        <f>Constants!$H78*'Activity data'!BL20*Constants!$H96*FracLEACHMM*MMLeachEF*NtoN2O*kgtoGg</f>
        <v>0.20383084652885503</v>
      </c>
      <c r="BM187" s="22">
        <f>Constants!$H78*'Activity data'!BM20*Constants!$H96*FracLEACHMM*MMLeachEF*NtoN2O*kgtoGg</f>
        <v>0.21286775504396846</v>
      </c>
      <c r="BN187" s="22">
        <f>Constants!$H78*'Activity data'!BN20*Constants!$H96*FracLEACHMM*MMLeachEF*NtoN2O*kgtoGg</f>
        <v>0.22179260393413772</v>
      </c>
      <c r="BO187" s="22">
        <f>Constants!$H78*'Activity data'!BO20*Constants!$H96*FracLEACHMM*MMLeachEF*NtoN2O*kgtoGg</f>
        <v>0.23112480940916028</v>
      </c>
      <c r="BP187" s="22">
        <f>Constants!$H78*'Activity data'!BP20*Constants!$H96*FracLEACHMM*MMLeachEF*NtoN2O*kgtoGg</f>
        <v>0.24100244345545993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O73" activePane="bottomRight" state="frozen"/>
      <selection pane="topRight" activeCell="F1" sqref="F1"/>
      <selection pane="bottomLeft" activeCell="A4" sqref="A4"/>
      <selection pane="bottomRight" activeCell="F79" sqref="F79:AG79"/>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1174.2214492957844</v>
      </c>
      <c r="AC4" s="46">
        <f t="shared" si="0"/>
        <v>1174.3854083108392</v>
      </c>
      <c r="AD4" s="46">
        <f t="shared" si="0"/>
        <v>1167.5474153006633</v>
      </c>
      <c r="AE4" s="46">
        <f t="shared" si="0"/>
        <v>1154.3688486076405</v>
      </c>
      <c r="AF4" s="46">
        <f t="shared" si="0"/>
        <v>1135.2043519157644</v>
      </c>
      <c r="AG4" s="46">
        <f t="shared" si="0"/>
        <v>1123.788925039386</v>
      </c>
      <c r="AH4" s="46">
        <f t="shared" si="0"/>
        <v>1111.6271046184941</v>
      </c>
      <c r="AI4" s="46">
        <f t="shared" si="0"/>
        <v>1094.6779025587186</v>
      </c>
      <c r="AJ4" s="46">
        <f t="shared" si="0"/>
        <v>999.80959685705693</v>
      </c>
      <c r="AK4" s="46">
        <f t="shared" si="0"/>
        <v>1015.8716632321343</v>
      </c>
      <c r="AL4" s="46">
        <f t="shared" ref="AL4:BN4" si="1">SUM(AL5:AL10)</f>
        <v>1023.0216816418858</v>
      </c>
      <c r="AM4" s="46">
        <f t="shared" si="1"/>
        <v>1030.3875547128209</v>
      </c>
      <c r="AN4" s="46">
        <f t="shared" si="1"/>
        <v>1038.7820133588962</v>
      </c>
      <c r="AO4" s="46">
        <f t="shared" si="1"/>
        <v>1055.0195891708811</v>
      </c>
      <c r="AP4" s="46">
        <f t="shared" si="1"/>
        <v>1071.8321676110679</v>
      </c>
      <c r="AQ4" s="46">
        <f t="shared" si="1"/>
        <v>1090.9765808372026</v>
      </c>
      <c r="AR4" s="46">
        <f t="shared" si="1"/>
        <v>1112.6894511793985</v>
      </c>
      <c r="AS4" s="46">
        <f t="shared" si="1"/>
        <v>1139.9699760701858</v>
      </c>
      <c r="AT4" s="46">
        <f t="shared" si="1"/>
        <v>1168.6017169808886</v>
      </c>
      <c r="AU4" s="46">
        <f t="shared" si="1"/>
        <v>1191.4898607753637</v>
      </c>
      <c r="AV4" s="46">
        <f t="shared" si="1"/>
        <v>1212.9481820567225</v>
      </c>
      <c r="AW4" s="46">
        <f t="shared" si="1"/>
        <v>1235.3798305066346</v>
      </c>
      <c r="AX4" s="46">
        <f t="shared" si="1"/>
        <v>1257.2700099614913</v>
      </c>
      <c r="AY4" s="46">
        <f t="shared" si="1"/>
        <v>1275.4733952701185</v>
      </c>
      <c r="AZ4" s="46">
        <f t="shared" si="1"/>
        <v>1292.8661267810999</v>
      </c>
      <c r="BA4" s="46">
        <f t="shared" si="1"/>
        <v>1310.2217087242179</v>
      </c>
      <c r="BB4" s="46">
        <f t="shared" si="1"/>
        <v>1326.6829041449143</v>
      </c>
      <c r="BC4" s="46">
        <f t="shared" si="1"/>
        <v>1341.6874259722435</v>
      </c>
      <c r="BD4" s="46">
        <f t="shared" si="1"/>
        <v>1358.1131598139609</v>
      </c>
      <c r="BE4" s="46">
        <f t="shared" si="1"/>
        <v>1379.0683935709492</v>
      </c>
      <c r="BF4" s="46">
        <f t="shared" si="1"/>
        <v>1400.725701867997</v>
      </c>
      <c r="BG4" s="46">
        <f t="shared" si="1"/>
        <v>1421.568943886442</v>
      </c>
      <c r="BH4" s="46">
        <f t="shared" si="1"/>
        <v>1442.9484296846783</v>
      </c>
      <c r="BI4" s="46">
        <f t="shared" si="1"/>
        <v>1466.5109304640212</v>
      </c>
      <c r="BJ4" s="46">
        <f t="shared" si="1"/>
        <v>1491.098565882101</v>
      </c>
      <c r="BK4" s="46">
        <f t="shared" si="1"/>
        <v>1516.6594267020528</v>
      </c>
      <c r="BL4" s="46">
        <f t="shared" si="1"/>
        <v>1540.6335328794219</v>
      </c>
      <c r="BM4" s="46">
        <f t="shared" si="1"/>
        <v>1565.3911309145894</v>
      </c>
      <c r="BN4" s="46">
        <f t="shared" si="1"/>
        <v>1591.4725697234003</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980.44317695234781</v>
      </c>
      <c r="AC5" s="28">
        <f>SUM(Emissions!AE4:AE9)</f>
        <v>980.38239468216068</v>
      </c>
      <c r="AD5" s="28">
        <f>SUM(Emissions!AF4:AF9)</f>
        <v>973.2310300554451</v>
      </c>
      <c r="AE5" s="28">
        <f>SUM(Emissions!AG4:AG9)</f>
        <v>959.65560970274112</v>
      </c>
      <c r="AF5" s="28">
        <f>SUM(Emissions!AH4:AH9)</f>
        <v>940.01617053627604</v>
      </c>
      <c r="AG5" s="28">
        <f>SUM(Emissions!AI4:AI9)</f>
        <v>927.95295761488308</v>
      </c>
      <c r="AH5" s="28">
        <f>SUM(Emissions!AJ4:AJ9)</f>
        <v>915.08456949888659</v>
      </c>
      <c r="AI5" s="28">
        <f>SUM(Emissions!AK4:AK9)</f>
        <v>897.39939891363053</v>
      </c>
      <c r="AJ5" s="28">
        <f>SUM(Emissions!AL4:AL9)</f>
        <v>802.32950203831251</v>
      </c>
      <c r="AK5" s="28">
        <f>SUM(Emissions!AM4:AM9)</f>
        <v>817.95273380515005</v>
      </c>
      <c r="AL5" s="28">
        <f>SUM(Emissions!AN4:AN9)</f>
        <v>824.68402237897965</v>
      </c>
      <c r="AM5" s="28">
        <f>SUM(Emissions!AO4:AO9)</f>
        <v>831.58440993598947</v>
      </c>
      <c r="AN5" s="28">
        <f>SUM(Emissions!AP4:AP9)</f>
        <v>839.46283909817259</v>
      </c>
      <c r="AO5" s="28">
        <f>SUM(Emissions!AQ4:AQ9)</f>
        <v>855.08283686677987</v>
      </c>
      <c r="AP5" s="28">
        <f>SUM(Emissions!AR4:AR9)</f>
        <v>871.45782010312291</v>
      </c>
      <c r="AQ5" s="28">
        <f>SUM(Emissions!AS4:AS9)</f>
        <v>890.1111492974328</v>
      </c>
      <c r="AR5" s="28">
        <f>SUM(Emissions!AT4:AT9)</f>
        <v>911.27903126631259</v>
      </c>
      <c r="AS5" s="28">
        <f>SUM(Emissions!AU4:AU9)</f>
        <v>937.93809147410161</v>
      </c>
      <c r="AT5" s="28">
        <f>SUM(Emissions!AV4:AV9)</f>
        <v>965.90633172447565</v>
      </c>
      <c r="AU5" s="28">
        <f>SUM(Emissions!AW4:AW9)</f>
        <v>988.27571044428691</v>
      </c>
      <c r="AV5" s="28">
        <f>SUM(Emissions!AX4:AX9)</f>
        <v>1009.1952145814423</v>
      </c>
      <c r="AW5" s="28">
        <f>SUM(Emissions!AY4:AY9)</f>
        <v>1031.0494179634063</v>
      </c>
      <c r="AX5" s="28">
        <f>SUM(Emissions!AZ4:AZ9)</f>
        <v>1052.3367040045612</v>
      </c>
      <c r="AY5" s="28">
        <f>SUM(Emissions!BA4:BA9)</f>
        <v>1069.939292180374</v>
      </c>
      <c r="AZ5" s="28">
        <f>SUM(Emissions!BB4:BB9)</f>
        <v>1086.8780015493696</v>
      </c>
      <c r="BA5" s="28">
        <f>SUM(Emissions!BC4:BC9)</f>
        <v>1103.753583824503</v>
      </c>
      <c r="BB5" s="28">
        <f>SUM(Emissions!BD4:BD9)</f>
        <v>1119.7168886880572</v>
      </c>
      <c r="BC5" s="28">
        <f>SUM(Emissions!BE4:BE9)</f>
        <v>1134.2114165853213</v>
      </c>
      <c r="BD5" s="28">
        <f>SUM(Emissions!BF4:BF9)</f>
        <v>1150.0898287879284</v>
      </c>
      <c r="BE5" s="28">
        <f>SUM(Emissions!BG4:BG9)</f>
        <v>1170.6261069704087</v>
      </c>
      <c r="BF5" s="28">
        <f>SUM(Emissions!BH4:BH9)</f>
        <v>1191.8365494411867</v>
      </c>
      <c r="BG5" s="28">
        <f>SUM(Emissions!BI4:BI9)</f>
        <v>1212.2194011321615</v>
      </c>
      <c r="BH5" s="28">
        <f>SUM(Emissions!BJ4:BJ9)</f>
        <v>1233.1127606846408</v>
      </c>
      <c r="BI5" s="28">
        <f>SUM(Emissions!BK4:BK9)</f>
        <v>1256.1477597609601</v>
      </c>
      <c r="BJ5" s="28">
        <f>SUM(Emissions!BL4:BL9)</f>
        <v>1280.3322801115414</v>
      </c>
      <c r="BK5" s="28">
        <f>SUM(Emissions!BM4:BM9)</f>
        <v>1305.4599134715204</v>
      </c>
      <c r="BL5" s="28">
        <f>SUM(Emissions!BN4:BN9)</f>
        <v>1328.995891326794</v>
      </c>
      <c r="BM5" s="28">
        <f>SUM(Emissions!BO4:BO9)</f>
        <v>1353.2873662816473</v>
      </c>
      <c r="BN5" s="28">
        <f>SUM(Emissions!BP4:BP9)</f>
        <v>1378.8690199485382</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146.94776142936922</v>
      </c>
      <c r="AC6" s="28">
        <f>SUM(Emissions!AE10:AE11)</f>
        <v>147.02995796241771</v>
      </c>
      <c r="AD6" s="28">
        <f>SUM(Emissions!AF10:AF11)</f>
        <v>147.2116226074811</v>
      </c>
      <c r="AE6" s="28">
        <f>SUM(Emissions!AG10:AG11)</f>
        <v>147.48669027449316</v>
      </c>
      <c r="AF6" s="28">
        <f>SUM(Emissions!AH10:AH11)</f>
        <v>147.85018374803141</v>
      </c>
      <c r="AG6" s="28">
        <f>SUM(Emissions!AI10:AI11)</f>
        <v>148.31077643513149</v>
      </c>
      <c r="AH6" s="28">
        <f>SUM(Emissions!AJ10:AJ11)</f>
        <v>148.82143871637132</v>
      </c>
      <c r="AI6" s="28">
        <f>SUM(Emissions!AK10:AK11)</f>
        <v>149.37893473518147</v>
      </c>
      <c r="AJ6" s="28">
        <f>SUM(Emissions!AL10:AL11)</f>
        <v>149.90654845290075</v>
      </c>
      <c r="AK6" s="28">
        <f>SUM(Emissions!AM10:AM11)</f>
        <v>150.13103414599667</v>
      </c>
      <c r="AL6" s="28">
        <f>SUM(Emissions!AN10:AN11)</f>
        <v>150.38375181017403</v>
      </c>
      <c r="AM6" s="28">
        <f>SUM(Emissions!AO10:AO11)</f>
        <v>150.67164823994241</v>
      </c>
      <c r="AN6" s="28">
        <f>SUM(Emissions!AP10:AP11)</f>
        <v>150.99363000124828</v>
      </c>
      <c r="AO6" s="28">
        <f>SUM(Emissions!AQ10:AQ11)</f>
        <v>151.35528805711897</v>
      </c>
      <c r="AP6" s="28">
        <f>SUM(Emissions!AR10:AR11)</f>
        <v>151.58088503649577</v>
      </c>
      <c r="AQ6" s="28">
        <f>SUM(Emissions!AS10:AS11)</f>
        <v>151.83581970283959</v>
      </c>
      <c r="AR6" s="28">
        <f>SUM(Emissions!AT10:AT11)</f>
        <v>152.11914811446456</v>
      </c>
      <c r="AS6" s="28">
        <f>SUM(Emissions!AU10:AU11)</f>
        <v>152.43317016908031</v>
      </c>
      <c r="AT6" s="28">
        <f>SUM(Emissions!AV10:AV11)</f>
        <v>152.77228005121978</v>
      </c>
      <c r="AU6" s="28">
        <f>SUM(Emissions!AW10:AW11)</f>
        <v>153.00021912162364</v>
      </c>
      <c r="AV6" s="28">
        <f>SUM(Emissions!AX10:AX11)</f>
        <v>153.2475930193757</v>
      </c>
      <c r="AW6" s="28">
        <f>SUM(Emissions!AY10:AY11)</f>
        <v>153.51640991687165</v>
      </c>
      <c r="AX6" s="28">
        <f>SUM(Emissions!AZ10:AZ11)</f>
        <v>153.8041783356893</v>
      </c>
      <c r="AY6" s="28">
        <f>SUM(Emissions!BA10:BA11)</f>
        <v>154.10630122327618</v>
      </c>
      <c r="AZ6" s="28">
        <f>SUM(Emissions!BB10:BB11)</f>
        <v>154.29870345529099</v>
      </c>
      <c r="BA6" s="28">
        <f>SUM(Emissions!BC10:BC11)</f>
        <v>154.50770908770008</v>
      </c>
      <c r="BB6" s="28">
        <f>SUM(Emissions!BD10:BD11)</f>
        <v>154.73166949887485</v>
      </c>
      <c r="BC6" s="28">
        <f>SUM(Emissions!BE10:BE11)</f>
        <v>154.96929125384477</v>
      </c>
      <c r="BD6" s="28">
        <f>SUM(Emissions!BF10:BF11)</f>
        <v>155.22399340119884</v>
      </c>
      <c r="BE6" s="28">
        <f>SUM(Emissions!BG10:BG11)</f>
        <v>155.37568740157363</v>
      </c>
      <c r="BF6" s="28">
        <f>SUM(Emissions!BH10:BH11)</f>
        <v>155.54176019856035</v>
      </c>
      <c r="BG6" s="28">
        <f>SUM(Emissions!BI10:BI11)</f>
        <v>155.71970016382051</v>
      </c>
      <c r="BH6" s="28">
        <f>SUM(Emissions!BJ10:BJ11)</f>
        <v>155.91109180981925</v>
      </c>
      <c r="BI6" s="28">
        <f>SUM(Emissions!BK10:BK11)</f>
        <v>156.1181181309735</v>
      </c>
      <c r="BJ6" s="28">
        <f>SUM(Emissions!BL10:BL11)</f>
        <v>156.21962174038481</v>
      </c>
      <c r="BK6" s="28">
        <f>SUM(Emissions!BM10:BM11)</f>
        <v>156.33407080607253</v>
      </c>
      <c r="BL6" s="28">
        <f>SUM(Emissions!BN10:BN11)</f>
        <v>156.45727449981283</v>
      </c>
      <c r="BM6" s="28">
        <f>SUM(Emissions!BO10:BO11)</f>
        <v>156.59265526090414</v>
      </c>
      <c r="BN6" s="28">
        <f>SUM(Emissions!BP10:BP11)</f>
        <v>156.74094093515299</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37.499691974407533</v>
      </c>
      <c r="AC7" s="28">
        <f>SUM(Emissions!AE12:AE13)</f>
        <v>37.5983070901612</v>
      </c>
      <c r="AD7" s="28">
        <f>SUM(Emissions!AF12:AF13)</f>
        <v>37.729457841149411</v>
      </c>
      <c r="AE7" s="28">
        <f>SUM(Emissions!AG12:AG13)</f>
        <v>37.891288530404175</v>
      </c>
      <c r="AF7" s="28">
        <f>SUM(Emissions!AH12:AH13)</f>
        <v>38.08227334077101</v>
      </c>
      <c r="AG7" s="28">
        <f>SUM(Emissions!AI12:AI13)</f>
        <v>38.30624906776783</v>
      </c>
      <c r="AH7" s="28">
        <f>SUM(Emissions!AJ12:AJ13)</f>
        <v>38.544771973524007</v>
      </c>
      <c r="AI7" s="28">
        <f>SUM(Emissions!AK12:AK13)</f>
        <v>38.796911182505234</v>
      </c>
      <c r="AJ7" s="28">
        <f>SUM(Emissions!AL12:AL13)</f>
        <v>39.032617995437818</v>
      </c>
      <c r="AK7" s="28">
        <f>SUM(Emissions!AM12:AM13)</f>
        <v>39.144559658497627</v>
      </c>
      <c r="AL7" s="28">
        <f>SUM(Emissions!AN12:AN13)</f>
        <v>39.26440528159268</v>
      </c>
      <c r="AM7" s="28">
        <f>SUM(Emissions!AO12:AO13)</f>
        <v>39.395074854379722</v>
      </c>
      <c r="AN7" s="28">
        <f>SUM(Emissions!AP12:AP13)</f>
        <v>39.536284244555219</v>
      </c>
      <c r="AO7" s="28">
        <f>SUM(Emissions!AQ12:AQ13)</f>
        <v>39.69034217194362</v>
      </c>
      <c r="AP7" s="28">
        <f>SUM(Emissions!AR12:AR13)</f>
        <v>39.788824484552826</v>
      </c>
      <c r="AQ7" s="28">
        <f>SUM(Emissions!AS12:AS13)</f>
        <v>39.89660384760883</v>
      </c>
      <c r="AR7" s="28">
        <f>SUM(Emissions!AT12:AT13)</f>
        <v>40.013389424095415</v>
      </c>
      <c r="AS7" s="28">
        <f>SUM(Emissions!AU12:AU13)</f>
        <v>40.140137841831198</v>
      </c>
      <c r="AT7" s="28">
        <f>SUM(Emissions!AV12:AV13)</f>
        <v>40.27473237017518</v>
      </c>
      <c r="AU7" s="28">
        <f>SUM(Emissions!AW12:AW13)</f>
        <v>40.364675570610686</v>
      </c>
      <c r="AV7" s="28">
        <f>SUM(Emissions!AX12:AX13)</f>
        <v>40.460603736411571</v>
      </c>
      <c r="AW7" s="28">
        <f>SUM(Emissions!AY12:AY13)</f>
        <v>40.563334227976597</v>
      </c>
      <c r="AX7" s="28">
        <f>SUM(Emissions!AZ12:AZ13)</f>
        <v>40.671947002981241</v>
      </c>
      <c r="AY7" s="28">
        <f>SUM(Emissions!BA12:BA13)</f>
        <v>40.784718369304642</v>
      </c>
      <c r="AZ7" s="28">
        <f>SUM(Emissions!BB12:BB13)</f>
        <v>40.85430438099943</v>
      </c>
      <c r="BA7" s="28">
        <f>SUM(Emissions!BC12:BC13)</f>
        <v>40.929159667925362</v>
      </c>
      <c r="BB7" s="28">
        <f>SUM(Emissions!BD12:BD13)</f>
        <v>41.008679159353576</v>
      </c>
      <c r="BC7" s="28">
        <f>SUM(Emissions!BE12:BE13)</f>
        <v>41.092393913971421</v>
      </c>
      <c r="BD7" s="28">
        <f>SUM(Emissions!BF12:BF13)</f>
        <v>41.181621994921287</v>
      </c>
      <c r="BE7" s="28">
        <f>SUM(Emissions!BG12:BG13)</f>
        <v>41.23092902213115</v>
      </c>
      <c r="BF7" s="28">
        <f>SUM(Emissions!BH12:BH13)</f>
        <v>41.284909069704071</v>
      </c>
      <c r="BG7" s="28">
        <f>SUM(Emissions!BI12:BI13)</f>
        <v>41.342624397065066</v>
      </c>
      <c r="BH7" s="28">
        <f>SUM(Emissions!BJ12:BJ13)</f>
        <v>41.404684027560194</v>
      </c>
      <c r="BI7" s="28">
        <f>SUM(Emissions!BK12:BK13)</f>
        <v>41.471916149543944</v>
      </c>
      <c r="BJ7" s="28">
        <f>SUM(Emissions!BL12:BL13)</f>
        <v>41.49885951650721</v>
      </c>
      <c r="BK7" s="28">
        <f>SUM(Emissions!BM12:BM13)</f>
        <v>41.530119402815302</v>
      </c>
      <c r="BL7" s="28">
        <f>SUM(Emissions!BN12:BN13)</f>
        <v>41.564129912618533</v>
      </c>
      <c r="BM7" s="28">
        <f>SUM(Emissions!BO12:BO13)</f>
        <v>41.602177137245135</v>
      </c>
      <c r="BN7" s="28">
        <f>SUM(Emissions!BP12:BP13)</f>
        <v>41.644533342765811</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5.5593685906730013</v>
      </c>
      <c r="AC8" s="28">
        <f>Emissions!AE14</f>
        <v>5.6026820343460129</v>
      </c>
      <c r="AD8" s="28">
        <f>Emissions!AF14</f>
        <v>5.6192899242921435</v>
      </c>
      <c r="AE8" s="28">
        <f>Emissions!AG14</f>
        <v>5.610562578901142</v>
      </c>
      <c r="AF8" s="28">
        <f>Emissions!AH14</f>
        <v>5.5769702991882806</v>
      </c>
      <c r="AG8" s="28">
        <f>Emissions!AI14</f>
        <v>5.5670825877653725</v>
      </c>
      <c r="AH8" s="28">
        <f>Emissions!AJ14</f>
        <v>5.5528405943145325</v>
      </c>
      <c r="AI8" s="28">
        <f>Emissions!AK14</f>
        <v>5.5192181113389118</v>
      </c>
      <c r="AJ8" s="28">
        <f>Emissions!AL14</f>
        <v>5.1928562321532636</v>
      </c>
      <c r="AK8" s="28">
        <f>Emissions!AM14</f>
        <v>5.2667020930160398</v>
      </c>
      <c r="AL8" s="28">
        <f>Emissions!AN14</f>
        <v>5.3066852010750134</v>
      </c>
      <c r="AM8" s="28">
        <f>Emissions!AO14</f>
        <v>5.3469165819421445</v>
      </c>
      <c r="AN8" s="28">
        <f>Emissions!AP14</f>
        <v>5.39056808431621</v>
      </c>
      <c r="AO8" s="28">
        <f>Emissions!AQ14</f>
        <v>5.4640342433145586</v>
      </c>
      <c r="AP8" s="28">
        <f>Emissions!AR14</f>
        <v>5.5464773921265635</v>
      </c>
      <c r="AQ8" s="28">
        <f>Emissions!AS14</f>
        <v>5.6383260835660227</v>
      </c>
      <c r="AR8" s="28">
        <f>Emissions!AT14</f>
        <v>5.7407181937413734</v>
      </c>
      <c r="AS8" s="28">
        <f>Emissions!AU14</f>
        <v>5.8657778108334577</v>
      </c>
      <c r="AT8" s="28">
        <f>Emissions!AV14</f>
        <v>5.9971001130524559</v>
      </c>
      <c r="AU8" s="28">
        <f>Emissions!AW14</f>
        <v>6.1375811452910654</v>
      </c>
      <c r="AV8" s="28">
        <f>Emissions!AX14</f>
        <v>6.2754643713592895</v>
      </c>
      <c r="AW8" s="28">
        <f>Emissions!AY14</f>
        <v>6.4206475644524685</v>
      </c>
      <c r="AX8" s="28">
        <f>Emissions!AZ14</f>
        <v>6.5670076139579496</v>
      </c>
      <c r="AY8" s="28">
        <f>Emissions!BA14</f>
        <v>6.7010275779906641</v>
      </c>
      <c r="AZ8" s="28">
        <f>Emissions!BB14</f>
        <v>6.841372288725668</v>
      </c>
      <c r="BA8" s="28">
        <f>Emissions!BC14</f>
        <v>6.9851505520359627</v>
      </c>
      <c r="BB8" s="28">
        <f>Emissions!BD14</f>
        <v>7.1286299682943612</v>
      </c>
      <c r="BC8" s="28">
        <f>Emissions!BE14</f>
        <v>7.2691871254973117</v>
      </c>
      <c r="BD8" s="28">
        <f>Emissions!BF14</f>
        <v>7.4200939184112258</v>
      </c>
      <c r="BE8" s="28">
        <f>Emissions!BG14</f>
        <v>7.583163003046665</v>
      </c>
      <c r="BF8" s="28">
        <f>Emissions!BH14</f>
        <v>7.7530559599856916</v>
      </c>
      <c r="BG8" s="28">
        <f>Emissions!BI14</f>
        <v>7.9226414336015818</v>
      </c>
      <c r="BH8" s="28">
        <f>Emissions!BJ14</f>
        <v>8.0985242488020184</v>
      </c>
      <c r="BI8" s="28">
        <f>Emissions!BK14</f>
        <v>8.2891533890183684</v>
      </c>
      <c r="BJ8" s="28">
        <f>Emissions!BL14</f>
        <v>8.497333895604088</v>
      </c>
      <c r="BK8" s="28">
        <f>Emissions!BM14</f>
        <v>8.7155516454805753</v>
      </c>
      <c r="BL8" s="28">
        <f>Emissions!BN14</f>
        <v>8.9308248281202847</v>
      </c>
      <c r="BM8" s="28">
        <f>Emissions!BO14</f>
        <v>9.155516019687818</v>
      </c>
      <c r="BN8" s="28">
        <f>Emissions!BP14</f>
        <v>9.3928917871653326</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2.1014503489867127</v>
      </c>
      <c r="AC10" s="28">
        <f>SUM(Emissions!AE16:AE17)</f>
        <v>2.1020665417535316</v>
      </c>
      <c r="AD10" s="28">
        <f>SUM(Emissions!AF16:AF17)</f>
        <v>2.0860148722951024</v>
      </c>
      <c r="AE10" s="28">
        <f>SUM(Emissions!AG16:AG17)</f>
        <v>2.0546975211008789</v>
      </c>
      <c r="AF10" s="28">
        <f>SUM(Emissions!AH16:AH17)</f>
        <v>2.0087539914975427</v>
      </c>
      <c r="AG10" s="28">
        <f>SUM(Emissions!AI16:AI17)</f>
        <v>1.9818593338381332</v>
      </c>
      <c r="AH10" s="28">
        <f>SUM(Emissions!AJ16:AJ17)</f>
        <v>1.95348383539736</v>
      </c>
      <c r="AI10" s="28">
        <f>SUM(Emissions!AK16:AK17)</f>
        <v>1.9134396160624811</v>
      </c>
      <c r="AJ10" s="28">
        <f>SUM(Emissions!AL16:AL17)</f>
        <v>1.6780721382525206</v>
      </c>
      <c r="AK10" s="28">
        <f>SUM(Emissions!AM16:AM17)</f>
        <v>1.7066335294739154</v>
      </c>
      <c r="AL10" s="28">
        <f>SUM(Emissions!AN16:AN17)</f>
        <v>1.7128169700646207</v>
      </c>
      <c r="AM10" s="28">
        <f>SUM(Emissions!AO16:AO17)</f>
        <v>1.7195051005672426</v>
      </c>
      <c r="AN10" s="28">
        <f>SUM(Emissions!AP16:AP17)</f>
        <v>1.7286919306037654</v>
      </c>
      <c r="AO10" s="28">
        <f>SUM(Emissions!AQ16:AQ17)</f>
        <v>1.7570878317240428</v>
      </c>
      <c r="AP10" s="28">
        <f>SUM(Emissions!AR16:AR17)</f>
        <v>1.7881605947698489</v>
      </c>
      <c r="AQ10" s="28">
        <f>SUM(Emissions!AS16:AS17)</f>
        <v>1.824681905755432</v>
      </c>
      <c r="AR10" s="28">
        <f>SUM(Emissions!AT16:AT17)</f>
        <v>1.8671641807842838</v>
      </c>
      <c r="AS10" s="28">
        <f>SUM(Emissions!AU16:AU17)</f>
        <v>1.9227987743392843</v>
      </c>
      <c r="AT10" s="28">
        <f>SUM(Emissions!AV16:AV17)</f>
        <v>1.981272721965474</v>
      </c>
      <c r="AU10" s="28">
        <f>SUM(Emissions!AW16:AW17)</f>
        <v>2.0416744935515472</v>
      </c>
      <c r="AV10" s="28">
        <f>SUM(Emissions!AX16:AX17)</f>
        <v>2.0993063481337568</v>
      </c>
      <c r="AW10" s="28">
        <f>SUM(Emissions!AY16:AY17)</f>
        <v>2.1600208339273643</v>
      </c>
      <c r="AX10" s="28">
        <f>SUM(Emissions!AZ16:AZ17)</f>
        <v>2.2201730043016994</v>
      </c>
      <c r="AY10" s="28">
        <f>SUM(Emissions!BA16:BA17)</f>
        <v>2.2720559191729892</v>
      </c>
      <c r="AZ10" s="28">
        <f>SUM(Emissions!BB16:BB17)</f>
        <v>2.3237451067140484</v>
      </c>
      <c r="BA10" s="28">
        <f>SUM(Emissions!BC16:BC17)</f>
        <v>2.3761055920533471</v>
      </c>
      <c r="BB10" s="28">
        <f>SUM(Emissions!BD16:BD17)</f>
        <v>2.4270368303342984</v>
      </c>
      <c r="BC10" s="28">
        <f>SUM(Emissions!BE16:BE17)</f>
        <v>2.4751370936085051</v>
      </c>
      <c r="BD10" s="28">
        <f>SUM(Emissions!BF16:BF17)</f>
        <v>2.5276217115011286</v>
      </c>
      <c r="BE10" s="28">
        <f>SUM(Emissions!BG16:BG17)</f>
        <v>2.5825071737889096</v>
      </c>
      <c r="BF10" s="28">
        <f>SUM(Emissions!BH16:BH17)</f>
        <v>2.639427198560294</v>
      </c>
      <c r="BG10" s="28">
        <f>SUM(Emissions!BI16:BI17)</f>
        <v>2.694576759793275</v>
      </c>
      <c r="BH10" s="28">
        <f>SUM(Emissions!BJ16:BJ17)</f>
        <v>2.7513689138559392</v>
      </c>
      <c r="BI10" s="28">
        <f>SUM(Emissions!BK16:BK17)</f>
        <v>2.8139830335253322</v>
      </c>
      <c r="BJ10" s="28">
        <f>SUM(Emissions!BL16:BL17)</f>
        <v>2.8804706180633817</v>
      </c>
      <c r="BK10" s="28">
        <f>SUM(Emissions!BM16:BM17)</f>
        <v>2.9497713761639219</v>
      </c>
      <c r="BL10" s="28">
        <f>SUM(Emissions!BN16:BN17)</f>
        <v>3.0154123120763305</v>
      </c>
      <c r="BM10" s="28">
        <f>SUM(Emissions!BO16:BO17)</f>
        <v>3.0834162151047679</v>
      </c>
      <c r="BN10" s="28">
        <f>SUM(Emissions!BP16:BP17)</f>
        <v>3.1551837097778876</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36.931360987276783</v>
      </c>
      <c r="AC11" s="48">
        <f t="shared" si="6"/>
        <v>37.093050603367423</v>
      </c>
      <c r="AD11" s="48">
        <f t="shared" si="6"/>
        <v>37.011215666181961</v>
      </c>
      <c r="AE11" s="48">
        <f t="shared" si="6"/>
        <v>36.703477675229834</v>
      </c>
      <c r="AF11" s="48">
        <f t="shared" si="6"/>
        <v>36.176456251939506</v>
      </c>
      <c r="AG11" s="48">
        <f t="shared" si="6"/>
        <v>35.932940365226457</v>
      </c>
      <c r="AH11" s="48">
        <f t="shared" si="6"/>
        <v>35.665652744516152</v>
      </c>
      <c r="AI11" s="48">
        <f t="shared" si="6"/>
        <v>35.220203257787048</v>
      </c>
      <c r="AJ11" s="48">
        <f t="shared" si="6"/>
        <v>31.800523682915887</v>
      </c>
      <c r="AK11" s="48">
        <f t="shared" si="6"/>
        <v>32.364438861849919</v>
      </c>
      <c r="AL11" s="48">
        <f t="shared" ref="AL11:BN11" si="7">SUM(AL12:AL18)</f>
        <v>32.590680518562536</v>
      </c>
      <c r="AM11" s="48">
        <f t="shared" si="7"/>
        <v>32.827469470769188</v>
      </c>
      <c r="AN11" s="48">
        <f t="shared" si="7"/>
        <v>33.105804678998531</v>
      </c>
      <c r="AO11" s="48">
        <f t="shared" si="7"/>
        <v>33.686018527892223</v>
      </c>
      <c r="AP11" s="48">
        <f t="shared" si="7"/>
        <v>34.306751428557021</v>
      </c>
      <c r="AQ11" s="48">
        <f t="shared" si="7"/>
        <v>35.019194341299055</v>
      </c>
      <c r="AR11" s="48">
        <f t="shared" si="7"/>
        <v>35.832643921540694</v>
      </c>
      <c r="AS11" s="48">
        <f t="shared" si="7"/>
        <v>36.862247642469704</v>
      </c>
      <c r="AT11" s="48">
        <f t="shared" si="7"/>
        <v>37.947017654415262</v>
      </c>
      <c r="AU11" s="48">
        <f t="shared" si="7"/>
        <v>39.068109294688938</v>
      </c>
      <c r="AV11" s="48">
        <f t="shared" si="7"/>
        <v>40.155893892918343</v>
      </c>
      <c r="AW11" s="48">
        <f t="shared" si="7"/>
        <v>41.304261072084117</v>
      </c>
      <c r="AX11" s="48">
        <f t="shared" si="7"/>
        <v>42.455118858240574</v>
      </c>
      <c r="AY11" s="48">
        <f t="shared" si="7"/>
        <v>43.483259843891901</v>
      </c>
      <c r="AZ11" s="48">
        <f t="shared" si="7"/>
        <v>44.513412801653082</v>
      </c>
      <c r="BA11" s="48">
        <f t="shared" si="7"/>
        <v>45.565463952525157</v>
      </c>
      <c r="BB11" s="48">
        <f t="shared" si="7"/>
        <v>46.60517480256334</v>
      </c>
      <c r="BC11" s="48">
        <f t="shared" si="7"/>
        <v>47.609237289167254</v>
      </c>
      <c r="BD11" s="48">
        <f t="shared" si="7"/>
        <v>48.697382534662054</v>
      </c>
      <c r="BE11" s="48">
        <f t="shared" si="7"/>
        <v>49.831879527661236</v>
      </c>
      <c r="BF11" s="48">
        <f t="shared" si="7"/>
        <v>51.013234049892723</v>
      </c>
      <c r="BG11" s="48">
        <f t="shared" si="7"/>
        <v>52.177973483105887</v>
      </c>
      <c r="BH11" s="48">
        <f t="shared" si="7"/>
        <v>53.383956418464422</v>
      </c>
      <c r="BI11" s="48">
        <f t="shared" si="7"/>
        <v>54.703307353558287</v>
      </c>
      <c r="BJ11" s="48">
        <f t="shared" si="7"/>
        <v>56.099214244597377</v>
      </c>
      <c r="BK11" s="48">
        <f t="shared" si="7"/>
        <v>57.560095699077465</v>
      </c>
      <c r="BL11" s="48">
        <f t="shared" si="7"/>
        <v>58.974930227771061</v>
      </c>
      <c r="BM11" s="48">
        <f t="shared" si="7"/>
        <v>60.448180633968931</v>
      </c>
      <c r="BN11" s="48">
        <f t="shared" si="7"/>
        <v>62.005555255349151</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10.522201622761726</v>
      </c>
      <c r="AC12" s="28">
        <f>SUM(Emissions!AE18:AE23)</f>
        <v>10.613429383112148</v>
      </c>
      <c r="AD12" s="28">
        <f>SUM(Emissions!AF18:AF23)</f>
        <v>10.678150115553935</v>
      </c>
      <c r="AE12" s="28">
        <f>SUM(Emissions!AG18:AG23)</f>
        <v>10.717041895850196</v>
      </c>
      <c r="AF12" s="28">
        <f>SUM(Emissions!AH18:AH23)</f>
        <v>10.729559283617704</v>
      </c>
      <c r="AG12" s="28">
        <f>SUM(Emissions!AI18:AI23)</f>
        <v>10.780587973678223</v>
      </c>
      <c r="AH12" s="28">
        <f>SUM(Emissions!AJ18:AJ23)</f>
        <v>10.829059437057788</v>
      </c>
      <c r="AI12" s="28">
        <f>SUM(Emissions!AK18:AK23)</f>
        <v>10.854048575809305</v>
      </c>
      <c r="AJ12" s="28">
        <f>SUM(Emissions!AL18:AL23)</f>
        <v>10.470421539765116</v>
      </c>
      <c r="AK12" s="28">
        <f>SUM(Emissions!AM18:AM23)</f>
        <v>10.609556707039605</v>
      </c>
      <c r="AL12" s="28">
        <f>SUM(Emissions!AN18:AN23)</f>
        <v>10.704384498543934</v>
      </c>
      <c r="AM12" s="28">
        <f>SUM(Emissions!AO18:AO23)</f>
        <v>10.802738758251127</v>
      </c>
      <c r="AN12" s="28">
        <f>SUM(Emissions!AP18:AP23)</f>
        <v>10.909117210877277</v>
      </c>
      <c r="AO12" s="28">
        <f>SUM(Emissions!AQ18:AQ23)</f>
        <v>11.061875586809236</v>
      </c>
      <c r="AP12" s="28">
        <f>SUM(Emissions!AR18:AR23)</f>
        <v>11.216496377589943</v>
      </c>
      <c r="AQ12" s="28">
        <f>SUM(Emissions!AS18:AS23)</f>
        <v>11.388158892956371</v>
      </c>
      <c r="AR12" s="28">
        <f>SUM(Emissions!AT18:AT23)</f>
        <v>11.57875658577672</v>
      </c>
      <c r="AS12" s="28">
        <f>SUM(Emissions!AU18:AU23)</f>
        <v>11.806555315542633</v>
      </c>
      <c r="AT12" s="28">
        <f>SUM(Emissions!AV18:AV23)</f>
        <v>12.047652450104975</v>
      </c>
      <c r="AU12" s="28">
        <f>SUM(Emissions!AW18:AW23)</f>
        <v>12.294146588476284</v>
      </c>
      <c r="AV12" s="28">
        <f>SUM(Emissions!AX18:AX23)</f>
        <v>12.540410372073135</v>
      </c>
      <c r="AW12" s="28">
        <f>SUM(Emissions!AY18:AY23)</f>
        <v>12.801419053285084</v>
      </c>
      <c r="AX12" s="28">
        <f>SUM(Emissions!AZ18:AZ23)</f>
        <v>13.068040235814898</v>
      </c>
      <c r="AY12" s="28">
        <f>SUM(Emissions!BA18:BA23)</f>
        <v>13.319623508130562</v>
      </c>
      <c r="AZ12" s="28">
        <f>SUM(Emissions!BB18:BB23)</f>
        <v>13.570828109270293</v>
      </c>
      <c r="BA12" s="28">
        <f>SUM(Emissions!BC18:BC23)</f>
        <v>13.830530583942018</v>
      </c>
      <c r="BB12" s="28">
        <f>SUM(Emissions!BD18:BD23)</f>
        <v>14.093031364816337</v>
      </c>
      <c r="BC12" s="28">
        <f>SUM(Emissions!BE18:BE23)</f>
        <v>14.35426128883703</v>
      </c>
      <c r="BD12" s="28">
        <f>SUM(Emissions!BF18:BF23)</f>
        <v>14.634970917591902</v>
      </c>
      <c r="BE12" s="28">
        <f>SUM(Emissions!BG18:BG23)</f>
        <v>14.923379342131481</v>
      </c>
      <c r="BF12" s="28">
        <f>SUM(Emissions!BH18:BH23)</f>
        <v>15.225460962183233</v>
      </c>
      <c r="BG12" s="28">
        <f>SUM(Emissions!BI18:BI23)</f>
        <v>15.53007156178135</v>
      </c>
      <c r="BH12" s="28">
        <f>SUM(Emissions!BJ18:BJ23)</f>
        <v>15.84772403545519</v>
      </c>
      <c r="BI12" s="28">
        <f>SUM(Emissions!BK18:BK23)</f>
        <v>16.192024038940787</v>
      </c>
      <c r="BJ12" s="28">
        <f>SUM(Emissions!BL18:BL23)</f>
        <v>16.551755945489937</v>
      </c>
      <c r="BK12" s="28">
        <f>SUM(Emissions!BM18:BM23)</f>
        <v>16.930338906523652</v>
      </c>
      <c r="BL12" s="28">
        <f>SUM(Emissions!BN18:BN23)</f>
        <v>17.307080076550481</v>
      </c>
      <c r="BM12" s="28">
        <f>SUM(Emissions!BO18:BO23)</f>
        <v>17.701892871206255</v>
      </c>
      <c r="BN12" s="28">
        <f>SUM(Emissions!BP18:BP23)</f>
        <v>18.120217722749594</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4.0169037389554935E-2</v>
      </c>
      <c r="AC13" s="28">
        <f>SUM(Emissions!AE24:AE25)</f>
        <v>4.019150629671759E-2</v>
      </c>
      <c r="AD13" s="28">
        <f>SUM(Emissions!AF24:AF25)</f>
        <v>4.0241165399033489E-2</v>
      </c>
      <c r="AE13" s="28">
        <f>SUM(Emissions!AG24:AG25)</f>
        <v>4.0316356768356758E-2</v>
      </c>
      <c r="AF13" s="28">
        <f>SUM(Emissions!AH24:AH25)</f>
        <v>4.0415719853492536E-2</v>
      </c>
      <c r="AG13" s="28">
        <f>SUM(Emissions!AI24:AI25)</f>
        <v>4.054162558141592E-2</v>
      </c>
      <c r="AH13" s="28">
        <f>SUM(Emissions!AJ24:AJ25)</f>
        <v>4.068121812824365E-2</v>
      </c>
      <c r="AI13" s="28">
        <f>SUM(Emissions!AK24:AK25)</f>
        <v>4.0833612953495052E-2</v>
      </c>
      <c r="AJ13" s="28">
        <f>SUM(Emissions!AL24:AL25)</f>
        <v>4.0977839275476109E-2</v>
      </c>
      <c r="AK13" s="28">
        <f>SUM(Emissions!AM24:AM25)</f>
        <v>4.1039203763860804E-2</v>
      </c>
      <c r="AL13" s="28">
        <f>SUM(Emissions!AN24:AN25)</f>
        <v>4.1108285628072949E-2</v>
      </c>
      <c r="AM13" s="28">
        <f>SUM(Emissions!AO24:AO25)</f>
        <v>4.118698381536888E-2</v>
      </c>
      <c r="AN13" s="28">
        <f>SUM(Emissions!AP24:AP25)</f>
        <v>4.1274999429100206E-2</v>
      </c>
      <c r="AO13" s="28">
        <f>SUM(Emissions!AQ24:AQ25)</f>
        <v>4.1373860791989944E-2</v>
      </c>
      <c r="AP13" s="28">
        <f>SUM(Emissions!AR24:AR25)</f>
        <v>4.1435529057034674E-2</v>
      </c>
      <c r="AQ13" s="28">
        <f>SUM(Emissions!AS24:AS25)</f>
        <v>4.1505216951866486E-2</v>
      </c>
      <c r="AR13" s="28">
        <f>SUM(Emissions!AT24:AT25)</f>
        <v>4.1582666444457475E-2</v>
      </c>
      <c r="AS13" s="28">
        <f>SUM(Emissions!AU24:AU25)</f>
        <v>4.1668506225413016E-2</v>
      </c>
      <c r="AT13" s="28">
        <f>SUM(Emissions!AV24:AV25)</f>
        <v>4.1761203912008091E-2</v>
      </c>
      <c r="AU13" s="28">
        <f>SUM(Emissions!AW24:AW25)</f>
        <v>4.1823512401450394E-2</v>
      </c>
      <c r="AV13" s="28">
        <f>SUM(Emissions!AX24:AX25)</f>
        <v>4.1891133515588833E-2</v>
      </c>
      <c r="AW13" s="28">
        <f>SUM(Emissions!AY24:AY25)</f>
        <v>4.1964616200193393E-2</v>
      </c>
      <c r="AX13" s="28">
        <f>SUM(Emissions!AZ24:AZ25)</f>
        <v>4.2043279394940826E-2</v>
      </c>
      <c r="AY13" s="28">
        <f>SUM(Emissions!BA24:BA25)</f>
        <v>4.2125866468399248E-2</v>
      </c>
      <c r="AZ13" s="28">
        <f>SUM(Emissions!BB24:BB25)</f>
        <v>4.2178460753446272E-2</v>
      </c>
      <c r="BA13" s="28">
        <f>SUM(Emissions!BC24:BC25)</f>
        <v>4.2235593675929758E-2</v>
      </c>
      <c r="BB13" s="28">
        <f>SUM(Emissions!BD24:BD25)</f>
        <v>4.2296814575402825E-2</v>
      </c>
      <c r="BC13" s="28">
        <f>SUM(Emissions!BE24:BE25)</f>
        <v>4.2361769883786655E-2</v>
      </c>
      <c r="BD13" s="28">
        <f>SUM(Emissions!BF24:BF25)</f>
        <v>4.2431394218181047E-2</v>
      </c>
      <c r="BE13" s="28">
        <f>SUM(Emissions!BG24:BG25)</f>
        <v>4.2472860667983052E-2</v>
      </c>
      <c r="BF13" s="28">
        <f>SUM(Emissions!BH24:BH25)</f>
        <v>4.2518257646655323E-2</v>
      </c>
      <c r="BG13" s="28">
        <f>SUM(Emissions!BI24:BI25)</f>
        <v>4.2566898585776169E-2</v>
      </c>
      <c r="BH13" s="28">
        <f>SUM(Emissions!BJ24:BJ25)</f>
        <v>4.261921662117453E-2</v>
      </c>
      <c r="BI13" s="28">
        <f>SUM(Emissions!BK24:BK25)</f>
        <v>4.2675808487251131E-2</v>
      </c>
      <c r="BJ13" s="28">
        <f>SUM(Emissions!BL24:BL25)</f>
        <v>4.2703555097624482E-2</v>
      </c>
      <c r="BK13" s="28">
        <f>SUM(Emissions!BM24:BM25)</f>
        <v>4.273484042483254E-2</v>
      </c>
      <c r="BL13" s="28">
        <f>SUM(Emissions!BN24:BN25)</f>
        <v>4.2768518881259827E-2</v>
      </c>
      <c r="BM13" s="28">
        <f>SUM(Emissions!BO24:BO25)</f>
        <v>4.2805526010876546E-2</v>
      </c>
      <c r="BN13" s="28">
        <f>SUM(Emissions!BP24:BP25)</f>
        <v>4.284606077462727E-2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4.2376440314078917E-2</v>
      </c>
      <c r="AC14" s="28">
        <f>SUM(Emissions!AE26:AE27)</f>
        <v>4.24878800978951E-2</v>
      </c>
      <c r="AD14" s="28">
        <f>SUM(Emissions!AF26:AF27)</f>
        <v>4.2636086701170445E-2</v>
      </c>
      <c r="AE14" s="28">
        <f>SUM(Emissions!AG26:AG27)</f>
        <v>4.2818963097831807E-2</v>
      </c>
      <c r="AF14" s="28">
        <f>SUM(Emissions!AH26:AH27)</f>
        <v>4.3034785041727489E-2</v>
      </c>
      <c r="AG14" s="28">
        <f>SUM(Emissions!AI26:AI27)</f>
        <v>4.3287888294771822E-2</v>
      </c>
      <c r="AH14" s="28">
        <f>SUM(Emissions!AJ26:AJ27)</f>
        <v>4.3557430553577997E-2</v>
      </c>
      <c r="AI14" s="28">
        <f>SUM(Emissions!AK26:AK27)</f>
        <v>4.3842359884398212E-2</v>
      </c>
      <c r="AJ14" s="28">
        <f>SUM(Emissions!AL26:AL27)</f>
        <v>4.4108719824012543E-2</v>
      </c>
      <c r="AK14" s="28">
        <f>SUM(Emissions!AM26:AM27)</f>
        <v>4.4235219241835766E-2</v>
      </c>
      <c r="AL14" s="28">
        <f>SUM(Emissions!AN26:AN27)</f>
        <v>4.4370650511443448E-2</v>
      </c>
      <c r="AM14" s="28">
        <f>SUM(Emissions!AO26:AO27)</f>
        <v>4.4518313360403794E-2</v>
      </c>
      <c r="AN14" s="28">
        <f>SUM(Emissions!AP26:AP27)</f>
        <v>4.4677886705663347E-2</v>
      </c>
      <c r="AO14" s="28">
        <f>SUM(Emissions!AQ26:AQ27)</f>
        <v>4.4851979510728023E-2</v>
      </c>
      <c r="AP14" s="28">
        <f>SUM(Emissions!AR26:AR27)</f>
        <v>4.4963269220657492E-2</v>
      </c>
      <c r="AQ14" s="28">
        <f>SUM(Emissions!AS26:AS27)</f>
        <v>4.5085065040973801E-2</v>
      </c>
      <c r="AR14" s="28">
        <f>SUM(Emissions!AT26:AT27)</f>
        <v>4.5217038311978458E-2</v>
      </c>
      <c r="AS14" s="28">
        <f>SUM(Emissions!AU26:AU27)</f>
        <v>4.5360270068728614E-2</v>
      </c>
      <c r="AT14" s="28">
        <f>SUM(Emissions!AV26:AV27)</f>
        <v>4.5512368304651801E-2</v>
      </c>
      <c r="AU14" s="28">
        <f>SUM(Emissions!AW26:AW27)</f>
        <v>4.5614008410589574E-2</v>
      </c>
      <c r="AV14" s="28">
        <f>SUM(Emissions!AX26:AX27)</f>
        <v>4.5722411812816846E-2</v>
      </c>
      <c r="AW14" s="28">
        <f>SUM(Emissions!AY26:AY27)</f>
        <v>4.5838502167564604E-2</v>
      </c>
      <c r="AX14" s="28">
        <f>SUM(Emissions!AZ26:AZ27)</f>
        <v>4.5961239783128813E-2</v>
      </c>
      <c r="AY14" s="28">
        <f>SUM(Emissions!BA26:BA27)</f>
        <v>4.6088676805208936E-2</v>
      </c>
      <c r="AZ14" s="28">
        <f>SUM(Emissions!BB26:BB27)</f>
        <v>4.6167312317023049E-2</v>
      </c>
      <c r="BA14" s="28">
        <f>SUM(Emissions!BC26:BC27)</f>
        <v>4.6251902361143279E-2</v>
      </c>
      <c r="BB14" s="28">
        <f>SUM(Emissions!BD26:BD27)</f>
        <v>4.6341763178789824E-2</v>
      </c>
      <c r="BC14" s="28">
        <f>SUM(Emissions!BE26:BE27)</f>
        <v>4.6436364843915279E-2</v>
      </c>
      <c r="BD14" s="28">
        <f>SUM(Emissions!BF26:BF27)</f>
        <v>4.6537196830729793E-2</v>
      </c>
      <c r="BE14" s="28">
        <f>SUM(Emissions!BG26:BG27)</f>
        <v>4.6592916122958905E-2</v>
      </c>
      <c r="BF14" s="28">
        <f>SUM(Emissions!BH26:BH27)</f>
        <v>4.6653916151057427E-2</v>
      </c>
      <c r="BG14" s="28">
        <f>SUM(Emissions!BI26:BI27)</f>
        <v>4.6719137223454235E-2</v>
      </c>
      <c r="BH14" s="28">
        <f>SUM(Emissions!BJ26:BJ27)</f>
        <v>4.6789267565575055E-2</v>
      </c>
      <c r="BI14" s="28">
        <f>SUM(Emissions!BK26:BK27)</f>
        <v>4.686524306975727E-2</v>
      </c>
      <c r="BJ14" s="28">
        <f>SUM(Emissions!BL26:BL27)</f>
        <v>4.6895690359371231E-2</v>
      </c>
      <c r="BK14" s="28">
        <f>SUM(Emissions!BM26:BM27)</f>
        <v>4.6931015521702264E-2</v>
      </c>
      <c r="BL14" s="28">
        <f>SUM(Emissions!BN26:BN27)</f>
        <v>4.6969449019761703E-2</v>
      </c>
      <c r="BM14" s="28">
        <f>SUM(Emissions!BO26:BO27)</f>
        <v>4.7012444198084924E-2</v>
      </c>
      <c r="BN14" s="28">
        <f>SUM(Emissions!BP26:BP27)</f>
        <v>4.7060308730316358E-2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4.1386410619454559E-3</v>
      </c>
      <c r="AC15" s="28">
        <f>Emissions!AE28</f>
        <v>4.1708855144575877E-3</v>
      </c>
      <c r="AD15" s="28">
        <f>Emissions!AF28</f>
        <v>4.1832491658619292E-3</v>
      </c>
      <c r="AE15" s="28">
        <f>Emissions!AG28</f>
        <v>4.1767521420708505E-3</v>
      </c>
      <c r="AF15" s="28">
        <f>Emissions!AH28</f>
        <v>4.151744556062386E-3</v>
      </c>
      <c r="AG15" s="28">
        <f>Emissions!AI28</f>
        <v>4.1443837042253323E-3</v>
      </c>
      <c r="AH15" s="28">
        <f>Emissions!AJ28</f>
        <v>4.1337813313230406E-3</v>
      </c>
      <c r="AI15" s="28">
        <f>Emissions!AK28</f>
        <v>4.1087512606634126E-3</v>
      </c>
      <c r="AJ15" s="28">
        <f>Emissions!AL28</f>
        <v>3.8657929728252078E-3</v>
      </c>
      <c r="AK15" s="28">
        <f>Emissions!AM28</f>
        <v>3.9207671136897186E-3</v>
      </c>
      <c r="AL15" s="28">
        <f>Emissions!AN28</f>
        <v>3.950532316355844E-3</v>
      </c>
      <c r="AM15" s="28">
        <f>Emissions!AO28</f>
        <v>3.9804823443347079E-3</v>
      </c>
      <c r="AN15" s="28">
        <f>Emissions!AP28</f>
        <v>4.0129784627687343E-3</v>
      </c>
      <c r="AO15" s="28">
        <f>Emissions!AQ28</f>
        <v>4.067669936689727E-3</v>
      </c>
      <c r="AP15" s="28">
        <f>Emissions!AR28</f>
        <v>4.1290442808053305E-3</v>
      </c>
      <c r="AQ15" s="28">
        <f>Emissions!AS28</f>
        <v>4.1974205288769278E-3</v>
      </c>
      <c r="AR15" s="28">
        <f>Emissions!AT28</f>
        <v>4.273645766451911E-3</v>
      </c>
      <c r="AS15" s="28">
        <f>Emissions!AU28</f>
        <v>4.3667457036204631E-3</v>
      </c>
      <c r="AT15" s="28">
        <f>Emissions!AV28</f>
        <v>4.4645078619390509E-3</v>
      </c>
      <c r="AU15" s="28">
        <f>Emissions!AW28</f>
        <v>4.5690881859389047E-3</v>
      </c>
      <c r="AV15" s="28">
        <f>Emissions!AX28</f>
        <v>4.6717345875674707E-3</v>
      </c>
      <c r="AW15" s="28">
        <f>Emissions!AY28</f>
        <v>4.7798154090923934E-3</v>
      </c>
      <c r="AX15" s="28">
        <f>Emissions!AZ28</f>
        <v>4.888772334835363E-3</v>
      </c>
      <c r="AY15" s="28">
        <f>Emissions!BA28</f>
        <v>4.9885427525041609E-3</v>
      </c>
      <c r="AZ15" s="28">
        <f>Emissions!BB28</f>
        <v>5.0930215927179976E-3</v>
      </c>
      <c r="BA15" s="28">
        <f>Emissions!BC28</f>
        <v>5.2000565220712168E-3</v>
      </c>
      <c r="BB15" s="28">
        <f>Emissions!BD28</f>
        <v>5.306868976396914E-3</v>
      </c>
      <c r="BC15" s="28">
        <f>Emissions!BE28</f>
        <v>5.4115059712035547E-3</v>
      </c>
      <c r="BD15" s="28">
        <f>Emissions!BF28</f>
        <v>5.5238476948172464E-3</v>
      </c>
      <c r="BE15" s="28">
        <f>Emissions!BG28</f>
        <v>5.6452435689347399E-3</v>
      </c>
      <c r="BF15" s="28">
        <f>Emissions!BH28</f>
        <v>5.7717194368782374E-3</v>
      </c>
      <c r="BG15" s="28">
        <f>Emissions!BI28</f>
        <v>5.8979664005700668E-3</v>
      </c>
      <c r="BH15" s="28">
        <f>Emissions!BJ28</f>
        <v>6.0289013852192798E-3</v>
      </c>
      <c r="BI15" s="28">
        <f>Emissions!BK28</f>
        <v>6.170814189602563E-3</v>
      </c>
      <c r="BJ15" s="28">
        <f>Emissions!BL28</f>
        <v>6.3257930111719329E-3</v>
      </c>
      <c r="BK15" s="28">
        <f>Emissions!BM28</f>
        <v>6.4882440027466499E-3</v>
      </c>
      <c r="BL15" s="28">
        <f>Emissions!BN28</f>
        <v>6.6485029276006566E-3</v>
      </c>
      <c r="BM15" s="28">
        <f>Emissions!BO28</f>
        <v>6.8157730368787091E-3</v>
      </c>
      <c r="BN15" s="28">
        <f>Emissions!BP28</f>
        <v>6.9924861082230807E-3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23.428162963978071</v>
      </c>
      <c r="AC17" s="28">
        <f>SUM(Emissions!AE30:AE31)</f>
        <v>23.435032631189202</v>
      </c>
      <c r="AD17" s="28">
        <f>SUM(Emissions!AF30:AF31)</f>
        <v>23.256079496228235</v>
      </c>
      <c r="AE17" s="28">
        <f>SUM(Emissions!AG30:AG31)</f>
        <v>22.906935864197063</v>
      </c>
      <c r="AF17" s="28">
        <f>SUM(Emissions!AH30:AH31)</f>
        <v>22.394731281677984</v>
      </c>
      <c r="AG17" s="28">
        <f>SUM(Emissions!AI30:AI31)</f>
        <v>22.09489435105106</v>
      </c>
      <c r="AH17" s="28">
        <f>SUM(Emissions!AJ30:AJ31)</f>
        <v>21.77854816567719</v>
      </c>
      <c r="AI17" s="28">
        <f>SUM(Emissions!AK30:AK31)</f>
        <v>21.332112447224368</v>
      </c>
      <c r="AJ17" s="28">
        <f>SUM(Emissions!AL30:AL31)</f>
        <v>18.70810202070578</v>
      </c>
      <c r="AK17" s="28">
        <f>SUM(Emissions!AM30:AM31)</f>
        <v>19.026520644460287</v>
      </c>
      <c r="AL17" s="28">
        <f>SUM(Emissions!AN30:AN31)</f>
        <v>19.095457154859865</v>
      </c>
      <c r="AM17" s="28">
        <f>SUM(Emissions!AO30:AO31)</f>
        <v>19.170020235265415</v>
      </c>
      <c r="AN17" s="28">
        <f>SUM(Emissions!AP30:AP31)</f>
        <v>19.272440238346533</v>
      </c>
      <c r="AO17" s="28">
        <f>SUM(Emissions!AQ30:AQ31)</f>
        <v>19.589013884388489</v>
      </c>
      <c r="AP17" s="28">
        <f>SUM(Emissions!AR30:AR31)</f>
        <v>19.935430708716147</v>
      </c>
      <c r="AQ17" s="28">
        <f>SUM(Emissions!AS30:AS31)</f>
        <v>20.342591042454668</v>
      </c>
      <c r="AR17" s="28">
        <f>SUM(Emissions!AT30:AT31)</f>
        <v>20.816207591585314</v>
      </c>
      <c r="AS17" s="28">
        <f>SUM(Emissions!AU30:AU31)</f>
        <v>21.43645366348024</v>
      </c>
      <c r="AT17" s="28">
        <f>SUM(Emissions!AV30:AV31)</f>
        <v>22.08835446846193</v>
      </c>
      <c r="AU17" s="28">
        <f>SUM(Emissions!AW30:AW31)</f>
        <v>22.761747750731885</v>
      </c>
      <c r="AV17" s="28">
        <f>SUM(Emissions!AX30:AX31)</f>
        <v>23.404260423809955</v>
      </c>
      <c r="AW17" s="28">
        <f>SUM(Emissions!AY30:AY31)</f>
        <v>24.08114002181361</v>
      </c>
      <c r="AX17" s="28">
        <f>SUM(Emissions!AZ30:AZ31)</f>
        <v>24.751750607900693</v>
      </c>
      <c r="AY17" s="28">
        <f>SUM(Emissions!BA30:BA31)</f>
        <v>25.330170833359215</v>
      </c>
      <c r="AZ17" s="28">
        <f>SUM(Emissions!BB30:BB31)</f>
        <v>25.906431276424875</v>
      </c>
      <c r="BA17" s="28">
        <f>SUM(Emissions!BC30:BC31)</f>
        <v>26.490175728913872</v>
      </c>
      <c r="BB17" s="28">
        <f>SUM(Emissions!BD30:BD31)</f>
        <v>27.057986122806209</v>
      </c>
      <c r="BC17" s="28">
        <f>SUM(Emissions!BE30:BE31)</f>
        <v>27.594235198184901</v>
      </c>
      <c r="BD17" s="28">
        <f>SUM(Emissions!BF30:BF31)</f>
        <v>28.179363550935857</v>
      </c>
      <c r="BE17" s="28">
        <f>SUM(Emissions!BG30:BG31)</f>
        <v>28.791257881654357</v>
      </c>
      <c r="BF17" s="28">
        <f>SUM(Emissions!BH30:BH31)</f>
        <v>29.42583467139421</v>
      </c>
      <c r="BG17" s="28">
        <f>SUM(Emissions!BI30:BI31)</f>
        <v>30.040673327268795</v>
      </c>
      <c r="BH17" s="28">
        <f>SUM(Emissions!BJ30:BJ31)</f>
        <v>30.673824541665553</v>
      </c>
      <c r="BI17" s="28">
        <f>SUM(Emissions!BK30:BK31)</f>
        <v>31.371882337876592</v>
      </c>
      <c r="BJ17" s="28">
        <f>SUM(Emissions!BL30:BL31)</f>
        <v>32.113123722137587</v>
      </c>
      <c r="BK17" s="28">
        <f>SUM(Emissions!BM30:BM31)</f>
        <v>32.885727964293288</v>
      </c>
      <c r="BL17" s="28">
        <f>SUM(Emissions!BN30:BN31)</f>
        <v>33.617530428436901</v>
      </c>
      <c r="BM17" s="28">
        <f>SUM(Emissions!BO30:BO31)</f>
        <v>34.375676593110754</v>
      </c>
      <c r="BN17" s="28">
        <f>SUM(Emissions!BP30:BP31)</f>
        <v>35.175781416681296</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2.8935607817714044</v>
      </c>
      <c r="AC18" s="28">
        <f>SUM(Emissions!AE32:AE35)</f>
        <v>2.9569868171569991</v>
      </c>
      <c r="AD18" s="28">
        <f>SUM(Emissions!AF32:AF35)</f>
        <v>2.9891740531337203</v>
      </c>
      <c r="AE18" s="28">
        <f>SUM(Emissions!AG32:AG35)</f>
        <v>2.9914363431743163</v>
      </c>
      <c r="AF18" s="28">
        <f>SUM(Emissions!AH32:AH35)</f>
        <v>2.9638119371925411</v>
      </c>
      <c r="AG18" s="28">
        <f>SUM(Emissions!AI32:AI35)</f>
        <v>2.96873264291676</v>
      </c>
      <c r="AH18" s="28">
        <f>SUM(Emissions!AJ32:AJ35)</f>
        <v>2.9689212117680293</v>
      </c>
      <c r="AI18" s="28">
        <f>SUM(Emissions!AK32:AK35)</f>
        <v>2.9445060106548175</v>
      </c>
      <c r="AJ18" s="28">
        <f>SUM(Emissions!AL32:AL35)</f>
        <v>2.532296270372675</v>
      </c>
      <c r="AK18" s="28">
        <f>SUM(Emissions!AM32:AM35)</f>
        <v>2.6384148202306434</v>
      </c>
      <c r="AL18" s="28">
        <f>SUM(Emissions!AN32:AN35)</f>
        <v>2.700657896702864</v>
      </c>
      <c r="AM18" s="28">
        <f>SUM(Emissions!AO32:AO35)</f>
        <v>2.7642731977325323</v>
      </c>
      <c r="AN18" s="28">
        <f>SUM(Emissions!AP32:AP35)</f>
        <v>2.8335298651771894</v>
      </c>
      <c r="AO18" s="28">
        <f>SUM(Emissions!AQ32:AQ35)</f>
        <v>2.9440840464550919</v>
      </c>
      <c r="AP18" s="28">
        <f>SUM(Emissions!AR32:AR35)</f>
        <v>3.0635449996924322</v>
      </c>
      <c r="AQ18" s="28">
        <f>SUM(Emissions!AS32:AS35)</f>
        <v>3.1969052033662955</v>
      </c>
      <c r="AR18" s="28">
        <f>SUM(Emissions!AT32:AT35)</f>
        <v>3.3458548936557664</v>
      </c>
      <c r="AS18" s="28">
        <f>SUM(Emissions!AU32:AU35)</f>
        <v>3.5270916414490658</v>
      </c>
      <c r="AT18" s="28">
        <f>SUM(Emissions!AV32:AV35)</f>
        <v>3.7185211557697535</v>
      </c>
      <c r="AU18" s="28">
        <f>SUM(Emissions!AW32:AW35)</f>
        <v>3.9194568464827872</v>
      </c>
      <c r="AV18" s="28">
        <f>SUM(Emissions!AX32:AX35)</f>
        <v>4.118186317119279</v>
      </c>
      <c r="AW18" s="28">
        <f>SUM(Emissions!AY32:AY35)</f>
        <v>4.3283675632085723</v>
      </c>
      <c r="AX18" s="28">
        <f>SUM(Emissions!AZ32:AZ35)</f>
        <v>4.5416832230120781</v>
      </c>
      <c r="AY18" s="28">
        <f>SUM(Emissions!BA32:BA35)</f>
        <v>4.7395109163760161</v>
      </c>
      <c r="AZ18" s="28">
        <f>SUM(Emissions!BB32:BB35)</f>
        <v>4.9419631212947239</v>
      </c>
      <c r="BA18" s="28">
        <f>SUM(Emissions!BC32:BC35)</f>
        <v>5.1503185871101227</v>
      </c>
      <c r="BB18" s="28">
        <f>SUM(Emissions!BD32:BD35)</f>
        <v>5.359460368210204</v>
      </c>
      <c r="BC18" s="28">
        <f>SUM(Emissions!BE32:BE35)</f>
        <v>5.5657796614464168</v>
      </c>
      <c r="BD18" s="28">
        <f>SUM(Emissions!BF32:BF35)</f>
        <v>5.787804127390566</v>
      </c>
      <c r="BE18" s="28">
        <f>SUM(Emissions!BG32:BG35)</f>
        <v>6.0217797835155178</v>
      </c>
      <c r="BF18" s="28">
        <f>SUM(Emissions!BH32:BH35)</f>
        <v>6.2662430230806896</v>
      </c>
      <c r="BG18" s="28">
        <f>SUM(Emissions!BI32:BI35)</f>
        <v>6.5112930918459435</v>
      </c>
      <c r="BH18" s="28">
        <f>SUM(Emissions!BJ32:BJ35)</f>
        <v>6.7662189557717083</v>
      </c>
      <c r="BI18" s="28">
        <f>SUM(Emissions!BK32:BK35)</f>
        <v>7.0429376109943043</v>
      </c>
      <c r="BJ18" s="28">
        <f>SUM(Emissions!BL32:BL35)</f>
        <v>7.3376580385016839</v>
      </c>
      <c r="BK18" s="28">
        <f>SUM(Emissions!BM32:BM35)</f>
        <v>7.647123228311246</v>
      </c>
      <c r="BL18" s="28">
        <f>SUM(Emissions!BN32:BN35)</f>
        <v>7.9531817519550563</v>
      </c>
      <c r="BM18" s="28">
        <f>SUM(Emissions!BO32:BO35)</f>
        <v>8.2732259264060879</v>
      </c>
      <c r="BN18" s="28">
        <f>SUM(Emissions!BP32:BP35)</f>
        <v>8.6119057603050937</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5.2160430929676878</v>
      </c>
      <c r="AC19" s="46">
        <f t="shared" si="11"/>
        <v>5.2998293068746278</v>
      </c>
      <c r="AD19" s="46">
        <f t="shared" si="11"/>
        <v>5.3397064357063018</v>
      </c>
      <c r="AE19" s="46">
        <f t="shared" si="11"/>
        <v>5.3378141131065702</v>
      </c>
      <c r="AF19" s="46">
        <f t="shared" si="11"/>
        <v>5.2944507444231217</v>
      </c>
      <c r="AG19" s="46">
        <f t="shared" si="11"/>
        <v>5.2988463823704768</v>
      </c>
      <c r="AH19" s="46">
        <f t="shared" si="11"/>
        <v>5.2971015775907162</v>
      </c>
      <c r="AI19" s="46">
        <f t="shared" si="11"/>
        <v>5.261084825166316</v>
      </c>
      <c r="AJ19" s="46">
        <f t="shared" si="11"/>
        <v>4.6766640666195158</v>
      </c>
      <c r="AK19" s="46">
        <f t="shared" si="11"/>
        <v>4.8291452175414431</v>
      </c>
      <c r="AL19" s="46">
        <f t="shared" ref="AL19:BN19" si="12">SUM(AL20:AL26)</f>
        <v>4.9197761367006638</v>
      </c>
      <c r="AM19" s="46">
        <f t="shared" si="12"/>
        <v>5.0126126456406013</v>
      </c>
      <c r="AN19" s="46">
        <f t="shared" si="12"/>
        <v>5.1136701909501241</v>
      </c>
      <c r="AO19" s="46">
        <f t="shared" si="12"/>
        <v>5.2732891626024703</v>
      </c>
      <c r="AP19" s="46">
        <f t="shared" si="12"/>
        <v>5.4433273385474648</v>
      </c>
      <c r="AQ19" s="46">
        <f t="shared" si="12"/>
        <v>5.6331173086636461</v>
      </c>
      <c r="AR19" s="46">
        <f t="shared" si="12"/>
        <v>5.8450101748087224</v>
      </c>
      <c r="AS19" s="46">
        <f t="shared" si="12"/>
        <v>6.1025148528624094</v>
      </c>
      <c r="AT19" s="46">
        <f t="shared" si="12"/>
        <v>6.3744322379259488</v>
      </c>
      <c r="AU19" s="46">
        <f t="shared" si="12"/>
        <v>6.6515462775588752</v>
      </c>
      <c r="AV19" s="46">
        <f t="shared" si="12"/>
        <v>6.9251932814065862</v>
      </c>
      <c r="AW19" s="46">
        <f t="shared" si="12"/>
        <v>7.2145732197241328</v>
      </c>
      <c r="AX19" s="46">
        <f t="shared" si="12"/>
        <v>7.5079794087347924</v>
      </c>
      <c r="AY19" s="46">
        <f t="shared" si="12"/>
        <v>7.7793345131653329</v>
      </c>
      <c r="AZ19" s="46">
        <f t="shared" si="12"/>
        <v>8.0551780373452182</v>
      </c>
      <c r="BA19" s="46">
        <f t="shared" si="12"/>
        <v>8.3389788089444394</v>
      </c>
      <c r="BB19" s="46">
        <f t="shared" si="12"/>
        <v>8.623583778564365</v>
      </c>
      <c r="BC19" s="46">
        <f t="shared" si="12"/>
        <v>8.9039753576086049</v>
      </c>
      <c r="BD19" s="46">
        <f t="shared" si="12"/>
        <v>9.2059819089983623</v>
      </c>
      <c r="BE19" s="46">
        <f t="shared" si="12"/>
        <v>9.5269126595959204</v>
      </c>
      <c r="BF19" s="46">
        <f t="shared" si="12"/>
        <v>9.862318523776981</v>
      </c>
      <c r="BG19" s="46">
        <f t="shared" si="12"/>
        <v>10.198424899284792</v>
      </c>
      <c r="BH19" s="46">
        <f t="shared" si="12"/>
        <v>10.548146986330945</v>
      </c>
      <c r="BI19" s="46">
        <f t="shared" si="12"/>
        <v>10.928020000879631</v>
      </c>
      <c r="BJ19" s="46">
        <f t="shared" si="12"/>
        <v>11.33122418222003</v>
      </c>
      <c r="BK19" s="46">
        <f t="shared" si="12"/>
        <v>11.754747462628861</v>
      </c>
      <c r="BL19" s="46">
        <f t="shared" si="12"/>
        <v>12.173415401126412</v>
      </c>
      <c r="BM19" s="46">
        <f t="shared" si="12"/>
        <v>12.611349774182862</v>
      </c>
      <c r="BN19" s="46">
        <f t="shared" si="12"/>
        <v>13.074980865169959</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2.6474259044874993</v>
      </c>
      <c r="AC20" s="28">
        <f>SUM(Emissions!AE36:AE41)</f>
        <v>2.6843646307168667</v>
      </c>
      <c r="AD20" s="28">
        <f>SUM(Emissions!AF36:AF41)</f>
        <v>2.7018248201634356</v>
      </c>
      <c r="AE20" s="28">
        <f>SUM(Emissions!AG36:AG41)</f>
        <v>2.7008642828786389</v>
      </c>
      <c r="AF20" s="28">
        <f>SUM(Emissions!AH36:AH41)</f>
        <v>2.6817095447962584</v>
      </c>
      <c r="AG20" s="28">
        <f>SUM(Emissions!AI36:AI41)</f>
        <v>2.6843474718342426</v>
      </c>
      <c r="AH20" s="28">
        <f>SUM(Emissions!AJ36:AJ41)</f>
        <v>2.6843943656020164</v>
      </c>
      <c r="AI20" s="28">
        <f>SUM(Emissions!AK36:AK41)</f>
        <v>2.6693496721388201</v>
      </c>
      <c r="AJ20" s="28">
        <f>SUM(Emissions!AL36:AL41)</f>
        <v>2.4105620285065914</v>
      </c>
      <c r="AK20" s="28">
        <f>SUM(Emissions!AM36:AM41)</f>
        <v>2.4818212958292643</v>
      </c>
      <c r="AL20" s="28">
        <f>SUM(Emissions!AN36:AN41)</f>
        <v>2.5256642969673289</v>
      </c>
      <c r="AM20" s="28">
        <f>SUM(Emissions!AO36:AO41)</f>
        <v>2.5705858563054234</v>
      </c>
      <c r="AN20" s="28">
        <f>SUM(Emissions!AP36:AP41)</f>
        <v>2.6192639949816527</v>
      </c>
      <c r="AO20" s="28">
        <f>SUM(Emissions!AQ36:AQ41)</f>
        <v>2.6941289479427009</v>
      </c>
      <c r="AP20" s="28">
        <f>SUM(Emissions!AR36:AR41)</f>
        <v>2.7728042120416099</v>
      </c>
      <c r="AQ20" s="28">
        <f>SUM(Emissions!AS36:AS41)</f>
        <v>2.8603919350198037</v>
      </c>
      <c r="AR20" s="28">
        <f>SUM(Emissions!AT36:AT41)</f>
        <v>2.9579466306953544</v>
      </c>
      <c r="AS20" s="28">
        <f>SUM(Emissions!AU36:AU41)</f>
        <v>3.0759618981391386</v>
      </c>
      <c r="AT20" s="28">
        <f>SUM(Emissions!AV36:AV41)</f>
        <v>3.2005341098406275</v>
      </c>
      <c r="AU20" s="28">
        <f>SUM(Emissions!AW36:AW41)</f>
        <v>3.3232676094554057</v>
      </c>
      <c r="AV20" s="28">
        <f>SUM(Emissions!AX36:AX41)</f>
        <v>3.4443727000712405</v>
      </c>
      <c r="AW20" s="28">
        <f>SUM(Emissions!AY36:AY41)</f>
        <v>3.572405584875618</v>
      </c>
      <c r="AX20" s="28">
        <f>SUM(Emissions!AZ36:AZ41)</f>
        <v>3.7021509821200453</v>
      </c>
      <c r="AY20" s="28">
        <f>SUM(Emissions!BA36:BA41)</f>
        <v>3.8220247718484446</v>
      </c>
      <c r="AZ20" s="28">
        <f>SUM(Emissions!BB36:BB41)</f>
        <v>3.9431527649337745</v>
      </c>
      <c r="BA20" s="28">
        <f>SUM(Emissions!BC36:BC41)</f>
        <v>4.0677669204318612</v>
      </c>
      <c r="BB20" s="28">
        <f>SUM(Emissions!BD36:BD41)</f>
        <v>4.1926959166296438</v>
      </c>
      <c r="BC20" s="28">
        <f>SUM(Emissions!BE36:BE41)</f>
        <v>4.3157238122734451</v>
      </c>
      <c r="BD20" s="28">
        <f>SUM(Emissions!BF36:BF41)</f>
        <v>4.4483006052510428</v>
      </c>
      <c r="BE20" s="28">
        <f>SUM(Emissions!BG36:BG41)</f>
        <v>4.59089249299178</v>
      </c>
      <c r="BF20" s="28">
        <f>SUM(Emissions!BH36:BH41)</f>
        <v>4.7399722114137219</v>
      </c>
      <c r="BG20" s="28">
        <f>SUM(Emissions!BI36:BI41)</f>
        <v>4.8894457771734707</v>
      </c>
      <c r="BH20" s="28">
        <f>SUM(Emissions!BJ36:BJ41)</f>
        <v>5.0450374458553053</v>
      </c>
      <c r="BI20" s="28">
        <f>SUM(Emissions!BK36:BK41)</f>
        <v>5.2140737310127676</v>
      </c>
      <c r="BJ20" s="28">
        <f>SUM(Emissions!BL36:BL41)</f>
        <v>5.3929159792763226</v>
      </c>
      <c r="BK20" s="28">
        <f>SUM(Emissions!BM36:BM41)</f>
        <v>5.5808651005570855</v>
      </c>
      <c r="BL20" s="28">
        <f>SUM(Emissions!BN36:BN41)</f>
        <v>5.7667839693541856</v>
      </c>
      <c r="BM20" s="28">
        <f>SUM(Emissions!BO36:BO41)</f>
        <v>5.9613607281547889</v>
      </c>
      <c r="BN20" s="28">
        <f>SUM(Emissions!BP36:BP41)</f>
        <v>6.1674523614065375</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0.17983920228103228</v>
      </c>
      <c r="AC21" s="28">
        <f>SUM(Emissions!AE42:AE43)</f>
        <v>0.17993979693310402</v>
      </c>
      <c r="AD21" s="28">
        <f>SUM(Emissions!AF42:AF43)</f>
        <v>0.18016212372823914</v>
      </c>
      <c r="AE21" s="28">
        <f>SUM(Emissions!AG42:AG43)</f>
        <v>0.18049876002216814</v>
      </c>
      <c r="AF21" s="28">
        <f>SUM(Emissions!AH42:AH43)</f>
        <v>0.18094361454516072</v>
      </c>
      <c r="AG21" s="28">
        <f>SUM(Emissions!AI42:AI43)</f>
        <v>0.18150730208023325</v>
      </c>
      <c r="AH21" s="28">
        <f>SUM(Emissions!AJ42:AJ43)</f>
        <v>0.18213226632875179</v>
      </c>
      <c r="AI21" s="28">
        <f>SUM(Emissions!AK42:AK43)</f>
        <v>0.18281454714965328</v>
      </c>
      <c r="AJ21" s="28">
        <f>SUM(Emissions!AL42:AL43)</f>
        <v>0.18346025708891472</v>
      </c>
      <c r="AK21" s="28">
        <f>SUM(Emissions!AM42:AM43)</f>
        <v>0.18373498960322579</v>
      </c>
      <c r="AL21" s="28">
        <f>SUM(Emissions!AN42:AN43)</f>
        <v>0.18404427327441553</v>
      </c>
      <c r="AM21" s="28">
        <f>SUM(Emissions!AO42:AO43)</f>
        <v>0.18439660980384259</v>
      </c>
      <c r="AN21" s="28">
        <f>SUM(Emissions!AP42:AP43)</f>
        <v>0.18479066101319103</v>
      </c>
      <c r="AO21" s="28">
        <f>SUM(Emissions!AQ42:AQ43)</f>
        <v>0.18523326929543804</v>
      </c>
      <c r="AP21" s="28">
        <f>SUM(Emissions!AR42:AR43)</f>
        <v>0.18550936183617153</v>
      </c>
      <c r="AQ21" s="28">
        <f>SUM(Emissions!AS42:AS43)</f>
        <v>0.1858213587429845</v>
      </c>
      <c r="AR21" s="28">
        <f>SUM(Emissions!AT42:AT43)</f>
        <v>0.18616810479093079</v>
      </c>
      <c r="AS21" s="28">
        <f>SUM(Emissions!AU42:AU43)</f>
        <v>0.18655241466575589</v>
      </c>
      <c r="AT21" s="28">
        <f>SUM(Emissions!AV42:AV43)</f>
        <v>0.18696742779760878</v>
      </c>
      <c r="AU21" s="28">
        <f>SUM(Emissions!AW42:AW43)</f>
        <v>0.18724638666157084</v>
      </c>
      <c r="AV21" s="28">
        <f>SUM(Emissions!AX42:AX43)</f>
        <v>0.18754913046660843</v>
      </c>
      <c r="AW21" s="28">
        <f>SUM(Emissions!AY42:AY43)</f>
        <v>0.18787811687603104</v>
      </c>
      <c r="AX21" s="28">
        <f>SUM(Emissions!AZ42:AZ43)</f>
        <v>0.18823029674170877</v>
      </c>
      <c r="AY21" s="28">
        <f>SUM(Emissions!BA42:BA43)</f>
        <v>0.18860004404895564</v>
      </c>
      <c r="AZ21" s="28">
        <f>SUM(Emissions!BB42:BB43)</f>
        <v>0.18883551183414726</v>
      </c>
      <c r="BA21" s="28">
        <f>SUM(Emissions!BC42:BC43)</f>
        <v>0.18909129937278735</v>
      </c>
      <c r="BB21" s="28">
        <f>SUM(Emissions!BD42:BD43)</f>
        <v>0.18936538903088374</v>
      </c>
      <c r="BC21" s="28">
        <f>SUM(Emissions!BE42:BE43)</f>
        <v>0.18965619786283006</v>
      </c>
      <c r="BD21" s="28">
        <f>SUM(Emissions!BF42:BF43)</f>
        <v>0.18996791020573253</v>
      </c>
      <c r="BE21" s="28">
        <f>SUM(Emissions!BG42:BG43)</f>
        <v>0.19015355800160821</v>
      </c>
      <c r="BF21" s="28">
        <f>SUM(Emissions!BH42:BH43)</f>
        <v>0.19035680301221714</v>
      </c>
      <c r="BG21" s="28">
        <f>SUM(Emissions!BI42:BI43)</f>
        <v>0.19057457142934053</v>
      </c>
      <c r="BH21" s="28">
        <f>SUM(Emissions!BJ42:BJ43)</f>
        <v>0.19080880242819931</v>
      </c>
      <c r="BI21" s="28">
        <f>SUM(Emissions!BK42:BK43)</f>
        <v>0.19106216762468414</v>
      </c>
      <c r="BJ21" s="28">
        <f>SUM(Emissions!BL42:BL43)</f>
        <v>0.19118639087223563</v>
      </c>
      <c r="BK21" s="28">
        <f>SUM(Emissions!BM42:BM43)</f>
        <v>0.19132645716841379</v>
      </c>
      <c r="BL21" s="28">
        <f>SUM(Emissions!BN42:BN43)</f>
        <v>0.19147723764839403</v>
      </c>
      <c r="BM21" s="28">
        <f>SUM(Emissions!BO42:BO43)</f>
        <v>0.19164292079893699</v>
      </c>
      <c r="BN21" s="28">
        <f>SUM(Emissions!BP42:BP43)</f>
        <v>0.1918243973801875</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0.12931389062966508</v>
      </c>
      <c r="AC22" s="28">
        <f>SUM(Emissions!AE44:AE45)</f>
        <v>0.1296539548707715</v>
      </c>
      <c r="AD22" s="28">
        <f>SUM(Emissions!AF44:AF45)</f>
        <v>0.13010621495549066</v>
      </c>
      <c r="AE22" s="28">
        <f>SUM(Emissions!AG44:AG45)</f>
        <v>0.13066427170073264</v>
      </c>
      <c r="AF22" s="28">
        <f>SUM(Emissions!AH44:AH45)</f>
        <v>0.13132286348054137</v>
      </c>
      <c r="AG22" s="28">
        <f>SUM(Emissions!AI44:AI45)</f>
        <v>0.13209522109575408</v>
      </c>
      <c r="AH22" s="28">
        <f>SUM(Emissions!AJ44:AJ45)</f>
        <v>0.13291774318390021</v>
      </c>
      <c r="AI22" s="28">
        <f>SUM(Emissions!AK44:AK45)</f>
        <v>0.13378721971495811</v>
      </c>
      <c r="AJ22" s="28">
        <f>SUM(Emissions!AL44:AL45)</f>
        <v>0.13460003079215399</v>
      </c>
      <c r="AK22" s="28">
        <f>SUM(Emissions!AM44:AM45)</f>
        <v>0.13498605028222599</v>
      </c>
      <c r="AL22" s="28">
        <f>SUM(Emissions!AN44:AN45)</f>
        <v>0.13539932577814032</v>
      </c>
      <c r="AM22" s="28">
        <f>SUM(Emissions!AO44:AO45)</f>
        <v>0.13584992656855591</v>
      </c>
      <c r="AN22" s="28">
        <f>SUM(Emissions!AP44:AP45)</f>
        <v>0.13633687285199464</v>
      </c>
      <c r="AO22" s="28">
        <f>SUM(Emissions!AQ44:AQ45)</f>
        <v>0.13686812601499485</v>
      </c>
      <c r="AP22" s="28">
        <f>SUM(Emissions!AR44:AR45)</f>
        <v>0.13720773229790498</v>
      </c>
      <c r="AQ22" s="28">
        <f>SUM(Emissions!AS44:AS45)</f>
        <v>0.13757939851788006</v>
      </c>
      <c r="AR22" s="28">
        <f>SUM(Emissions!AT44:AT45)</f>
        <v>0.13798212175291932</v>
      </c>
      <c r="AS22" s="28">
        <f>SUM(Emissions!AU44:AU45)</f>
        <v>0.13841920083718898</v>
      </c>
      <c r="AT22" s="28">
        <f>SUM(Emissions!AV44:AV45)</f>
        <v>0.1388833364394095</v>
      </c>
      <c r="AU22" s="28">
        <f>SUM(Emissions!AW44:AW45)</f>
        <v>0.1391934964586421</v>
      </c>
      <c r="AV22" s="28">
        <f>SUM(Emissions!AX44:AX45)</f>
        <v>0.13952429502491154</v>
      </c>
      <c r="AW22" s="28">
        <f>SUM(Emissions!AY44:AY45)</f>
        <v>0.13987855072278868</v>
      </c>
      <c r="AX22" s="28">
        <f>SUM(Emissions!AZ44:AZ45)</f>
        <v>0.14025309087947907</v>
      </c>
      <c r="AY22" s="28">
        <f>SUM(Emissions!BA44:BA45)</f>
        <v>0.14064197151724148</v>
      </c>
      <c r="AZ22" s="28">
        <f>SUM(Emissions!BB44:BB45)</f>
        <v>0.14088193183243009</v>
      </c>
      <c r="BA22" s="28">
        <f>SUM(Emissions!BC44:BC45)</f>
        <v>0.14114006270969698</v>
      </c>
      <c r="BB22" s="28">
        <f>SUM(Emissions!BD44:BD45)</f>
        <v>0.14141427762390191</v>
      </c>
      <c r="BC22" s="28">
        <f>SUM(Emissions!BE44:BE45)</f>
        <v>0.14170295947841233</v>
      </c>
      <c r="BD22" s="28">
        <f>SUM(Emissions!BF44:BF45)</f>
        <v>0.14201065348051028</v>
      </c>
      <c r="BE22" s="28">
        <f>SUM(Emissions!BG44:BG45)</f>
        <v>0.1421806837711122</v>
      </c>
      <c r="BF22" s="28">
        <f>SUM(Emissions!BH44:BH45)</f>
        <v>0.14236682849925539</v>
      </c>
      <c r="BG22" s="28">
        <f>SUM(Emissions!BI44:BI45)</f>
        <v>0.14256585396152072</v>
      </c>
      <c r="BH22" s="28">
        <f>SUM(Emissions!BJ44:BJ45)</f>
        <v>0.14277986031324869</v>
      </c>
      <c r="BI22" s="28">
        <f>SUM(Emissions!BK44:BK45)</f>
        <v>0.14301170347811895</v>
      </c>
      <c r="BJ22" s="28">
        <f>SUM(Emissions!BL44:BL45)</f>
        <v>0.14310461495086013</v>
      </c>
      <c r="BK22" s="28">
        <f>SUM(Emissions!BM44:BM45)</f>
        <v>0.1432124115034798</v>
      </c>
      <c r="BL22" s="28">
        <f>SUM(Emissions!BN44:BN45)</f>
        <v>0.14332969330269979</v>
      </c>
      <c r="BM22" s="28">
        <f>SUM(Emissions!BO44:BO45)</f>
        <v>0.14346089530423847</v>
      </c>
      <c r="BN22" s="28">
        <f>SUM(Emissions!BP44:BP45)</f>
        <v>0.14360695639007157</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0.1360111687504392</v>
      </c>
      <c r="AC25" s="28">
        <f>SUM(Emissions!AE48:AE49)</f>
        <v>0.1360510503010221</v>
      </c>
      <c r="AD25" s="28">
        <f>SUM(Emissions!AF48:AF49)</f>
        <v>0.13501214575374623</v>
      </c>
      <c r="AE25" s="28">
        <f>SUM(Emissions!AG48:AG49)</f>
        <v>0.13298520776772715</v>
      </c>
      <c r="AF25" s="28">
        <f>SUM(Emissions!AH48:AH49)</f>
        <v>0.13001162661179677</v>
      </c>
      <c r="AG25" s="28">
        <f>SUM(Emissions!AI48:AI49)</f>
        <v>0.12827093651023763</v>
      </c>
      <c r="AH25" s="28">
        <f>SUM(Emissions!AJ48:AJ49)</f>
        <v>0.12643440265700298</v>
      </c>
      <c r="AI25" s="28">
        <f>SUM(Emissions!AK48:AK49)</f>
        <v>0.1238426397461819</v>
      </c>
      <c r="AJ25" s="28">
        <f>SUM(Emissions!AL48:AL49)</f>
        <v>0.10860906272723789</v>
      </c>
      <c r="AK25" s="28">
        <f>SUM(Emissions!AM48:AM49)</f>
        <v>0.11045762803025996</v>
      </c>
      <c r="AL25" s="28">
        <f>SUM(Emissions!AN48:AN49)</f>
        <v>0.11085783590671364</v>
      </c>
      <c r="AM25" s="28">
        <f>SUM(Emissions!AO48:AO49)</f>
        <v>0.11129070858764831</v>
      </c>
      <c r="AN25" s="28">
        <f>SUM(Emissions!AP48:AP49)</f>
        <v>0.11188530340687952</v>
      </c>
      <c r="AO25" s="28">
        <f>SUM(Emissions!AQ48:AQ49)</f>
        <v>0.11372315777300962</v>
      </c>
      <c r="AP25" s="28">
        <f>SUM(Emissions!AR48:AR49)</f>
        <v>0.11573426539694343</v>
      </c>
      <c r="AQ25" s="28">
        <f>SUM(Emissions!AS48:AS49)</f>
        <v>0.11809801679075702</v>
      </c>
      <c r="AR25" s="28">
        <f>SUM(Emissions!AT48:AT49)</f>
        <v>0.12084757681754416</v>
      </c>
      <c r="AS25" s="28">
        <f>SUM(Emissions!AU48:AU49)</f>
        <v>0.12444838808392497</v>
      </c>
      <c r="AT25" s="28">
        <f>SUM(Emissions!AV48:AV49)</f>
        <v>0.12823296950976018</v>
      </c>
      <c r="AU25" s="28">
        <f>SUM(Emissions!AW48:AW49)</f>
        <v>0.13214232456636676</v>
      </c>
      <c r="AV25" s="28">
        <f>SUM(Emissions!AX48:AX49)</f>
        <v>0.13587240360571279</v>
      </c>
      <c r="AW25" s="28">
        <f>SUM(Emissions!AY48:AY49)</f>
        <v>0.13980199831483942</v>
      </c>
      <c r="AX25" s="28">
        <f>SUM(Emissions!AZ48:AZ49)</f>
        <v>0.14369519855125412</v>
      </c>
      <c r="AY25" s="28">
        <f>SUM(Emissions!BA48:BA49)</f>
        <v>0.14705319170737424</v>
      </c>
      <c r="AZ25" s="28">
        <f>SUM(Emissions!BB48:BB49)</f>
        <v>0.15039864634188899</v>
      </c>
      <c r="BA25" s="28">
        <f>SUM(Emissions!BC48:BC49)</f>
        <v>0.15378754906365544</v>
      </c>
      <c r="BB25" s="28">
        <f>SUM(Emissions!BD48:BD49)</f>
        <v>0.15708394730967612</v>
      </c>
      <c r="BC25" s="28">
        <f>SUM(Emissions!BE48:BE49)</f>
        <v>0.16019711771043443</v>
      </c>
      <c r="BD25" s="28">
        <f>SUM(Emissions!BF48:BF49)</f>
        <v>0.16359405460425067</v>
      </c>
      <c r="BE25" s="28">
        <f>SUM(Emissions!BG48:BG49)</f>
        <v>0.16714638020488581</v>
      </c>
      <c r="BF25" s="28">
        <f>SUM(Emissions!BH48:BH49)</f>
        <v>0.17083038782285923</v>
      </c>
      <c r="BG25" s="28">
        <f>SUM(Emissions!BI48:BI49)</f>
        <v>0.17439980657357518</v>
      </c>
      <c r="BH25" s="28">
        <f>SUM(Emissions!BJ48:BJ49)</f>
        <v>0.17807553807664991</v>
      </c>
      <c r="BI25" s="28">
        <f>SUM(Emissions!BK48:BK49)</f>
        <v>0.18212808188317883</v>
      </c>
      <c r="BJ25" s="28">
        <f>SUM(Emissions!BL48:BL49)</f>
        <v>0.18643132610913643</v>
      </c>
      <c r="BK25" s="28">
        <f>SUM(Emissions!BM48:BM49)</f>
        <v>0.19091664602596953</v>
      </c>
      <c r="BL25" s="28">
        <f>SUM(Emissions!BN48:BN49)</f>
        <v>0.19516509301669871</v>
      </c>
      <c r="BM25" s="28">
        <f>SUM(Emissions!BO48:BO49)</f>
        <v>0.1995664772011736</v>
      </c>
      <c r="BN25" s="28">
        <f>SUM(Emissions!BP48:BP49)</f>
        <v>0.20421145053280074</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2.1234529268190525</v>
      </c>
      <c r="AC26" s="28">
        <f>SUM(Emissions!AE50:AE53)</f>
        <v>2.1698198740528638</v>
      </c>
      <c r="AD26" s="28">
        <f>SUM(Emissions!AF50:AF53)</f>
        <v>2.1926011311053903</v>
      </c>
      <c r="AE26" s="28">
        <f>SUM(Emissions!AG50:AG53)</f>
        <v>2.1928015907373037</v>
      </c>
      <c r="AF26" s="28">
        <f>SUM(Emissions!AH50:AH53)</f>
        <v>2.1704630949893646</v>
      </c>
      <c r="AG26" s="28">
        <f>SUM(Emissions!AI50:AI53)</f>
        <v>2.1726254508500094</v>
      </c>
      <c r="AH26" s="28">
        <f>SUM(Emissions!AJ50:AJ53)</f>
        <v>2.1712227998190445</v>
      </c>
      <c r="AI26" s="28">
        <f>SUM(Emissions!AK50:AK53)</f>
        <v>2.151290746416703</v>
      </c>
      <c r="AJ26" s="28">
        <f>SUM(Emissions!AL50:AL53)</f>
        <v>1.8394326875046181</v>
      </c>
      <c r="AK26" s="28">
        <f>SUM(Emissions!AM50:AM53)</f>
        <v>1.9181452537964665</v>
      </c>
      <c r="AL26" s="28">
        <f>SUM(Emissions!AN50:AN53)</f>
        <v>1.9638104047740645</v>
      </c>
      <c r="AM26" s="28">
        <f>SUM(Emissions!AO50:AO53)</f>
        <v>2.0104895443751305</v>
      </c>
      <c r="AN26" s="28">
        <f>SUM(Emissions!AP50:AP53)</f>
        <v>2.0613933586964057</v>
      </c>
      <c r="AO26" s="28">
        <f>SUM(Emissions!AQ50:AQ53)</f>
        <v>2.143335661576327</v>
      </c>
      <c r="AP26" s="28">
        <f>SUM(Emissions!AR50:AR53)</f>
        <v>2.2320717669748351</v>
      </c>
      <c r="AQ26" s="28">
        <f>SUM(Emissions!AS50:AS53)</f>
        <v>2.3312265995922212</v>
      </c>
      <c r="AR26" s="28">
        <f>SUM(Emissions!AT50:AT53)</f>
        <v>2.4420657407519739</v>
      </c>
      <c r="AS26" s="28">
        <f>SUM(Emissions!AU50:AU53)</f>
        <v>2.5771329511364005</v>
      </c>
      <c r="AT26" s="28">
        <f>SUM(Emissions!AV50:AV53)</f>
        <v>2.7198143943385427</v>
      </c>
      <c r="AU26" s="28">
        <f>SUM(Emissions!AW50:AW53)</f>
        <v>2.8696964604168902</v>
      </c>
      <c r="AV26" s="28">
        <f>SUM(Emissions!AX50:AX53)</f>
        <v>3.0178747522381131</v>
      </c>
      <c r="AW26" s="28">
        <f>SUM(Emissions!AY50:AY53)</f>
        <v>3.174608968934856</v>
      </c>
      <c r="AX26" s="28">
        <f>SUM(Emissions!AZ50:AZ53)</f>
        <v>3.3336498404423054</v>
      </c>
      <c r="AY26" s="28">
        <f>SUM(Emissions!BA50:BA53)</f>
        <v>3.4810145340433172</v>
      </c>
      <c r="AZ26" s="28">
        <f>SUM(Emissions!BB50:BB53)</f>
        <v>3.6319091824029766</v>
      </c>
      <c r="BA26" s="28">
        <f>SUM(Emissions!BC50:BC53)</f>
        <v>3.7871929773664386</v>
      </c>
      <c r="BB26" s="28">
        <f>SUM(Emissions!BD50:BD53)</f>
        <v>3.9430242479702602</v>
      </c>
      <c r="BC26" s="28">
        <f>SUM(Emissions!BE50:BE53)</f>
        <v>4.0966952702834813</v>
      </c>
      <c r="BD26" s="28">
        <f>SUM(Emissions!BF50:BF53)</f>
        <v>4.262108685456826</v>
      </c>
      <c r="BE26" s="28">
        <f>SUM(Emissions!BG50:BG53)</f>
        <v>4.4365395446265339</v>
      </c>
      <c r="BF26" s="28">
        <f>SUM(Emissions!BH50:BH53)</f>
        <v>4.6187922930289274</v>
      </c>
      <c r="BG26" s="28">
        <f>SUM(Emissions!BI50:BI53)</f>
        <v>4.8014388901468843</v>
      </c>
      <c r="BH26" s="28">
        <f>SUM(Emissions!BJ50:BJ53)</f>
        <v>4.9914453396575409</v>
      </c>
      <c r="BI26" s="28">
        <f>SUM(Emissions!BK50:BK53)</f>
        <v>5.1977443168808799</v>
      </c>
      <c r="BJ26" s="28">
        <f>SUM(Emissions!BL50:BL53)</f>
        <v>5.4175858710114753</v>
      </c>
      <c r="BK26" s="28">
        <f>SUM(Emissions!BM50:BM53)</f>
        <v>5.6484268473739139</v>
      </c>
      <c r="BL26" s="28">
        <f>SUM(Emissions!BN50:BN53)</f>
        <v>5.876659407804433</v>
      </c>
      <c r="BM26" s="28">
        <f>SUM(Emissions!BO50:BO53)</f>
        <v>6.1153187527237245</v>
      </c>
      <c r="BN26" s="28">
        <f>SUM(Emissions!BP50:BP53)</f>
        <v>6.3678856994603619</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43.638049727653843</v>
      </c>
      <c r="AC27" s="49">
        <f t="shared" si="17"/>
        <v>45.605203762152264</v>
      </c>
      <c r="AD27" s="49">
        <f t="shared" si="17"/>
        <v>44.965256516650697</v>
      </c>
      <c r="AE27" s="49">
        <f t="shared" si="17"/>
        <v>44.370632311149102</v>
      </c>
      <c r="AF27" s="49">
        <f t="shared" si="17"/>
        <v>44.847337385647528</v>
      </c>
      <c r="AG27" s="49">
        <f t="shared" si="17"/>
        <v>45.270823420145945</v>
      </c>
      <c r="AH27" s="49">
        <f t="shared" si="17"/>
        <v>45.390629294644363</v>
      </c>
      <c r="AI27" s="49">
        <f t="shared" si="17"/>
        <v>45.56015529937843</v>
      </c>
      <c r="AJ27" s="49">
        <f t="shared" si="17"/>
        <v>45.729681304112475</v>
      </c>
      <c r="AK27" s="49">
        <f t="shared" si="17"/>
        <v>45.899207308846528</v>
      </c>
      <c r="AL27" s="49">
        <f t="shared" si="17"/>
        <v>46.068733313580573</v>
      </c>
      <c r="AM27" s="49">
        <f t="shared" si="17"/>
        <v>46.238259318314633</v>
      </c>
      <c r="AN27" s="49">
        <f t="shared" si="17"/>
        <v>46.407785323048678</v>
      </c>
      <c r="AO27" s="49">
        <f t="shared" si="17"/>
        <v>46.577311327782738</v>
      </c>
      <c r="AP27" s="49">
        <f t="shared" si="17"/>
        <v>46.74683733251679</v>
      </c>
      <c r="AQ27" s="49">
        <f t="shared" si="17"/>
        <v>46.916363337250836</v>
      </c>
      <c r="AR27" s="49">
        <f t="shared" si="17"/>
        <v>47.085889341984888</v>
      </c>
      <c r="AS27" s="49">
        <f t="shared" si="17"/>
        <v>47.255415346718941</v>
      </c>
      <c r="AT27" s="49">
        <f t="shared" si="17"/>
        <v>47.424941351453</v>
      </c>
      <c r="AU27" s="49">
        <f t="shared" si="17"/>
        <v>47.584388215769366</v>
      </c>
      <c r="AV27" s="49">
        <f t="shared" si="17"/>
        <v>47.743835080085738</v>
      </c>
      <c r="AW27" s="49">
        <f t="shared" si="17"/>
        <v>47.90328194440211</v>
      </c>
      <c r="AX27" s="49">
        <f t="shared" si="17"/>
        <v>48.062728808718475</v>
      </c>
      <c r="AY27" s="49">
        <f t="shared" si="17"/>
        <v>48.222175673034847</v>
      </c>
      <c r="AZ27" s="49">
        <f t="shared" si="17"/>
        <v>48.38162253735122</v>
      </c>
      <c r="BA27" s="49">
        <f t="shared" si="17"/>
        <v>48.541069401667592</v>
      </c>
      <c r="BB27" s="49">
        <f t="shared" si="17"/>
        <v>48.700516265983957</v>
      </c>
      <c r="BC27" s="49">
        <f t="shared" si="17"/>
        <v>48.846366490942629</v>
      </c>
      <c r="BD27" s="49">
        <f t="shared" si="17"/>
        <v>48.992216715901286</v>
      </c>
      <c r="BE27" s="49">
        <f t="shared" si="17"/>
        <v>49.138066940859957</v>
      </c>
      <c r="BF27" s="49">
        <f t="shared" si="17"/>
        <v>49.283917165818607</v>
      </c>
      <c r="BG27" s="49">
        <f t="shared" si="17"/>
        <v>49.429767390777279</v>
      </c>
      <c r="BH27" s="49">
        <f t="shared" si="17"/>
        <v>49.575617615735943</v>
      </c>
      <c r="BI27" s="49">
        <f t="shared" si="17"/>
        <v>49.721467840694608</v>
      </c>
      <c r="BJ27" s="49">
        <f t="shared" si="17"/>
        <v>49.867318065653272</v>
      </c>
      <c r="BK27" s="49">
        <f t="shared" si="17"/>
        <v>50.013168290611944</v>
      </c>
      <c r="BL27" s="49">
        <f t="shared" si="17"/>
        <v>50.159018515570601</v>
      </c>
      <c r="BM27" s="49">
        <f t="shared" si="17"/>
        <v>50.304868740529272</v>
      </c>
      <c r="BN27" s="49">
        <f t="shared" si="17"/>
        <v>50.45071896548793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11.204575160010251</v>
      </c>
      <c r="AC28" s="22">
        <f>SUMIF(Emissions!$C$54:$C$69,'Emissions summary'!$C28,Emissions!AE$54:AE$69)</f>
        <v>13.05690518017699</v>
      </c>
      <c r="AD28" s="22">
        <f>SUMIF(Emissions!$C$54:$C$69,'Emissions summary'!$C28,Emissions!AF$54:AF$69)</f>
        <v>12.302133920343731</v>
      </c>
      <c r="AE28" s="22">
        <f>SUMIF(Emissions!$C$54:$C$69,'Emissions summary'!$C28,Emissions!AG$54:AG$69)</f>
        <v>11.592685700510469</v>
      </c>
      <c r="AF28" s="22">
        <f>SUMIF(Emissions!$C$54:$C$69,'Emissions summary'!$C28,Emissions!AH$54:AH$69)</f>
        <v>11.954566760677208</v>
      </c>
      <c r="AG28" s="22">
        <f>SUMIF(Emissions!$C$54:$C$69,'Emissions summary'!$C28,Emissions!AI$54:AI$69)</f>
        <v>12.263228780843946</v>
      </c>
      <c r="AH28" s="22">
        <f>SUMIF(Emissions!$C$54:$C$69,'Emissions summary'!$C28,Emissions!AJ$54:AJ$69)</f>
        <v>12.268210641010684</v>
      </c>
      <c r="AI28" s="22">
        <f>SUMIF(Emissions!$C$54:$C$69,'Emissions summary'!$C28,Emissions!AK$54:AK$69)</f>
        <v>12.23948849988569</v>
      </c>
      <c r="AJ28" s="22">
        <f>SUMIF(Emissions!$C$54:$C$69,'Emissions summary'!$C28,Emissions!AL$54:AL$69)</f>
        <v>12.210766358760694</v>
      </c>
      <c r="AK28" s="22">
        <f>SUMIF(Emissions!$C$54:$C$69,'Emissions summary'!$C28,Emissions!AM$54:AM$69)</f>
        <v>12.182044217635699</v>
      </c>
      <c r="AL28" s="22">
        <f>SUMIF(Emissions!$C$54:$C$69,'Emissions summary'!$C28,Emissions!AN$54:AN$69)</f>
        <v>12.153322076510703</v>
      </c>
      <c r="AM28" s="22">
        <f>SUMIF(Emissions!$C$54:$C$69,'Emissions summary'!$C28,Emissions!AO$54:AO$69)</f>
        <v>12.124599935385708</v>
      </c>
      <c r="AN28" s="22">
        <f>SUMIF(Emissions!$C$54:$C$69,'Emissions summary'!$C28,Emissions!AP$54:AP$69)</f>
        <v>12.095877794260716</v>
      </c>
      <c r="AO28" s="22">
        <f>SUMIF(Emissions!$C$54:$C$69,'Emissions summary'!$C28,Emissions!AQ$54:AQ$69)</f>
        <v>12.067155653135719</v>
      </c>
      <c r="AP28" s="22">
        <f>SUMIF(Emissions!$C$54:$C$69,'Emissions summary'!$C28,Emissions!AR$54:AR$69)</f>
        <v>12.038433512010723</v>
      </c>
      <c r="AQ28" s="22">
        <f>SUMIF(Emissions!$C$54:$C$69,'Emissions summary'!$C28,Emissions!AS$54:AS$69)</f>
        <v>12.009711370885729</v>
      </c>
      <c r="AR28" s="22">
        <f>SUMIF(Emissions!$C$54:$C$69,'Emissions summary'!$C28,Emissions!AT$54:AT$69)</f>
        <v>11.980989229760732</v>
      </c>
      <c r="AS28" s="22">
        <f>SUMIF(Emissions!$C$54:$C$69,'Emissions summary'!$C28,Emissions!AU$54:AU$69)</f>
        <v>11.952267088635738</v>
      </c>
      <c r="AT28" s="22">
        <f>SUMIF(Emissions!$C$54:$C$69,'Emissions summary'!$C28,Emissions!AV$54:AV$69)</f>
        <v>11.923544947510743</v>
      </c>
      <c r="AU28" s="22">
        <f>SUMIF(Emissions!$C$54:$C$69,'Emissions summary'!$C28,Emissions!AW$54:AW$69)</f>
        <v>11.881226167028043</v>
      </c>
      <c r="AV28" s="22">
        <f>SUMIF(Emissions!$C$54:$C$69,'Emissions summary'!$C28,Emissions!AX$54:AX$69)</f>
        <v>11.838907386545339</v>
      </c>
      <c r="AW28" s="22">
        <f>SUMIF(Emissions!$C$54:$C$69,'Emissions summary'!$C28,Emissions!AY$54:AY$69)</f>
        <v>11.796588606062636</v>
      </c>
      <c r="AX28" s="22">
        <f>SUMIF(Emissions!$C$54:$C$69,'Emissions summary'!$C28,Emissions!AZ$54:AZ$69)</f>
        <v>11.754269825579936</v>
      </c>
      <c r="AY28" s="22">
        <f>SUMIF(Emissions!$C$54:$C$69,'Emissions summary'!$C28,Emissions!BA$54:BA$69)</f>
        <v>11.711951045097234</v>
      </c>
      <c r="AZ28" s="22">
        <f>SUMIF(Emissions!$C$54:$C$69,'Emissions summary'!$C28,Emissions!BB$54:BB$69)</f>
        <v>11.669632264614533</v>
      </c>
      <c r="BA28" s="22">
        <f>SUMIF(Emissions!$C$54:$C$69,'Emissions summary'!$C28,Emissions!BC$54:BC$69)</f>
        <v>11.627313484131829</v>
      </c>
      <c r="BB28" s="22">
        <f>SUMIF(Emissions!$C$54:$C$69,'Emissions summary'!$C28,Emissions!BD$54:BD$69)</f>
        <v>11.584994703649127</v>
      </c>
      <c r="BC28" s="22">
        <f>SUMIF(Emissions!$C$54:$C$69,'Emissions summary'!$C28,Emissions!BE$54:BE$69)</f>
        <v>11.52907928380872</v>
      </c>
      <c r="BD28" s="22">
        <f>SUMIF(Emissions!$C$54:$C$69,'Emissions summary'!$C28,Emissions!BF$54:BF$69)</f>
        <v>11.473163863968312</v>
      </c>
      <c r="BE28" s="22">
        <f>SUMIF(Emissions!$C$54:$C$69,'Emissions summary'!$C28,Emissions!BG$54:BG$69)</f>
        <v>11.4172484441279</v>
      </c>
      <c r="BF28" s="22">
        <f>SUMIF(Emissions!$C$54:$C$69,'Emissions summary'!$C28,Emissions!BH$54:BH$69)</f>
        <v>11.361333024287493</v>
      </c>
      <c r="BG28" s="22">
        <f>SUMIF(Emissions!$C$54:$C$69,'Emissions summary'!$C28,Emissions!BI$54:BI$69)</f>
        <v>11.305417604447085</v>
      </c>
      <c r="BH28" s="22">
        <f>SUMIF(Emissions!$C$54:$C$69,'Emissions summary'!$C28,Emissions!BJ$54:BJ$69)</f>
        <v>11.249502184606676</v>
      </c>
      <c r="BI28" s="22">
        <f>SUMIF(Emissions!$C$54:$C$69,'Emissions summary'!$C28,Emissions!BK$54:BK$69)</f>
        <v>11.193586764766268</v>
      </c>
      <c r="BJ28" s="22">
        <f>SUMIF(Emissions!$C$54:$C$69,'Emissions summary'!$C28,Emissions!BL$54:BL$69)</f>
        <v>11.13767134492586</v>
      </c>
      <c r="BK28" s="22">
        <f>SUMIF(Emissions!$C$54:$C$69,'Emissions summary'!$C28,Emissions!BM$54:BM$69)</f>
        <v>11.081755925085453</v>
      </c>
      <c r="BL28" s="22">
        <f>SUMIF(Emissions!$C$54:$C$69,'Emissions summary'!$C28,Emissions!BN$54:BN$69)</f>
        <v>11.025840505245043</v>
      </c>
      <c r="BM28" s="22">
        <f>SUMIF(Emissions!$C$54:$C$69,'Emissions summary'!$C28,Emissions!BO$54:BO$69)</f>
        <v>10.969925085404636</v>
      </c>
      <c r="BN28" s="22">
        <f>SUMIF(Emissions!$C$54:$C$69,'Emissions summary'!$C28,Emissions!BP$54:BP$69)</f>
        <v>10.914009665564226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22.211168240472922</v>
      </c>
      <c r="AC30" s="22">
        <f>SUMIF(Emissions!$C$54:$C$69,'Emissions summary'!$C30,Emissions!AE$54:AE$69)</f>
        <v>22.3255420719256</v>
      </c>
      <c r="AD30" s="22">
        <f>SUMIF(Emissions!$C$54:$C$69,'Emissions summary'!$C30,Emissions!AF$54:AF$69)</f>
        <v>22.439915903378274</v>
      </c>
      <c r="AE30" s="22">
        <f>SUMIF(Emissions!$C$54:$C$69,'Emissions summary'!$C30,Emissions!AG$54:AG$69)</f>
        <v>22.554289734830945</v>
      </c>
      <c r="AF30" s="22">
        <f>SUMIF(Emissions!$C$54:$C$69,'Emissions summary'!$C30,Emissions!AH$54:AH$69)</f>
        <v>22.668663566283627</v>
      </c>
      <c r="AG30" s="22">
        <f>SUMIF(Emissions!$C$54:$C$69,'Emissions summary'!$C30,Emissions!AI$54:AI$69)</f>
        <v>22.783037397736297</v>
      </c>
      <c r="AH30" s="22">
        <f>SUMIF(Emissions!$C$54:$C$69,'Emissions summary'!$C30,Emissions!AJ$54:AJ$69)</f>
        <v>22.897411229188972</v>
      </c>
      <c r="AI30" s="22">
        <f>SUMIF(Emissions!$C$54:$C$69,'Emissions summary'!$C30,Emissions!AK$54:AK$69)</f>
        <v>23.095209192169019</v>
      </c>
      <c r="AJ30" s="22">
        <f>SUMIF(Emissions!$C$54:$C$69,'Emissions summary'!$C30,Emissions!AL$54:AL$69)</f>
        <v>23.293007155149056</v>
      </c>
      <c r="AK30" s="22">
        <f>SUMIF(Emissions!$C$54:$C$69,'Emissions summary'!$C30,Emissions!AM$54:AM$69)</f>
        <v>23.490805118129099</v>
      </c>
      <c r="AL30" s="22">
        <f>SUMIF(Emissions!$C$54:$C$69,'Emissions summary'!$C30,Emissions!AN$54:AN$69)</f>
        <v>23.688603081109136</v>
      </c>
      <c r="AM30" s="22">
        <f>SUMIF(Emissions!$C$54:$C$69,'Emissions summary'!$C30,Emissions!AO$54:AO$69)</f>
        <v>23.886401044089183</v>
      </c>
      <c r="AN30" s="22">
        <f>SUMIF(Emissions!$C$54:$C$69,'Emissions summary'!$C30,Emissions!AP$54:AP$69)</f>
        <v>24.08419900706922</v>
      </c>
      <c r="AO30" s="22">
        <f>SUMIF(Emissions!$C$54:$C$69,'Emissions summary'!$C30,Emissions!AQ$54:AQ$69)</f>
        <v>24.281996970049263</v>
      </c>
      <c r="AP30" s="22">
        <f>SUMIF(Emissions!$C$54:$C$69,'Emissions summary'!$C30,Emissions!AR$54:AR$69)</f>
        <v>24.479794933029304</v>
      </c>
      <c r="AQ30" s="22">
        <f>SUMIF(Emissions!$C$54:$C$69,'Emissions summary'!$C30,Emissions!AS$54:AS$69)</f>
        <v>24.677592896009344</v>
      </c>
      <c r="AR30" s="22">
        <f>SUMIF(Emissions!$C$54:$C$69,'Emissions summary'!$C30,Emissions!AT$54:AT$69)</f>
        <v>24.875390858989384</v>
      </c>
      <c r="AS30" s="22">
        <f>SUMIF(Emissions!$C$54:$C$69,'Emissions summary'!$C30,Emissions!AU$54:AU$69)</f>
        <v>25.073188821969428</v>
      </c>
      <c r="AT30" s="22">
        <f>SUMIF(Emissions!$C$54:$C$69,'Emissions summary'!$C30,Emissions!AV$54:AV$69)</f>
        <v>25.270986784949468</v>
      </c>
      <c r="AU30" s="22">
        <f>SUMIF(Emissions!$C$54:$C$69,'Emissions summary'!$C30,Emissions!AW$54:AW$69)</f>
        <v>25.472302246869535</v>
      </c>
      <c r="AV30" s="22">
        <f>SUMIF(Emissions!$C$54:$C$69,'Emissions summary'!$C30,Emissions!AX$54:AX$69)</f>
        <v>25.6736177087896</v>
      </c>
      <c r="AW30" s="22">
        <f>SUMIF(Emissions!$C$54:$C$69,'Emissions summary'!$C30,Emissions!AY$54:AY$69)</f>
        <v>25.874933170709671</v>
      </c>
      <c r="AX30" s="22">
        <f>SUMIF(Emissions!$C$54:$C$69,'Emissions summary'!$C30,Emissions!AZ$54:AZ$69)</f>
        <v>26.076248632629738</v>
      </c>
      <c r="AY30" s="22">
        <f>SUMIF(Emissions!$C$54:$C$69,'Emissions summary'!$C30,Emissions!BA$54:BA$69)</f>
        <v>26.277564094549799</v>
      </c>
      <c r="AZ30" s="22">
        <f>SUMIF(Emissions!$C$54:$C$69,'Emissions summary'!$C30,Emissions!BB$54:BB$69)</f>
        <v>26.47887955646987</v>
      </c>
      <c r="BA30" s="22">
        <f>SUMIF(Emissions!$C$54:$C$69,'Emissions summary'!$C30,Emissions!BC$54:BC$69)</f>
        <v>26.680195018389934</v>
      </c>
      <c r="BB30" s="22">
        <f>SUMIF(Emissions!$C$54:$C$69,'Emissions summary'!$C30,Emissions!BD$54:BD$69)</f>
        <v>26.881510480309998</v>
      </c>
      <c r="BC30" s="22">
        <f>SUMIF(Emissions!$C$54:$C$69,'Emissions summary'!$C30,Emissions!BE$54:BE$69)</f>
        <v>27.082825942230066</v>
      </c>
      <c r="BD30" s="22">
        <f>SUMIF(Emissions!$C$54:$C$69,'Emissions summary'!$C30,Emissions!BF$54:BF$69)</f>
        <v>27.28414140415013</v>
      </c>
      <c r="BE30" s="22">
        <f>SUMIF(Emissions!$C$54:$C$69,'Emissions summary'!$C30,Emissions!BG$54:BG$69)</f>
        <v>27.485456866070198</v>
      </c>
      <c r="BF30" s="22">
        <f>SUMIF(Emissions!$C$54:$C$69,'Emissions summary'!$C30,Emissions!BH$54:BH$69)</f>
        <v>27.686772327990262</v>
      </c>
      <c r="BG30" s="22">
        <f>SUMIF(Emissions!$C$54:$C$69,'Emissions summary'!$C30,Emissions!BI$54:BI$69)</f>
        <v>27.88808778991033</v>
      </c>
      <c r="BH30" s="22">
        <f>SUMIF(Emissions!$C$54:$C$69,'Emissions summary'!$C30,Emissions!BJ$54:BJ$69)</f>
        <v>28.089403251830397</v>
      </c>
      <c r="BI30" s="22">
        <f>SUMIF(Emissions!$C$54:$C$69,'Emissions summary'!$C30,Emissions!BK$54:BK$69)</f>
        <v>28.290718713750465</v>
      </c>
      <c r="BJ30" s="22">
        <f>SUMIF(Emissions!$C$54:$C$69,'Emissions summary'!$C30,Emissions!BL$54:BL$69)</f>
        <v>28.492034175670533</v>
      </c>
      <c r="BK30" s="22">
        <f>SUMIF(Emissions!$C$54:$C$69,'Emissions summary'!$C30,Emissions!BM$54:BM$69)</f>
        <v>28.6933496375906</v>
      </c>
      <c r="BL30" s="22">
        <f>SUMIF(Emissions!$C$54:$C$69,'Emissions summary'!$C30,Emissions!BN$54:BN$69)</f>
        <v>28.894665099510664</v>
      </c>
      <c r="BM30" s="22">
        <f>SUMIF(Emissions!$C$54:$C$69,'Emissions summary'!$C30,Emissions!BO$54:BO$69)</f>
        <v>29.095980561430732</v>
      </c>
      <c r="BN30" s="22">
        <f>SUMIF(Emissions!$C$54:$C$69,'Emissions summary'!$C30,Emissions!BP$54:BP$69)</f>
        <v>29.2972960233508</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3.090013816562077</v>
      </c>
      <c r="AC34" s="49">
        <f t="shared" si="21"/>
        <v>3.2036391768546908</v>
      </c>
      <c r="AD34" s="49">
        <f t="shared" si="21"/>
        <v>3.1730419131473035</v>
      </c>
      <c r="AE34" s="49">
        <f t="shared" si="21"/>
        <v>3.1449518814399164</v>
      </c>
      <c r="AF34" s="49">
        <f t="shared" si="21"/>
        <v>3.1761268737325303</v>
      </c>
      <c r="AG34" s="49">
        <f t="shared" si="21"/>
        <v>3.2043578340251431</v>
      </c>
      <c r="AH34" s="49">
        <f t="shared" si="21"/>
        <v>3.2157894663177569</v>
      </c>
      <c r="AI34" s="49">
        <f t="shared" si="21"/>
        <v>3.2312714849038415</v>
      </c>
      <c r="AJ34" s="49">
        <f t="shared" si="21"/>
        <v>3.2467535034899253</v>
      </c>
      <c r="AK34" s="49">
        <f t="shared" si="21"/>
        <v>3.26223552207601</v>
      </c>
      <c r="AL34" s="49">
        <f t="shared" si="21"/>
        <v>3.2777175406620933</v>
      </c>
      <c r="AM34" s="49">
        <f t="shared" si="21"/>
        <v>3.2931995592481784</v>
      </c>
      <c r="AN34" s="49">
        <f t="shared" si="21"/>
        <v>3.3086815778342631</v>
      </c>
      <c r="AO34" s="49">
        <f t="shared" si="21"/>
        <v>3.3241635964203464</v>
      </c>
      <c r="AP34" s="49">
        <f t="shared" si="21"/>
        <v>3.3396456150064311</v>
      </c>
      <c r="AQ34" s="49">
        <f t="shared" si="21"/>
        <v>3.3551276335925149</v>
      </c>
      <c r="AR34" s="49">
        <f t="shared" si="21"/>
        <v>3.3706096521785995</v>
      </c>
      <c r="AS34" s="49">
        <f t="shared" si="21"/>
        <v>3.3860916707646842</v>
      </c>
      <c r="AT34" s="49">
        <f t="shared" si="21"/>
        <v>3.4015736893507675</v>
      </c>
      <c r="AU34" s="49">
        <f t="shared" si="21"/>
        <v>3.4166247163658898</v>
      </c>
      <c r="AV34" s="49">
        <f t="shared" si="21"/>
        <v>3.4316757433810112</v>
      </c>
      <c r="AW34" s="49">
        <f t="shared" si="21"/>
        <v>3.4467267703961331</v>
      </c>
      <c r="AX34" s="49">
        <f t="shared" si="21"/>
        <v>3.4617777974112558</v>
      </c>
      <c r="AY34" s="49">
        <f t="shared" si="21"/>
        <v>3.4768288244263776</v>
      </c>
      <c r="AZ34" s="49">
        <f t="shared" si="21"/>
        <v>3.491879851441499</v>
      </c>
      <c r="BA34" s="49">
        <f t="shared" si="21"/>
        <v>3.5069308784566204</v>
      </c>
      <c r="BB34" s="49">
        <f t="shared" si="21"/>
        <v>3.5219819054717427</v>
      </c>
      <c r="BC34" s="49">
        <f t="shared" si="21"/>
        <v>3.5362807779692043</v>
      </c>
      <c r="BD34" s="49">
        <f t="shared" si="21"/>
        <v>3.5505796504666653</v>
      </c>
      <c r="BE34" s="49">
        <f t="shared" si="21"/>
        <v>3.5648785229641264</v>
      </c>
      <c r="BF34" s="49">
        <f t="shared" si="21"/>
        <v>3.5791773954615884</v>
      </c>
      <c r="BG34" s="49">
        <f t="shared" si="21"/>
        <v>3.59347626795905</v>
      </c>
      <c r="BH34" s="49">
        <f t="shared" si="21"/>
        <v>3.6077751404565115</v>
      </c>
      <c r="BI34" s="49">
        <f t="shared" si="21"/>
        <v>3.622074012953973</v>
      </c>
      <c r="BJ34" s="49">
        <f t="shared" si="21"/>
        <v>3.6363728854514346</v>
      </c>
      <c r="BK34" s="49">
        <f t="shared" si="21"/>
        <v>3.6506717579488956</v>
      </c>
      <c r="BL34" s="49">
        <f t="shared" si="21"/>
        <v>3.6649706304463576</v>
      </c>
      <c r="BM34" s="49">
        <f t="shared" si="21"/>
        <v>3.6792695029438187</v>
      </c>
      <c r="BN34" s="49">
        <f t="shared" si="21"/>
        <v>3.6935683754412798</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0.81337835040550022</v>
      </c>
      <c r="AC35" s="22">
        <f>SUMIF(Emissions!$C$70:$C$85,'Emissions summary'!$C35,Emissions!AE$70:AE$85)</f>
        <v>0.91618667449117541</v>
      </c>
      <c r="AD35" s="22">
        <f>SUMIF(Emissions!$C$70:$C$85,'Emissions summary'!$C35,Emissions!AF$70:AF$85)</f>
        <v>0.87477237457685053</v>
      </c>
      <c r="AE35" s="22">
        <f>SUMIF(Emissions!$C$70:$C$85,'Emissions summary'!$C35,Emissions!AG$70:AG$85)</f>
        <v>0.83586530666252568</v>
      </c>
      <c r="AF35" s="22">
        <f>SUMIF(Emissions!$C$70:$C$85,'Emissions summary'!$C35,Emissions!AH$70:AH$85)</f>
        <v>0.85622326274820093</v>
      </c>
      <c r="AG35" s="22">
        <f>SUMIF(Emissions!$C$70:$C$85,'Emissions summary'!$C35,Emissions!AI$70:AI$85)</f>
        <v>0.87363718683387614</v>
      </c>
      <c r="AH35" s="22">
        <f>SUMIF(Emissions!$C$70:$C$85,'Emissions summary'!$C35,Emissions!AJ$70:AJ$85)</f>
        <v>0.87425178291955141</v>
      </c>
      <c r="AI35" s="22">
        <f>SUMIF(Emissions!$C$70:$C$85,'Emissions summary'!$C35,Emissions!AK$70:AK$85)</f>
        <v>0.87129977937663372</v>
      </c>
      <c r="AJ35" s="22">
        <f>SUMIF(Emissions!$C$70:$C$85,'Emissions summary'!$C35,Emissions!AL$70:AL$85)</f>
        <v>0.86834777583371592</v>
      </c>
      <c r="AK35" s="22">
        <f>SUMIF(Emissions!$C$70:$C$85,'Emissions summary'!$C35,Emissions!AM$70:AM$85)</f>
        <v>0.86539577229079812</v>
      </c>
      <c r="AL35" s="22">
        <f>SUMIF(Emissions!$C$70:$C$85,'Emissions summary'!$C35,Emissions!AN$70:AN$85)</f>
        <v>0.86244376874788042</v>
      </c>
      <c r="AM35" s="22">
        <f>SUMIF(Emissions!$C$70:$C$85,'Emissions summary'!$C35,Emissions!AO$70:AO$85)</f>
        <v>0.85949176520496295</v>
      </c>
      <c r="AN35" s="22">
        <f>SUMIF(Emissions!$C$70:$C$85,'Emissions summary'!$C35,Emissions!AP$70:AP$85)</f>
        <v>0.85653976166204526</v>
      </c>
      <c r="AO35" s="22">
        <f>SUMIF(Emissions!$C$70:$C$85,'Emissions summary'!$C35,Emissions!AQ$70:AQ$85)</f>
        <v>0.85358775811912746</v>
      </c>
      <c r="AP35" s="22">
        <f>SUMIF(Emissions!$C$70:$C$85,'Emissions summary'!$C35,Emissions!AR$70:AR$85)</f>
        <v>0.85063575457620977</v>
      </c>
      <c r="AQ35" s="22">
        <f>SUMIF(Emissions!$C$70:$C$85,'Emissions summary'!$C35,Emissions!AS$70:AS$85)</f>
        <v>0.84768375103329197</v>
      </c>
      <c r="AR35" s="22">
        <f>SUMIF(Emissions!$C$70:$C$85,'Emissions summary'!$C35,Emissions!AT$70:AT$85)</f>
        <v>0.84473174749037416</v>
      </c>
      <c r="AS35" s="22">
        <f>SUMIF(Emissions!$C$70:$C$85,'Emissions summary'!$C35,Emissions!AU$70:AU$85)</f>
        <v>0.84177974394745669</v>
      </c>
      <c r="AT35" s="22">
        <f>SUMIF(Emissions!$C$70:$C$85,'Emissions summary'!$C35,Emissions!AV$70:AV$85)</f>
        <v>0.838827740404539</v>
      </c>
      <c r="AU35" s="22">
        <f>SUMIF(Emissions!$C$70:$C$85,'Emissions summary'!$C35,Emissions!AW$70:AW$85)</f>
        <v>0.83512358234396089</v>
      </c>
      <c r="AV35" s="22">
        <f>SUMIF(Emissions!$C$70:$C$85,'Emissions summary'!$C35,Emissions!AX$70:AX$85)</f>
        <v>0.83141942428338278</v>
      </c>
      <c r="AW35" s="22">
        <f>SUMIF(Emissions!$C$70:$C$85,'Emissions summary'!$C35,Emissions!AY$70:AY$85)</f>
        <v>0.82771526622280467</v>
      </c>
      <c r="AX35" s="22">
        <f>SUMIF(Emissions!$C$70:$C$85,'Emissions summary'!$C35,Emissions!AZ$70:AZ$85)</f>
        <v>0.82401110816222667</v>
      </c>
      <c r="AY35" s="22">
        <f>SUMIF(Emissions!$C$70:$C$85,'Emissions summary'!$C35,Emissions!BA$70:BA$85)</f>
        <v>0.82030695010164856</v>
      </c>
      <c r="AZ35" s="22">
        <f>SUMIF(Emissions!$C$70:$C$85,'Emissions summary'!$C35,Emissions!BB$70:BB$85)</f>
        <v>0.81660279204107056</v>
      </c>
      <c r="BA35" s="22">
        <f>SUMIF(Emissions!$C$70:$C$85,'Emissions summary'!$C35,Emissions!BC$70:BC$85)</f>
        <v>0.81289863398049245</v>
      </c>
      <c r="BB35" s="22">
        <f>SUMIF(Emissions!$C$70:$C$85,'Emissions summary'!$C35,Emissions!BD$70:BD$85)</f>
        <v>0.80919447591991434</v>
      </c>
      <c r="BC35" s="22">
        <f>SUMIF(Emissions!$C$70:$C$85,'Emissions summary'!$C35,Emissions!BE$70:BE$85)</f>
        <v>0.80473816334167581</v>
      </c>
      <c r="BD35" s="22">
        <f>SUMIF(Emissions!$C$70:$C$85,'Emissions summary'!$C35,Emissions!BF$70:BF$85)</f>
        <v>0.80028185076343727</v>
      </c>
      <c r="BE35" s="22">
        <f>SUMIF(Emissions!$C$70:$C$85,'Emissions summary'!$C35,Emissions!BG$70:BG$85)</f>
        <v>0.79582553818519886</v>
      </c>
      <c r="BF35" s="22">
        <f>SUMIF(Emissions!$C$70:$C$85,'Emissions summary'!$C35,Emissions!BH$70:BH$85)</f>
        <v>0.79136922560696055</v>
      </c>
      <c r="BG35" s="22">
        <f>SUMIF(Emissions!$C$70:$C$85,'Emissions summary'!$C35,Emissions!BI$70:BI$85)</f>
        <v>0.78691291302872202</v>
      </c>
      <c r="BH35" s="22">
        <f>SUMIF(Emissions!$C$70:$C$85,'Emissions summary'!$C35,Emissions!BJ$70:BJ$85)</f>
        <v>0.7824566004504836</v>
      </c>
      <c r="BI35" s="22">
        <f>SUMIF(Emissions!$C$70:$C$85,'Emissions summary'!$C35,Emissions!BK$70:BK$85)</f>
        <v>0.77800028787224518</v>
      </c>
      <c r="BJ35" s="22">
        <f>SUMIF(Emissions!$C$70:$C$85,'Emissions summary'!$C35,Emissions!BL$70:BL$85)</f>
        <v>0.77354397529400676</v>
      </c>
      <c r="BK35" s="22">
        <f>SUMIF(Emissions!$C$70:$C$85,'Emissions summary'!$C35,Emissions!BM$70:BM$85)</f>
        <v>0.76908766271576834</v>
      </c>
      <c r="BL35" s="22">
        <f>SUMIF(Emissions!$C$70:$C$85,'Emissions summary'!$C35,Emissions!BN$70:BN$85)</f>
        <v>0.76463135013752992</v>
      </c>
      <c r="BM35" s="22">
        <f>SUMIF(Emissions!$C$70:$C$85,'Emissions summary'!$C35,Emissions!BO$70:BO$85)</f>
        <v>0.76017503755929161</v>
      </c>
      <c r="BN35" s="22">
        <f>SUMIF(Emissions!$C$70:$C$85,'Emissions summary'!$C35,Emissions!BP$70:BP$85)</f>
        <v>0.75571872498105297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1.9270838146967177</v>
      </c>
      <c r="AC37" s="22">
        <f>SUMIF(Emissions!$C$70:$C$85,'Emissions summary'!$C37,Emissions!AE$70:AE$85)</f>
        <v>1.9378298037617634</v>
      </c>
      <c r="AD37" s="22">
        <f>SUMIF(Emissions!$C$70:$C$85,'Emissions summary'!$C37,Emissions!AF$70:AF$85)</f>
        <v>1.9485757928268084</v>
      </c>
      <c r="AE37" s="22">
        <f>SUMIF(Emissions!$C$70:$C$85,'Emissions summary'!$C37,Emissions!AG$70:AG$85)</f>
        <v>1.9593217818918536</v>
      </c>
      <c r="AF37" s="22">
        <f>SUMIF(Emissions!$C$70:$C$85,'Emissions summary'!$C37,Emissions!AH$70:AH$85)</f>
        <v>1.9700677709568992</v>
      </c>
      <c r="AG37" s="22">
        <f>SUMIF(Emissions!$C$70:$C$85,'Emissions summary'!$C37,Emissions!AI$70:AI$85)</f>
        <v>1.9808137600219442</v>
      </c>
      <c r="AH37" s="22">
        <f>SUMIF(Emissions!$C$70:$C$85,'Emissions summary'!$C37,Emissions!AJ$70:AJ$85)</f>
        <v>1.9915597490869896</v>
      </c>
      <c r="AI37" s="22">
        <f>SUMIF(Emissions!$C$70:$C$85,'Emissions summary'!$C37,Emissions!AK$70:AK$85)</f>
        <v>2.0099227240740993</v>
      </c>
      <c r="AJ37" s="22">
        <f>SUMIF(Emissions!$C$70:$C$85,'Emissions summary'!$C37,Emissions!AL$70:AL$85)</f>
        <v>2.0282856990612084</v>
      </c>
      <c r="AK37" s="22">
        <f>SUMIF(Emissions!$C$70:$C$85,'Emissions summary'!$C37,Emissions!AM$70:AM$85)</f>
        <v>2.0466486740483179</v>
      </c>
      <c r="AL37" s="22">
        <f>SUMIF(Emissions!$C$70:$C$85,'Emissions summary'!$C37,Emissions!AN$70:AN$85)</f>
        <v>2.065011649035426</v>
      </c>
      <c r="AM37" s="22">
        <f>SUMIF(Emissions!$C$70:$C$85,'Emissions summary'!$C37,Emissions!AO$70:AO$85)</f>
        <v>2.0833746240225359</v>
      </c>
      <c r="AN37" s="22">
        <f>SUMIF(Emissions!$C$70:$C$85,'Emissions summary'!$C37,Emissions!AP$70:AP$85)</f>
        <v>2.101737599009645</v>
      </c>
      <c r="AO37" s="22">
        <f>SUMIF(Emissions!$C$70:$C$85,'Emissions summary'!$C37,Emissions!AQ$70:AQ$85)</f>
        <v>2.120100573996754</v>
      </c>
      <c r="AP37" s="22">
        <f>SUMIF(Emissions!$C$70:$C$85,'Emissions summary'!$C37,Emissions!AR$70:AR$85)</f>
        <v>2.138463548983863</v>
      </c>
      <c r="AQ37" s="22">
        <f>SUMIF(Emissions!$C$70:$C$85,'Emissions summary'!$C37,Emissions!AS$70:AS$85)</f>
        <v>2.1568265239709721</v>
      </c>
      <c r="AR37" s="22">
        <f>SUMIF(Emissions!$C$70:$C$85,'Emissions summary'!$C37,Emissions!AT$70:AT$85)</f>
        <v>2.1751894989580816</v>
      </c>
      <c r="AS37" s="22">
        <f>SUMIF(Emissions!$C$70:$C$85,'Emissions summary'!$C37,Emissions!AU$70:AU$85)</f>
        <v>2.1935524739451906</v>
      </c>
      <c r="AT37" s="22">
        <f>SUMIF(Emissions!$C$70:$C$85,'Emissions summary'!$C37,Emissions!AV$70:AV$85)</f>
        <v>2.2119154489322996</v>
      </c>
      <c r="AU37" s="22">
        <f>SUMIF(Emissions!$C$70:$C$85,'Emissions summary'!$C37,Emissions!AW$70:AW$85)</f>
        <v>2.230599586866107</v>
      </c>
      <c r="AV37" s="22">
        <f>SUMIF(Emissions!$C$70:$C$85,'Emissions summary'!$C37,Emissions!AX$70:AX$85)</f>
        <v>2.2492837247999136</v>
      </c>
      <c r="AW37" s="22">
        <f>SUMIF(Emissions!$C$70:$C$85,'Emissions summary'!$C37,Emissions!AY$70:AY$85)</f>
        <v>2.267967862733721</v>
      </c>
      <c r="AX37" s="22">
        <f>SUMIF(Emissions!$C$70:$C$85,'Emissions summary'!$C37,Emissions!AZ$70:AZ$85)</f>
        <v>2.2866520006675284</v>
      </c>
      <c r="AY37" s="22">
        <f>SUMIF(Emissions!$C$70:$C$85,'Emissions summary'!$C37,Emissions!BA$70:BA$85)</f>
        <v>2.3053361386013353</v>
      </c>
      <c r="AZ37" s="22">
        <f>SUMIF(Emissions!$C$70:$C$85,'Emissions summary'!$C37,Emissions!BB$70:BB$85)</f>
        <v>2.3240202765351423</v>
      </c>
      <c r="BA37" s="22">
        <f>SUMIF(Emissions!$C$70:$C$85,'Emissions summary'!$C37,Emissions!BC$70:BC$85)</f>
        <v>2.3427044144689493</v>
      </c>
      <c r="BB37" s="22">
        <f>SUMIF(Emissions!$C$70:$C$85,'Emissions summary'!$C37,Emissions!BD$70:BD$85)</f>
        <v>2.3613885524027567</v>
      </c>
      <c r="BC37" s="22">
        <f>SUMIF(Emissions!$C$70:$C$85,'Emissions summary'!$C37,Emissions!BE$70:BE$85)</f>
        <v>2.3800726903365637</v>
      </c>
      <c r="BD37" s="22">
        <f>SUMIF(Emissions!$C$70:$C$85,'Emissions summary'!$C37,Emissions!BF$70:BF$85)</f>
        <v>2.3987568282703706</v>
      </c>
      <c r="BE37" s="22">
        <f>SUMIF(Emissions!$C$70:$C$85,'Emissions summary'!$C37,Emissions!BG$70:BG$85)</f>
        <v>2.4174409662041776</v>
      </c>
      <c r="BF37" s="22">
        <f>SUMIF(Emissions!$C$70:$C$85,'Emissions summary'!$C37,Emissions!BH$70:BH$85)</f>
        <v>2.436125104137985</v>
      </c>
      <c r="BG37" s="22">
        <f>SUMIF(Emissions!$C$70:$C$85,'Emissions summary'!$C37,Emissions!BI$70:BI$85)</f>
        <v>2.454809242071792</v>
      </c>
      <c r="BH37" s="22">
        <f>SUMIF(Emissions!$C$70:$C$85,'Emissions summary'!$C37,Emissions!BJ$70:BJ$85)</f>
        <v>2.4734933800055994</v>
      </c>
      <c r="BI37" s="22">
        <f>SUMIF(Emissions!$C$70:$C$85,'Emissions summary'!$C37,Emissions!BK$70:BK$85)</f>
        <v>2.4921775179394063</v>
      </c>
      <c r="BJ37" s="22">
        <f>SUMIF(Emissions!$C$70:$C$85,'Emissions summary'!$C37,Emissions!BL$70:BL$85)</f>
        <v>2.5108616558732133</v>
      </c>
      <c r="BK37" s="22">
        <f>SUMIF(Emissions!$C$70:$C$85,'Emissions summary'!$C37,Emissions!BM$70:BM$85)</f>
        <v>2.5295457938070207</v>
      </c>
      <c r="BL37" s="22">
        <f>SUMIF(Emissions!$C$70:$C$85,'Emissions summary'!$C37,Emissions!BN$70:BN$85)</f>
        <v>2.5482299317408281</v>
      </c>
      <c r="BM37" s="22">
        <f>SUMIF(Emissions!$C$70:$C$85,'Emissions summary'!$C37,Emissions!BO$70:BO$85)</f>
        <v>2.5669140696746346</v>
      </c>
      <c r="BN37" s="22">
        <f>SUMIF(Emissions!$C$70:$C$85,'Emissions summary'!$C37,Emissions!BP$70:BP$85)</f>
        <v>2.5855982076084416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888.40698483972028</v>
      </c>
      <c r="AD41" s="49">
        <f>Emissions!AF86</f>
        <v>892.07455240062757</v>
      </c>
      <c r="AE41" s="49">
        <f>Emissions!AG86</f>
        <v>894.77070832046195</v>
      </c>
      <c r="AF41" s="49">
        <f>Emissions!AH86</f>
        <v>896.54567098879795</v>
      </c>
      <c r="AG41" s="49">
        <f>Emissions!AI86</f>
        <v>897.40010231840267</v>
      </c>
      <c r="AH41" s="49">
        <f>Emissions!AJ86</f>
        <v>899.22643142055358</v>
      </c>
      <c r="AI41" s="49">
        <f>Emissions!AK86</f>
        <v>900.87952337519744</v>
      </c>
      <c r="AJ41" s="49">
        <f>Emissions!AL86</f>
        <v>901.75838350172182</v>
      </c>
      <c r="AK41" s="49">
        <f>Emissions!AM86</f>
        <v>890.33934979930405</v>
      </c>
      <c r="AL41" s="49">
        <f>Emissions!AN86</f>
        <v>895.07522981376519</v>
      </c>
      <c r="AM41" s="49">
        <f>Emissions!AO86</f>
        <v>898.35158444519141</v>
      </c>
      <c r="AN41" s="49">
        <f>Emissions!AP86</f>
        <v>901.64028422287288</v>
      </c>
      <c r="AO41" s="49">
        <f>Emissions!AQ86</f>
        <v>905.07442798365685</v>
      </c>
      <c r="AP41" s="49">
        <f>Emissions!AR86</f>
        <v>909.75027972043665</v>
      </c>
      <c r="AQ41" s="49">
        <f>Emissions!AS86</f>
        <v>914.5357615559958</v>
      </c>
      <c r="AR41" s="49">
        <f>Emissions!AT86</f>
        <v>919.66319452149628</v>
      </c>
      <c r="AS41" s="49">
        <f>Emissions!AU86</f>
        <v>925.16010508455486</v>
      </c>
      <c r="AT41" s="49">
        <f>Emissions!AV86</f>
        <v>931.47425972946269</v>
      </c>
      <c r="AU41" s="49">
        <f>Emissions!AW86</f>
        <v>937.93190741203978</v>
      </c>
      <c r="AV41" s="49">
        <f>Emissions!AX86</f>
        <v>944.43285028590526</v>
      </c>
      <c r="AW41" s="49">
        <f>Emissions!AY86</f>
        <v>950.72596733551984</v>
      </c>
      <c r="AX41" s="49">
        <f>Emissions!AZ86</f>
        <v>957.17041354646051</v>
      </c>
      <c r="AY41" s="49">
        <f>Emissions!BA86</f>
        <v>963.54315325553273</v>
      </c>
      <c r="AZ41" s="49">
        <f>Emissions!BB86</f>
        <v>969.39426469268005</v>
      </c>
      <c r="BA41" s="49">
        <f>Emissions!BC86</f>
        <v>975.17885824308325</v>
      </c>
      <c r="BB41" s="49">
        <f>Emissions!BD86</f>
        <v>980.97979916465704</v>
      </c>
      <c r="BC41" s="49">
        <f>Emissions!BE86</f>
        <v>986.67696027031604</v>
      </c>
      <c r="BD41" s="49">
        <f>Emissions!BF86</f>
        <v>992.19448345154888</v>
      </c>
      <c r="BE41" s="49">
        <f>Emissions!BG86</f>
        <v>997.94021581680499</v>
      </c>
      <c r="BF41" s="49">
        <f>Emissions!BH86</f>
        <v>1003.7723438272919</v>
      </c>
      <c r="BG41" s="49">
        <f>Emissions!BI86</f>
        <v>1009.6936200433155</v>
      </c>
      <c r="BH41" s="49">
        <f>Emissions!BJ86</f>
        <v>1015.4960337158052</v>
      </c>
      <c r="BI41" s="49">
        <f>Emissions!BK86</f>
        <v>1021.3654382281339</v>
      </c>
      <c r="BJ41" s="49">
        <f>Emissions!BL86</f>
        <v>1027.5193690617823</v>
      </c>
      <c r="BK41" s="49">
        <f>Emissions!BM86</f>
        <v>1033.8235598188453</v>
      </c>
      <c r="BL41" s="49">
        <f>Emissions!BN86</f>
        <v>1040.2401002186994</v>
      </c>
      <c r="BM41" s="49">
        <f>Emissions!BO86</f>
        <v>1046.4381865875191</v>
      </c>
      <c r="BN41" s="49">
        <f>Emissions!BP86</f>
        <v>1052.7260296044171</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470.04662761545205</v>
      </c>
      <c r="AD42" s="49">
        <f>Emissions!AF87</f>
        <v>469.95422019361246</v>
      </c>
      <c r="AE42" s="49">
        <f>Emissions!AG87</f>
        <v>469.88628829780089</v>
      </c>
      <c r="AF42" s="49">
        <f>Emissions!AH87</f>
        <v>469.84156663383203</v>
      </c>
      <c r="AG42" s="49">
        <f>Emissions!AI87</f>
        <v>469.82003852426163</v>
      </c>
      <c r="AH42" s="49">
        <f>Emissions!AJ87</f>
        <v>469.77402264017564</v>
      </c>
      <c r="AI42" s="49">
        <f>Emissions!AK87</f>
        <v>469.73237161042482</v>
      </c>
      <c r="AJ42" s="49">
        <f>Emissions!AL87</f>
        <v>469.71022799695334</v>
      </c>
      <c r="AK42" s="49">
        <f>Emissions!AM87</f>
        <v>469.99794006955062</v>
      </c>
      <c r="AL42" s="49">
        <f>Emissions!AN87</f>
        <v>469.87861562493987</v>
      </c>
      <c r="AM42" s="49">
        <f>Emissions!AO87</f>
        <v>469.79606513895857</v>
      </c>
      <c r="AN42" s="49">
        <f>Emissions!AP87</f>
        <v>469.71320360672695</v>
      </c>
      <c r="AO42" s="49">
        <f>Emissions!AQ87</f>
        <v>469.62667749210453</v>
      </c>
      <c r="AP42" s="49">
        <f>Emissions!AR87</f>
        <v>469.50886550998717</v>
      </c>
      <c r="AQ42" s="49">
        <f>Emissions!AS87</f>
        <v>469.38829130614778</v>
      </c>
      <c r="AR42" s="49">
        <f>Emissions!AT87</f>
        <v>469.25910135855207</v>
      </c>
      <c r="AS42" s="49">
        <f>Emissions!AU87</f>
        <v>469.12060211490387</v>
      </c>
      <c r="AT42" s="49">
        <f>Emissions!AV87</f>
        <v>468.96151172539021</v>
      </c>
      <c r="AU42" s="49">
        <f>Emissions!AW87</f>
        <v>468.79880590918236</v>
      </c>
      <c r="AV42" s="49">
        <f>Emissions!AX87</f>
        <v>468.63500923454069</v>
      </c>
      <c r="AW42" s="49">
        <f>Emissions!AY87</f>
        <v>468.4764489047767</v>
      </c>
      <c r="AX42" s="49">
        <f>Emissions!AZ87</f>
        <v>468.31407571065097</v>
      </c>
      <c r="AY42" s="49">
        <f>Emissions!BA87</f>
        <v>468.15350922161144</v>
      </c>
      <c r="AZ42" s="49">
        <f>Emissions!BB87</f>
        <v>468.0060855916924</v>
      </c>
      <c r="BA42" s="49">
        <f>Emissions!BC87</f>
        <v>467.86033793537655</v>
      </c>
      <c r="BB42" s="49">
        <f>Emissions!BD87</f>
        <v>467.71417839341746</v>
      </c>
      <c r="BC42" s="49">
        <f>Emissions!BE87</f>
        <v>467.57063367042724</v>
      </c>
      <c r="BD42" s="49">
        <f>Emissions!BF87</f>
        <v>467.4316150746821</v>
      </c>
      <c r="BE42" s="49">
        <f>Emissions!BG87</f>
        <v>467.28684655831933</v>
      </c>
      <c r="BF42" s="49">
        <f>Emissions!BH87</f>
        <v>467.13990123165871</v>
      </c>
      <c r="BG42" s="49">
        <f>Emissions!BI87</f>
        <v>466.99070974164914</v>
      </c>
      <c r="BH42" s="49">
        <f>Emissions!BJ87</f>
        <v>466.84451309250312</v>
      </c>
      <c r="BI42" s="49">
        <f>Emissions!BK87</f>
        <v>466.69662855330643</v>
      </c>
      <c r="BJ42" s="49">
        <f>Emissions!BL87</f>
        <v>466.54157513627393</v>
      </c>
      <c r="BK42" s="49">
        <f>Emissions!BM87</f>
        <v>466.38273579522007</v>
      </c>
      <c r="BL42" s="49">
        <f>Emissions!BN87</f>
        <v>466.22106571126591</v>
      </c>
      <c r="BM42" s="49">
        <f>Emissions!BO87</f>
        <v>466.06489975871835</v>
      </c>
      <c r="BN42" s="49">
        <f>Emissions!BP87</f>
        <v>465.90647231260482</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55.28633998855625</v>
      </c>
      <c r="H43" s="49">
        <f t="shared" si="24"/>
        <v>54.71008958224381</v>
      </c>
      <c r="I43" s="49">
        <f t="shared" si="24"/>
        <v>54.205597256781054</v>
      </c>
      <c r="J43" s="49">
        <f t="shared" si="24"/>
        <v>52.900250302352887</v>
      </c>
      <c r="K43" s="49">
        <f t="shared" si="24"/>
        <v>51.915653074343908</v>
      </c>
      <c r="L43" s="49">
        <f t="shared" si="24"/>
        <v>54.152443602860892</v>
      </c>
      <c r="M43" s="49">
        <f t="shared" si="24"/>
        <v>55.0921271912325</v>
      </c>
      <c r="N43" s="49">
        <f t="shared" si="24"/>
        <v>55.452453962621647</v>
      </c>
      <c r="O43" s="49">
        <f t="shared" si="24"/>
        <v>55.340893527840024</v>
      </c>
      <c r="P43" s="49">
        <f t="shared" si="24"/>
        <v>54.909001676139468</v>
      </c>
      <c r="Q43" s="49">
        <f t="shared" si="24"/>
        <v>53.415685968258067</v>
      </c>
      <c r="R43" s="49">
        <f t="shared" si="24"/>
        <v>54.703059588171548</v>
      </c>
      <c r="S43" s="49">
        <f t="shared" si="24"/>
        <v>54.096474666145404</v>
      </c>
      <c r="T43" s="49">
        <f t="shared" si="24"/>
        <v>53.498896979933384</v>
      </c>
      <c r="U43" s="49">
        <f t="shared" si="24"/>
        <v>52.263187711915691</v>
      </c>
      <c r="V43" s="49">
        <f t="shared" si="24"/>
        <v>52.35335955308765</v>
      </c>
      <c r="W43" s="49">
        <f t="shared" si="24"/>
        <v>54.345597859655129</v>
      </c>
      <c r="X43" s="49">
        <f t="shared" si="24"/>
        <v>54.4968684161461</v>
      </c>
      <c r="Y43" s="49">
        <f t="shared" si="24"/>
        <v>54.126626370799677</v>
      </c>
      <c r="Z43" s="49">
        <f t="shared" si="24"/>
        <v>53.115630834632697</v>
      </c>
      <c r="AA43" s="49">
        <f t="shared" si="24"/>
        <v>53.123674822972326</v>
      </c>
      <c r="AB43" s="49">
        <f t="shared" si="24"/>
        <v>55.434143122970625</v>
      </c>
      <c r="AC43" s="49">
        <f t="shared" si="24"/>
        <v>55.419980902686</v>
      </c>
      <c r="AD43" s="49">
        <f t="shared" si="24"/>
        <v>55.163257308588719</v>
      </c>
      <c r="AE43" s="49">
        <f t="shared" si="24"/>
        <v>54.680893054265262</v>
      </c>
      <c r="AF43" s="49">
        <f t="shared" si="24"/>
        <v>53.986025268877739</v>
      </c>
      <c r="AG43" s="49">
        <f t="shared" si="24"/>
        <v>53.561813577845072</v>
      </c>
      <c r="AH43" s="49">
        <f t="shared" si="24"/>
        <v>53.114113047084174</v>
      </c>
      <c r="AI43" s="49">
        <f t="shared" si="24"/>
        <v>52.498308764733416</v>
      </c>
      <c r="AJ43" s="49">
        <f t="shared" si="24"/>
        <v>49.150707224996786</v>
      </c>
      <c r="AK43" s="49">
        <f t="shared" si="24"/>
        <v>49.667867305299296</v>
      </c>
      <c r="AL43" s="49">
        <f t="shared" si="24"/>
        <v>49.913871642784386</v>
      </c>
      <c r="AM43" s="49">
        <f t="shared" si="24"/>
        <v>50.163359876466224</v>
      </c>
      <c r="AN43" s="49">
        <f t="shared" si="24"/>
        <v>50.448477516099729</v>
      </c>
      <c r="AO43" s="49">
        <f t="shared" si="24"/>
        <v>51.007448391966271</v>
      </c>
      <c r="AP43" s="49">
        <f t="shared" si="24"/>
        <v>51.588672027661985</v>
      </c>
      <c r="AQ43" s="49">
        <f t="shared" si="24"/>
        <v>52.250616836657969</v>
      </c>
      <c r="AR43" s="49">
        <f t="shared" si="24"/>
        <v>53.001931700680451</v>
      </c>
      <c r="AS43" s="49">
        <f t="shared" si="24"/>
        <v>53.946913697475992</v>
      </c>
      <c r="AT43" s="49">
        <f t="shared" si="24"/>
        <v>54.93954604021679</v>
      </c>
      <c r="AU43" s="49">
        <f t="shared" si="24"/>
        <v>55.722651558759424</v>
      </c>
      <c r="AV43" s="49">
        <f t="shared" si="24"/>
        <v>56.453839046410749</v>
      </c>
      <c r="AW43" s="49">
        <f t="shared" si="24"/>
        <v>57.215884570439378</v>
      </c>
      <c r="AX43" s="49">
        <f t="shared" si="24"/>
        <v>57.957003787741229</v>
      </c>
      <c r="AY43" s="49">
        <f t="shared" si="24"/>
        <v>58.567705024707564</v>
      </c>
      <c r="AZ43" s="49">
        <f t="shared" si="24"/>
        <v>59.146362495867301</v>
      </c>
      <c r="BA43" s="49">
        <f t="shared" si="24"/>
        <v>59.721053620666538</v>
      </c>
      <c r="BB43" s="49">
        <f t="shared" si="24"/>
        <v>60.262314465622019</v>
      </c>
      <c r="BC43" s="49">
        <f t="shared" si="24"/>
        <v>60.750463900314017</v>
      </c>
      <c r="BD43" s="49">
        <f t="shared" si="24"/>
        <v>61.284379783920457</v>
      </c>
      <c r="BE43" s="49">
        <f t="shared" si="24"/>
        <v>61.979155942648354</v>
      </c>
      <c r="BF43" s="49">
        <f t="shared" si="24"/>
        <v>62.695680232768353</v>
      </c>
      <c r="BG43" s="49">
        <f t="shared" si="24"/>
        <v>63.381807161489967</v>
      </c>
      <c r="BH43" s="49">
        <f t="shared" si="24"/>
        <v>64.083239143334879</v>
      </c>
      <c r="BI43" s="49">
        <f t="shared" si="24"/>
        <v>64.856594428940852</v>
      </c>
      <c r="BJ43" s="49">
        <f t="shared" si="24"/>
        <v>65.662166370080584</v>
      </c>
      <c r="BK43" s="49">
        <f t="shared" si="24"/>
        <v>66.497884312929443</v>
      </c>
      <c r="BL43" s="49">
        <f t="shared" si="24"/>
        <v>67.276194439643476</v>
      </c>
      <c r="BM43" s="49">
        <f t="shared" si="24"/>
        <v>68.076952511155739</v>
      </c>
      <c r="BN43" s="49">
        <f t="shared" si="24"/>
        <v>68.919046991516524</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6.6057107727486528</v>
      </c>
      <c r="AD44" s="22">
        <f>Emissions!AF88</f>
        <v>6.6042543189548848</v>
      </c>
      <c r="AE44" s="22">
        <f>Emissions!AG88</f>
        <v>6.6031836293349073</v>
      </c>
      <c r="AF44" s="22">
        <f>Emissions!AH88</f>
        <v>6.6024787613074851</v>
      </c>
      <c r="AG44" s="22">
        <f>Emissions!AI88</f>
        <v>6.6021394520157415</v>
      </c>
      <c r="AH44" s="22">
        <f>Emissions!AJ88</f>
        <v>6.6014141854990864</v>
      </c>
      <c r="AI44" s="22">
        <f>Emissions!AK88</f>
        <v>6.6007577144160576</v>
      </c>
      <c r="AJ44" s="22">
        <f>Emissions!AL88</f>
        <v>6.6004087040313246</v>
      </c>
      <c r="AK44" s="22">
        <f>Emissions!AM88</f>
        <v>6.6049433975797989</v>
      </c>
      <c r="AL44" s="22">
        <f>Emissions!AN88</f>
        <v>6.6030626986426046</v>
      </c>
      <c r="AM44" s="22">
        <f>Emissions!AO88</f>
        <v>6.6017616021928669</v>
      </c>
      <c r="AN44" s="22">
        <f>Emissions!AP88</f>
        <v>6.6004556032744501</v>
      </c>
      <c r="AO44" s="22">
        <f>Emissions!AQ88</f>
        <v>6.5990918460632546</v>
      </c>
      <c r="AP44" s="22">
        <f>Emissions!AR88</f>
        <v>6.5972349853816095</v>
      </c>
      <c r="AQ44" s="22">
        <f>Emissions!AS88</f>
        <v>6.595334588713067</v>
      </c>
      <c r="AR44" s="22">
        <f>Emissions!AT88</f>
        <v>6.5932983974034665</v>
      </c>
      <c r="AS44" s="22">
        <f>Emissions!AU88</f>
        <v>6.5911154802218164</v>
      </c>
      <c r="AT44" s="22">
        <f>Emissions!AV88</f>
        <v>6.5886080214404066</v>
      </c>
      <c r="AU44" s="22">
        <f>Emissions!AW88</f>
        <v>6.5860435791200107</v>
      </c>
      <c r="AV44" s="22">
        <f>Emissions!AX88</f>
        <v>6.5834619435388069</v>
      </c>
      <c r="AW44" s="22">
        <f>Emissions!AY88</f>
        <v>6.580962839146232</v>
      </c>
      <c r="AX44" s="22">
        <f>Emissions!AZ88</f>
        <v>6.5784036393559662</v>
      </c>
      <c r="AY44" s="22">
        <f>Emissions!BA88</f>
        <v>6.5758729154437736</v>
      </c>
      <c r="AZ44" s="22">
        <f>Emissions!BB88</f>
        <v>6.5735493390381956</v>
      </c>
      <c r="BA44" s="22">
        <f>Emissions!BC88</f>
        <v>6.5712521780228981</v>
      </c>
      <c r="BB44" s="22">
        <f>Emissions!BD88</f>
        <v>6.5689485251869693</v>
      </c>
      <c r="BC44" s="22">
        <f>Emissions!BE88</f>
        <v>6.5666860850905726</v>
      </c>
      <c r="BD44" s="22">
        <f>Emissions!BF88</f>
        <v>6.5644949822857699</v>
      </c>
      <c r="BE44" s="22">
        <f>Emissions!BG88</f>
        <v>6.5622132537116205</v>
      </c>
      <c r="BF44" s="22">
        <f>Emissions!BH88</f>
        <v>6.559897215949384</v>
      </c>
      <c r="BG44" s="22">
        <f>Emissions!BI88</f>
        <v>6.5575457759102989</v>
      </c>
      <c r="BH44" s="22">
        <f>Emissions!BJ88</f>
        <v>6.5552415382197964</v>
      </c>
      <c r="BI44" s="22">
        <f>Emissions!BK88</f>
        <v>6.5529106973212539</v>
      </c>
      <c r="BJ44" s="22">
        <f>Emissions!BL88</f>
        <v>6.5504668661551184</v>
      </c>
      <c r="BK44" s="22">
        <f>Emissions!BM88</f>
        <v>6.5479633642039552</v>
      </c>
      <c r="BL44" s="22">
        <f>Emissions!BN88</f>
        <v>6.5454152462884618</v>
      </c>
      <c r="BM44" s="22">
        <f>Emissions!BO88</f>
        <v>6.5429538802042515</v>
      </c>
      <c r="BN44" s="22">
        <f>Emissions!BP88</f>
        <v>6.5404568702202539</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6.0648031700173499</v>
      </c>
      <c r="AC45" s="22">
        <f>Emissions!AE89+SUM(Emissions!AE91:AE106)</f>
        <v>6.0994432701131105</v>
      </c>
      <c r="AD45" s="22">
        <f>Emissions!AF89+SUM(Emissions!AF91:AF106)</f>
        <v>6.0917550039984736</v>
      </c>
      <c r="AE45" s="22">
        <f>Emissions!AG89+SUM(Emissions!AG91:AG106)</f>
        <v>6.0448950188619861</v>
      </c>
      <c r="AF45" s="22">
        <f>Emissions!AH89+SUM(Emissions!AH91:AH106)</f>
        <v>5.9601970186971647</v>
      </c>
      <c r="AG45" s="22">
        <f>Emissions!AI89+SUM(Emissions!AI91:AI106)</f>
        <v>5.9217299499798868</v>
      </c>
      <c r="AH45" s="22">
        <f>Emissions!AJ89+SUM(Emissions!AJ91:AJ106)</f>
        <v>5.8780999184493874</v>
      </c>
      <c r="AI45" s="22">
        <f>Emissions!AK89+SUM(Emissions!AK91:AK106)</f>
        <v>5.8037833382853741</v>
      </c>
      <c r="AJ45" s="22">
        <f>Emissions!AL89+SUM(Emissions!AL91:AL106)</f>
        <v>5.2348450420643671</v>
      </c>
      <c r="AK45" s="22">
        <f>Emissions!AM89+SUM(Emissions!AM91:AM106)</f>
        <v>5.3516075797923035</v>
      </c>
      <c r="AL45" s="22">
        <f>Emissions!AN89+SUM(Emissions!AN91:AN106)</f>
        <v>5.4120699102240968</v>
      </c>
      <c r="AM45" s="22">
        <f>Emissions!AO89+SUM(Emissions!AO91:AO106)</f>
        <v>5.4741364780294877</v>
      </c>
      <c r="AN45" s="22">
        <f>Emissions!AP89+SUM(Emissions!AP91:AP106)</f>
        <v>5.5430812035574819</v>
      </c>
      <c r="AO45" s="22">
        <f>Emissions!AQ89+SUM(Emissions!AQ91:AQ106)</f>
        <v>5.6631026929925463</v>
      </c>
      <c r="AP45" s="22">
        <f>Emissions!AR89+SUM(Emissions!AR91:AR106)</f>
        <v>5.7896594039424922</v>
      </c>
      <c r="AQ45" s="22">
        <f>Emissions!AS89+SUM(Emissions!AS91:AS106)</f>
        <v>5.9323113130601577</v>
      </c>
      <c r="AR45" s="22">
        <f>Emissions!AT89+SUM(Emissions!AT91:AT106)</f>
        <v>6.0928344042955285</v>
      </c>
      <c r="AS45" s="22">
        <f>Emissions!AU89+SUM(Emissions!AU91:AU106)</f>
        <v>6.2912214586862385</v>
      </c>
      <c r="AT45" s="22">
        <f>Emissions!AV89+SUM(Emissions!AV91:AV106)</f>
        <v>6.5001052015501948</v>
      </c>
      <c r="AU45" s="22">
        <f>Emissions!AW89+SUM(Emissions!AW91:AW106)</f>
        <v>6.6924306168357113</v>
      </c>
      <c r="AV45" s="22">
        <f>Emissions!AX89+SUM(Emissions!AX91:AX106)</f>
        <v>6.8783725608518962</v>
      </c>
      <c r="AW45" s="22">
        <f>Emissions!AY89+SUM(Emissions!AY91:AY106)</f>
        <v>7.0741029874267616</v>
      </c>
      <c r="AX45" s="22">
        <f>Emissions!AZ89+SUM(Emissions!AZ91:AZ106)</f>
        <v>7.2695884883081447</v>
      </c>
      <c r="AY45" s="22">
        <f>Emissions!BA89+SUM(Emissions!BA91:BA106)</f>
        <v>7.4432709608527388</v>
      </c>
      <c r="AZ45" s="22">
        <f>Emissions!BB89+SUM(Emissions!BB91:BB106)</f>
        <v>7.6162112525831667</v>
      </c>
      <c r="BA45" s="22">
        <f>Emissions!BC89+SUM(Emissions!BC91:BC106)</f>
        <v>7.7922553565161845</v>
      </c>
      <c r="BB45" s="22">
        <f>Emissions!BD89+SUM(Emissions!BD91:BD106)</f>
        <v>7.9655072738063835</v>
      </c>
      <c r="BC45" s="22">
        <f>Emissions!BE89+SUM(Emissions!BE91:BE106)</f>
        <v>8.1319655807868614</v>
      </c>
      <c r="BD45" s="22">
        <f>Emissions!BF89+SUM(Emissions!BF91:BF106)</f>
        <v>8.3121618577566228</v>
      </c>
      <c r="BE45" s="22">
        <f>Emissions!BG89+SUM(Emissions!BG91:BG106)</f>
        <v>8.5153337000660709</v>
      </c>
      <c r="BF45" s="22">
        <f>Emissions!BH89+SUM(Emissions!BH91:BH106)</f>
        <v>8.7267980135516812</v>
      </c>
      <c r="BG45" s="22">
        <f>Emissions!BI89+SUM(Emissions!BI91:BI106)</f>
        <v>8.9356673216837343</v>
      </c>
      <c r="BH45" s="22">
        <f>Emissions!BJ89+SUM(Emissions!BJ91:BJ106)</f>
        <v>9.1518986594657648</v>
      </c>
      <c r="BI45" s="22">
        <f>Emissions!BK89+SUM(Emissions!BK91:BK106)</f>
        <v>9.3879522241790774</v>
      </c>
      <c r="BJ45" s="22">
        <f>Emissions!BL89+SUM(Emissions!BL91:BL106)</f>
        <v>9.6372446936614509</v>
      </c>
      <c r="BK45" s="22">
        <f>Emissions!BM89+SUM(Emissions!BM91:BM106)</f>
        <v>9.8981368913122587</v>
      </c>
      <c r="BL45" s="22">
        <f>Emissions!BN89+SUM(Emissions!BN91:BN106)</f>
        <v>10.151468771119344</v>
      </c>
      <c r="BM45" s="22">
        <f>Emissions!BO89+SUM(Emissions!BO91:BO106)</f>
        <v>10.415306375730031</v>
      </c>
      <c r="BN45" s="22">
        <f>Emissions!BP89+SUM(Emissions!BP91:BP106)</f>
        <v>10.694142245592676</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2.94930909510781</v>
      </c>
      <c r="AC46" s="22">
        <f>Emissions!AE90</f>
        <v>2.9550608342676954</v>
      </c>
      <c r="AD46" s="22">
        <f>Emissions!AF90</f>
        <v>2.9659341171298856</v>
      </c>
      <c r="AE46" s="22">
        <f>Emissions!AG90</f>
        <v>2.9739274438975802</v>
      </c>
      <c r="AF46" s="22">
        <f>Emissions!AH90</f>
        <v>2.979189697650821</v>
      </c>
      <c r="AG46" s="22">
        <f>Emissions!AI90</f>
        <v>2.9817228407705647</v>
      </c>
      <c r="AH46" s="22">
        <f>Emissions!AJ90</f>
        <v>2.9871373812247906</v>
      </c>
      <c r="AI46" s="22">
        <f>Emissions!AK90</f>
        <v>2.992038323367384</v>
      </c>
      <c r="AJ46" s="22">
        <f>Emissions!AL90</f>
        <v>2.9946438908431836</v>
      </c>
      <c r="AK46" s="22">
        <f>Emissions!AM90</f>
        <v>2.9607897405385697</v>
      </c>
      <c r="AL46" s="22">
        <f>Emissions!AN90</f>
        <v>2.9748302625312708</v>
      </c>
      <c r="AM46" s="22">
        <f>Emissions!AO90</f>
        <v>2.9845437115878255</v>
      </c>
      <c r="AN46" s="22">
        <f>Emissions!AP90</f>
        <v>2.9942937604520123</v>
      </c>
      <c r="AO46" s="22">
        <f>Emissions!AQ90</f>
        <v>3.0044750088899272</v>
      </c>
      <c r="AP46" s="22">
        <f>Emissions!AR90</f>
        <v>3.018337564306111</v>
      </c>
      <c r="AQ46" s="22">
        <f>Emissions!AS90</f>
        <v>3.0325251414306726</v>
      </c>
      <c r="AR46" s="22">
        <f>Emissions!AT90</f>
        <v>3.0477265052951239</v>
      </c>
      <c r="AS46" s="22">
        <f>Emissions!AU90</f>
        <v>3.0640232639581093</v>
      </c>
      <c r="AT46" s="22">
        <f>Emissions!AV90</f>
        <v>3.0827429162479545</v>
      </c>
      <c r="AU46" s="22">
        <f>Emissions!AW90</f>
        <v>3.1018879841194962</v>
      </c>
      <c r="AV46" s="22">
        <f>Emissions!AX90</f>
        <v>3.1211614097795817</v>
      </c>
      <c r="AW46" s="22">
        <f>Emissions!AY90</f>
        <v>3.1398186916507314</v>
      </c>
      <c r="AX46" s="22">
        <f>Emissions!AZ90</f>
        <v>3.1589246209562014</v>
      </c>
      <c r="AY46" s="22">
        <f>Emissions!BA90</f>
        <v>3.1778179611096187</v>
      </c>
      <c r="AZ46" s="22">
        <f>Emissions!BB90</f>
        <v>3.1951648234803183</v>
      </c>
      <c r="BA46" s="22">
        <f>Emissions!BC90</f>
        <v>3.212314479450332</v>
      </c>
      <c r="BB46" s="22">
        <f>Emissions!BD90</f>
        <v>3.2295126006736337</v>
      </c>
      <c r="BC46" s="22">
        <f>Emissions!BE90</f>
        <v>3.246403044594449</v>
      </c>
      <c r="BD46" s="22">
        <f>Emissions!BF90</f>
        <v>3.262760913741213</v>
      </c>
      <c r="BE46" s="22">
        <f>Emissions!BG90</f>
        <v>3.2797953574754737</v>
      </c>
      <c r="BF46" s="22">
        <f>Emissions!BH90</f>
        <v>3.2970859394466059</v>
      </c>
      <c r="BG46" s="22">
        <f>Emissions!BI90</f>
        <v>3.3146408202041564</v>
      </c>
      <c r="BH46" s="22">
        <f>Emissions!BJ90</f>
        <v>3.3318433077102956</v>
      </c>
      <c r="BI46" s="22">
        <f>Emissions!BK90</f>
        <v>3.3492444037870039</v>
      </c>
      <c r="BJ46" s="22">
        <f>Emissions!BL90</f>
        <v>3.3674890385639746</v>
      </c>
      <c r="BK46" s="22">
        <f>Emissions!BM90</f>
        <v>3.3861791507924179</v>
      </c>
      <c r="BL46" s="22">
        <f>Emissions!BN90</f>
        <v>3.4052023473949724</v>
      </c>
      <c r="BM46" s="22">
        <f>Emissions!BO90</f>
        <v>3.4235778906326253</v>
      </c>
      <c r="BN46" s="22">
        <f>Emissions!BP90</f>
        <v>3.4422195365138197</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35.48659161487754</v>
      </c>
      <c r="AC47" s="22">
        <f>SUM(Emissions!AE107:AE122)</f>
        <v>35.431676133215731</v>
      </c>
      <c r="AD47" s="22">
        <f>SUM(Emissions!AF107:AF122)</f>
        <v>35.172092120455929</v>
      </c>
      <c r="AE47" s="22">
        <f>SUM(Emissions!AG107:AG122)</f>
        <v>34.728533358412498</v>
      </c>
      <c r="AF47" s="22">
        <f>SUM(Emissions!AH107:AH122)</f>
        <v>34.112674331755237</v>
      </c>
      <c r="AG47" s="22">
        <f>SUM(Emissions!AI107:AI122)</f>
        <v>33.723604019903107</v>
      </c>
      <c r="AH47" s="22">
        <f>SUM(Emissions!AJ107:AJ122)</f>
        <v>33.313712391026399</v>
      </c>
      <c r="AI47" s="22">
        <f>SUM(Emissions!AK107:AK122)</f>
        <v>32.76684836207135</v>
      </c>
      <c r="AJ47" s="22">
        <f>SUM(Emissions!AL107:AL122)</f>
        <v>29.984796705755915</v>
      </c>
      <c r="AK47" s="22">
        <f>SUM(Emissions!AM107:AM122)</f>
        <v>30.413381849377892</v>
      </c>
      <c r="AL47" s="22">
        <f>SUM(Emissions!AN107:AN122)</f>
        <v>30.585632177666945</v>
      </c>
      <c r="AM47" s="22">
        <f>SUM(Emissions!AO107:AO122)</f>
        <v>30.763509635227827</v>
      </c>
      <c r="AN47" s="22">
        <f>SUM(Emissions!AP107:AP122)</f>
        <v>30.970106643678825</v>
      </c>
      <c r="AO47" s="22">
        <f>SUM(Emissions!AQ107:AQ122)</f>
        <v>31.399106683174846</v>
      </c>
      <c r="AP47" s="22">
        <f>SUM(Emissions!AR107:AR122)</f>
        <v>31.840636057477337</v>
      </c>
      <c r="AQ47" s="22">
        <f>SUM(Emissions!AS107:AS122)</f>
        <v>32.346509921190901</v>
      </c>
      <c r="AR47" s="22">
        <f>SUM(Emissions!AT107:AT122)</f>
        <v>32.923004665714416</v>
      </c>
      <c r="AS47" s="22">
        <f>SUM(Emissions!AU107:AU122)</f>
        <v>33.654353910929167</v>
      </c>
      <c r="AT47" s="22">
        <f>SUM(Emissions!AV107:AV122)</f>
        <v>34.420758461588832</v>
      </c>
      <c r="AU47" s="22">
        <f>SUM(Emissions!AW107:AW122)</f>
        <v>34.993826083586072</v>
      </c>
      <c r="AV47" s="22">
        <f>SUM(Emissions!AX107:AX122)</f>
        <v>35.521247981433589</v>
      </c>
      <c r="AW47" s="22">
        <f>SUM(Emissions!AY107:AY122)</f>
        <v>36.070273045700034</v>
      </c>
      <c r="AX47" s="22">
        <f>SUM(Emissions!AZ107:AZ122)</f>
        <v>36.598228176896555</v>
      </c>
      <c r="AY47" s="22">
        <f>SUM(Emissions!BA107:BA122)</f>
        <v>37.01775246936834</v>
      </c>
      <c r="AZ47" s="22">
        <f>SUM(Emissions!BB107:BB122)</f>
        <v>37.407314507123779</v>
      </c>
      <c r="BA47" s="22">
        <f>SUM(Emissions!BC107:BC122)</f>
        <v>37.789977177326541</v>
      </c>
      <c r="BB47" s="22">
        <f>SUM(Emissions!BD107:BD122)</f>
        <v>38.141959780895711</v>
      </c>
      <c r="BC47" s="22">
        <f>SUM(Emissions!BE107:BE122)</f>
        <v>38.447891049074073</v>
      </c>
      <c r="BD47" s="22">
        <f>SUM(Emissions!BF107:BF122)</f>
        <v>38.786312033660053</v>
      </c>
      <c r="BE47" s="22">
        <f>SUM(Emissions!BG107:BG122)</f>
        <v>39.26203177920965</v>
      </c>
      <c r="BF47" s="22">
        <f>SUM(Emissions!BH107:BH122)</f>
        <v>39.750985355926403</v>
      </c>
      <c r="BG47" s="22">
        <f>SUM(Emissions!BI107:BI122)</f>
        <v>40.21190768008875</v>
      </c>
      <c r="BH47" s="22">
        <f>SUM(Emissions!BJ107:BJ122)</f>
        <v>40.681078218627256</v>
      </c>
      <c r="BI47" s="22">
        <f>SUM(Emissions!BK107:BK122)</f>
        <v>41.202177828633019</v>
      </c>
      <c r="BJ47" s="22">
        <f>SUM(Emissions!BL107:BL122)</f>
        <v>41.741524640970788</v>
      </c>
      <c r="BK47" s="22">
        <f>SUM(Emissions!BM107:BM122)</f>
        <v>42.299031920182827</v>
      </c>
      <c r="BL47" s="22">
        <f>SUM(Emissions!BN107:BN122)</f>
        <v>42.806403232693974</v>
      </c>
      <c r="BM47" s="22">
        <f>SUM(Emissions!BO107:BO122)</f>
        <v>43.326277666733361</v>
      </c>
      <c r="BN47" s="22">
        <f>SUM(Emissions!BP107:BP122)</f>
        <v>43.872259785625566</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0.38737090084859693</v>
      </c>
      <c r="H48" s="22">
        <f>SUM(Emissions!J123:J134)</f>
        <v>0.38737090084859693</v>
      </c>
      <c r="I48" s="22">
        <f>SUM(Emissions!K123:K134)</f>
        <v>0.38737090084859693</v>
      </c>
      <c r="J48" s="22">
        <f>SUM(Emissions!L123:L134)</f>
        <v>0.38737090084859693</v>
      </c>
      <c r="K48" s="22">
        <f>SUM(Emissions!M123:M134)</f>
        <v>0.38737090084859693</v>
      </c>
      <c r="L48" s="22">
        <f>SUM(Emissions!N123:N134)</f>
        <v>0.38737090084859693</v>
      </c>
      <c r="M48" s="22">
        <f>SUM(Emissions!O123:O134)</f>
        <v>0.38737090084859693</v>
      </c>
      <c r="N48" s="22">
        <f>SUM(Emissions!P123:P134)</f>
        <v>0.38737090084859693</v>
      </c>
      <c r="O48" s="22">
        <f>SUM(Emissions!Q123:Q134)</f>
        <v>0.38737090084859693</v>
      </c>
      <c r="P48" s="22">
        <f>SUM(Emissions!R123:R134)</f>
        <v>0.38737090084859693</v>
      </c>
      <c r="Q48" s="22">
        <f>SUM(Emissions!S123:S134)</f>
        <v>0.38737090084859693</v>
      </c>
      <c r="R48" s="22">
        <f>SUM(Emissions!T123:T134)</f>
        <v>0.38737090084859693</v>
      </c>
      <c r="S48" s="22">
        <f>SUM(Emissions!U123:U134)</f>
        <v>0.38737090084859693</v>
      </c>
      <c r="T48" s="22">
        <f>SUM(Emissions!V123:V134)</f>
        <v>0.38737090084859693</v>
      </c>
      <c r="U48" s="22">
        <f>SUM(Emissions!W123:W134)</f>
        <v>0.38737090084859693</v>
      </c>
      <c r="V48" s="22">
        <f>SUM(Emissions!X123:X134)</f>
        <v>0.38737090084859693</v>
      </c>
      <c r="W48" s="22">
        <f>SUM(Emissions!Y123:Y134)</f>
        <v>0.38737090084859693</v>
      </c>
      <c r="X48" s="22">
        <f>SUM(Emissions!Z123:Z134)</f>
        <v>0.38737090084859693</v>
      </c>
      <c r="Y48" s="22">
        <f>SUM(Emissions!AA123:AA134)</f>
        <v>0.38737090084859693</v>
      </c>
      <c r="Z48" s="22">
        <f>SUM(Emissions!AB123:AB134)</f>
        <v>0.38737090084859693</v>
      </c>
      <c r="AA48" s="22">
        <f>SUM(Emissions!AC123:AC134)</f>
        <v>0.38737090084859693</v>
      </c>
      <c r="AB48" s="22">
        <f>SUM(Emissions!AD123:AD134)</f>
        <v>4.3269580366320675</v>
      </c>
      <c r="AC48" s="22">
        <f>SUM(Emissions!AE123:AE134)</f>
        <v>4.3280898923408078</v>
      </c>
      <c r="AD48" s="22">
        <f>SUM(Emissions!AF123:AF134)</f>
        <v>4.329221748049549</v>
      </c>
      <c r="AE48" s="22">
        <f>SUM(Emissions!AG123:AG134)</f>
        <v>4.3303536037582893</v>
      </c>
      <c r="AF48" s="22">
        <f>SUM(Emissions!AH123:AH134)</f>
        <v>4.3314854594670296</v>
      </c>
      <c r="AG48" s="22">
        <f>SUM(Emissions!AI123:AI134)</f>
        <v>4.3326173151757708</v>
      </c>
      <c r="AH48" s="22">
        <f>SUM(Emissions!AJ123:AJ134)</f>
        <v>4.3337491708845111</v>
      </c>
      <c r="AI48" s="22">
        <f>SUM(Emissions!AK123:AK134)</f>
        <v>4.3348810265932514</v>
      </c>
      <c r="AJ48" s="22">
        <f>SUM(Emissions!AL123:AL134)</f>
        <v>4.3360128823019917</v>
      </c>
      <c r="AK48" s="22">
        <f>SUM(Emissions!AM123:AM134)</f>
        <v>4.337144738010732</v>
      </c>
      <c r="AL48" s="22">
        <f>SUM(Emissions!AN123:AN134)</f>
        <v>4.3382765937194723</v>
      </c>
      <c r="AM48" s="22">
        <f>SUM(Emissions!AO123:AO134)</f>
        <v>4.3394084494282135</v>
      </c>
      <c r="AN48" s="22">
        <f>SUM(Emissions!AP123:AP134)</f>
        <v>4.3405403051369538</v>
      </c>
      <c r="AO48" s="22">
        <f>SUM(Emissions!AQ123:AQ134)</f>
        <v>4.341672160845695</v>
      </c>
      <c r="AP48" s="22">
        <f>SUM(Emissions!AR123:AR134)</f>
        <v>4.3428040165544353</v>
      </c>
      <c r="AQ48" s="22">
        <f>SUM(Emissions!AS123:AS134)</f>
        <v>4.3439358722631756</v>
      </c>
      <c r="AR48" s="22">
        <f>SUM(Emissions!AT123:AT134)</f>
        <v>4.3450677279719159</v>
      </c>
      <c r="AS48" s="22">
        <f>SUM(Emissions!AU123:AU134)</f>
        <v>4.3461995836806562</v>
      </c>
      <c r="AT48" s="22">
        <f>SUM(Emissions!AV123:AV134)</f>
        <v>4.3473314393893974</v>
      </c>
      <c r="AU48" s="22">
        <f>SUM(Emissions!AW123:AW134)</f>
        <v>4.3484632950981377</v>
      </c>
      <c r="AV48" s="22">
        <f>SUM(Emissions!AX123:AX134)</f>
        <v>4.349595150806878</v>
      </c>
      <c r="AW48" s="22">
        <f>SUM(Emissions!AY123:AY134)</f>
        <v>4.3507270065156192</v>
      </c>
      <c r="AX48" s="22">
        <f>SUM(Emissions!AZ123:AZ134)</f>
        <v>4.3518588622243595</v>
      </c>
      <c r="AY48" s="22">
        <f>SUM(Emissions!BA123:BA134)</f>
        <v>4.3529907179330998</v>
      </c>
      <c r="AZ48" s="22">
        <f>SUM(Emissions!BB123:BB134)</f>
        <v>4.3541225736418401</v>
      </c>
      <c r="BA48" s="22">
        <f>SUM(Emissions!BC123:BC134)</f>
        <v>4.3552544293505804</v>
      </c>
      <c r="BB48" s="22">
        <f>SUM(Emissions!BD123:BD134)</f>
        <v>4.3563862850593216</v>
      </c>
      <c r="BC48" s="22">
        <f>SUM(Emissions!BE123:BE134)</f>
        <v>4.3575181407680619</v>
      </c>
      <c r="BD48" s="22">
        <f>SUM(Emissions!BF123:BF134)</f>
        <v>4.3586499964768022</v>
      </c>
      <c r="BE48" s="22">
        <f>SUM(Emissions!BG123:BG134)</f>
        <v>4.3597818521855434</v>
      </c>
      <c r="BF48" s="22">
        <f>SUM(Emissions!BH123:BH134)</f>
        <v>4.3609137078942837</v>
      </c>
      <c r="BG48" s="22">
        <f>SUM(Emissions!BI123:BI134)</f>
        <v>4.362045563603024</v>
      </c>
      <c r="BH48" s="22">
        <f>SUM(Emissions!BJ123:BJ134)</f>
        <v>4.3631774193117643</v>
      </c>
      <c r="BI48" s="22">
        <f>SUM(Emissions!BK123:BK134)</f>
        <v>4.3643092750205046</v>
      </c>
      <c r="BJ48" s="22">
        <f>SUM(Emissions!BL123:BL134)</f>
        <v>4.3654411307292458</v>
      </c>
      <c r="BK48" s="22">
        <f>SUM(Emissions!BM123:BM134)</f>
        <v>4.3665729864379861</v>
      </c>
      <c r="BL48" s="22">
        <f>SUM(Emissions!BN123:BN134)</f>
        <v>4.3677048421467273</v>
      </c>
      <c r="BM48" s="22">
        <f>SUM(Emissions!BO123:BO134)</f>
        <v>4.3688366978554676</v>
      </c>
      <c r="BN48" s="22">
        <f>SUM(Emissions!BP123:BP134)</f>
        <v>4.3699685535642079</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7.1345099865500927</v>
      </c>
      <c r="H49" s="49">
        <f t="shared" si="33"/>
        <v>6.99786412512554</v>
      </c>
      <c r="I49" s="49">
        <f t="shared" si="33"/>
        <v>6.8588909130254319</v>
      </c>
      <c r="J49" s="49">
        <f t="shared" si="33"/>
        <v>6.679602845791754</v>
      </c>
      <c r="K49" s="49">
        <f t="shared" si="33"/>
        <v>6.6534582978194159</v>
      </c>
      <c r="L49" s="49">
        <f t="shared" si="33"/>
        <v>6.8804585865565491</v>
      </c>
      <c r="M49" s="49">
        <f t="shared" si="33"/>
        <v>6.951262387234447</v>
      </c>
      <c r="N49" s="49">
        <f t="shared" si="33"/>
        <v>7.0501121079701523</v>
      </c>
      <c r="O49" s="49">
        <f t="shared" si="33"/>
        <v>7.0310583897046115</v>
      </c>
      <c r="P49" s="49">
        <f t="shared" si="33"/>
        <v>6.9539885376975494</v>
      </c>
      <c r="Q49" s="49">
        <f t="shared" si="33"/>
        <v>6.8347507783671411</v>
      </c>
      <c r="R49" s="49">
        <f t="shared" si="33"/>
        <v>6.9330762409780968</v>
      </c>
      <c r="S49" s="49">
        <f t="shared" si="33"/>
        <v>6.8626749309901376</v>
      </c>
      <c r="T49" s="49">
        <f t="shared" si="33"/>
        <v>6.8083480354019672</v>
      </c>
      <c r="U49" s="49">
        <f t="shared" si="33"/>
        <v>6.684349427481286</v>
      </c>
      <c r="V49" s="49">
        <f t="shared" si="33"/>
        <v>6.7803417478590298</v>
      </c>
      <c r="W49" s="49">
        <f t="shared" si="33"/>
        <v>6.9394221477721096</v>
      </c>
      <c r="X49" s="49">
        <f t="shared" si="33"/>
        <v>6.954986168244754</v>
      </c>
      <c r="Y49" s="49">
        <f t="shared" si="33"/>
        <v>6.9329479113600767</v>
      </c>
      <c r="Z49" s="49">
        <f t="shared" si="33"/>
        <v>6.7915965417835125</v>
      </c>
      <c r="AA49" s="49">
        <f t="shared" si="33"/>
        <v>6.808083773512462</v>
      </c>
      <c r="AB49" s="49">
        <f t="shared" si="33"/>
        <v>6.6287657507047788</v>
      </c>
      <c r="AC49" s="49">
        <f t="shared" si="33"/>
        <v>6.6325685097684506</v>
      </c>
      <c r="AD49" s="49">
        <f t="shared" si="33"/>
        <v>6.6065961525786534</v>
      </c>
      <c r="AE49" s="49">
        <f t="shared" si="33"/>
        <v>6.5534579038780052</v>
      </c>
      <c r="AF49" s="49">
        <f t="shared" si="33"/>
        <v>6.4746091490197859</v>
      </c>
      <c r="AG49" s="49">
        <f t="shared" si="33"/>
        <v>6.4298980168156259</v>
      </c>
      <c r="AH49" s="49">
        <f t="shared" si="33"/>
        <v>6.3822334512275987</v>
      </c>
      <c r="AI49" s="49">
        <f t="shared" si="33"/>
        <v>6.3138725829573721</v>
      </c>
      <c r="AJ49" s="49">
        <f t="shared" si="33"/>
        <v>5.9047316371861269</v>
      </c>
      <c r="AK49" s="49">
        <f t="shared" si="33"/>
        <v>5.9761025352553538</v>
      </c>
      <c r="AL49" s="49">
        <f t="shared" si="33"/>
        <v>6.0096968446909393</v>
      </c>
      <c r="AM49" s="49">
        <f t="shared" si="33"/>
        <v>6.0443487843698147</v>
      </c>
      <c r="AN49" s="49">
        <f t="shared" si="33"/>
        <v>6.0837012375045543</v>
      </c>
      <c r="AO49" s="49">
        <f t="shared" si="33"/>
        <v>6.1576227345377017</v>
      </c>
      <c r="AP49" s="49">
        <f t="shared" si="33"/>
        <v>6.2335592949608225</v>
      </c>
      <c r="AQ49" s="49">
        <f t="shared" si="33"/>
        <v>6.3199198531183383</v>
      </c>
      <c r="AR49" s="49">
        <f t="shared" si="33"/>
        <v>6.4177613763780315</v>
      </c>
      <c r="AS49" s="49">
        <f t="shared" si="33"/>
        <v>6.5402540147987924</v>
      </c>
      <c r="AT49" s="49">
        <f t="shared" si="33"/>
        <v>6.6689363614774697</v>
      </c>
      <c r="AU49" s="49">
        <f t="shared" si="33"/>
        <v>6.773728202315799</v>
      </c>
      <c r="AV49" s="49">
        <f t="shared" si="33"/>
        <v>6.8725679584327395</v>
      </c>
      <c r="AW49" s="49">
        <f t="shared" si="33"/>
        <v>6.9760042021649964</v>
      </c>
      <c r="AX49" s="49">
        <f t="shared" si="33"/>
        <v>7.0774025719712519</v>
      </c>
      <c r="AY49" s="49">
        <f t="shared" si="33"/>
        <v>7.1628820966985938</v>
      </c>
      <c r="AZ49" s="49">
        <f t="shared" si="33"/>
        <v>7.2444798330422291</v>
      </c>
      <c r="BA49" s="49">
        <f t="shared" si="33"/>
        <v>7.326222750573459</v>
      </c>
      <c r="BB49" s="49">
        <f t="shared" si="33"/>
        <v>7.4043321827676492</v>
      </c>
      <c r="BC49" s="49">
        <f t="shared" si="33"/>
        <v>7.4763080408090943</v>
      </c>
      <c r="BD49" s="49">
        <f t="shared" si="33"/>
        <v>7.5548817930665289</v>
      </c>
      <c r="BE49" s="49">
        <f t="shared" si="33"/>
        <v>7.6519747992557789</v>
      </c>
      <c r="BF49" s="49">
        <f t="shared" si="33"/>
        <v>7.7524515300009869</v>
      </c>
      <c r="BG49" s="49">
        <f t="shared" si="33"/>
        <v>7.8495921635071495</v>
      </c>
      <c r="BH49" s="49">
        <f t="shared" si="33"/>
        <v>7.9493793600816742</v>
      </c>
      <c r="BI49" s="49">
        <f t="shared" si="33"/>
        <v>8.0591576831881024</v>
      </c>
      <c r="BJ49" s="49">
        <f t="shared" si="33"/>
        <v>8.1732760693057873</v>
      </c>
      <c r="BK49" s="49">
        <f t="shared" si="33"/>
        <v>8.2920533783479353</v>
      </c>
      <c r="BL49" s="49">
        <f t="shared" si="33"/>
        <v>8.4040934570946142</v>
      </c>
      <c r="BM49" s="49">
        <f t="shared" si="33"/>
        <v>8.51994015415438</v>
      </c>
      <c r="BN49" s="49">
        <f t="shared" si="33"/>
        <v>8.6420425754357417</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6.2800416175592018</v>
      </c>
      <c r="AC50" s="22">
        <f>SUM(Emissions!AE135:AE138)</f>
        <v>6.2824116604742608</v>
      </c>
      <c r="AD50" s="22">
        <f>SUM(Emissions!AF135:AF138)</f>
        <v>6.2562900901294833</v>
      </c>
      <c r="AE50" s="22">
        <f>SUM(Emissions!AG135:AG138)</f>
        <v>6.2044534855071678</v>
      </c>
      <c r="AF50" s="22">
        <f>SUM(Emissions!AH135:AH138)</f>
        <v>6.1283060788581922</v>
      </c>
      <c r="AG50" s="22">
        <f>SUM(Emissions!AI135:AI138)</f>
        <v>6.0847955525879014</v>
      </c>
      <c r="AH50" s="22">
        <f>SUM(Emissions!AJ135:AJ138)</f>
        <v>6.0384102324637059</v>
      </c>
      <c r="AI50" s="22">
        <f>SUM(Emissions!AK135:AK138)</f>
        <v>5.972405028002532</v>
      </c>
      <c r="AJ50" s="22">
        <f>SUM(Emissions!AL135:AL138)</f>
        <v>5.5827634450017083</v>
      </c>
      <c r="AK50" s="22">
        <f>SUM(Emissions!AM135:AM138)</f>
        <v>5.6512358297531229</v>
      </c>
      <c r="AL50" s="22">
        <f>SUM(Emissions!AN135:AN138)</f>
        <v>5.6822203788353125</v>
      </c>
      <c r="AM50" s="22">
        <f>SUM(Emissions!AO135:AO138)</f>
        <v>5.7143566078349251</v>
      </c>
      <c r="AN50" s="22">
        <f>SUM(Emissions!AP135:AP138)</f>
        <v>5.7509547902095672</v>
      </c>
      <c r="AO50" s="22">
        <f>SUM(Emissions!AQ135:AQ138)</f>
        <v>5.8203449805967802</v>
      </c>
      <c r="AP50" s="22">
        <f>SUM(Emissions!AR135:AR138)</f>
        <v>5.8913976689856415</v>
      </c>
      <c r="AQ50" s="22">
        <f>SUM(Emissions!AS135:AS138)</f>
        <v>5.9723078491219326</v>
      </c>
      <c r="AR50" s="22">
        <f>SUM(Emissions!AT135:AT138)</f>
        <v>6.0640474367302097</v>
      </c>
      <c r="AS50" s="22">
        <f>SUM(Emissions!AU135:AU138)</f>
        <v>6.1790940133361181</v>
      </c>
      <c r="AT50" s="22">
        <f>SUM(Emissions!AV135:AV138)</f>
        <v>6.2998845099899494</v>
      </c>
      <c r="AU50" s="22">
        <f>SUM(Emissions!AW135:AW138)</f>
        <v>6.3973410752710755</v>
      </c>
      <c r="AV50" s="22">
        <f>SUM(Emissions!AX135:AX138)</f>
        <v>6.4890613539280775</v>
      </c>
      <c r="AW50" s="22">
        <f>SUM(Emissions!AY135:AY138)</f>
        <v>6.5850616904390726</v>
      </c>
      <c r="AX50" s="22">
        <f>SUM(Emissions!AZ135:AZ138)</f>
        <v>6.6790171130272604</v>
      </c>
      <c r="AY50" s="22">
        <f>SUM(Emissions!BA135:BA138)</f>
        <v>6.7578132348349556</v>
      </c>
      <c r="AZ50" s="22">
        <f>SUM(Emissions!BB135:BB138)</f>
        <v>6.8328065669542672</v>
      </c>
      <c r="BA50" s="22">
        <f>SUM(Emissions!BC135:BC138)</f>
        <v>6.9078448074584458</v>
      </c>
      <c r="BB50" s="22">
        <f>SUM(Emissions!BD135:BD138)</f>
        <v>6.9793442197607831</v>
      </c>
      <c r="BC50" s="22">
        <f>SUM(Emissions!BE135:BE138)</f>
        <v>7.044955060285913</v>
      </c>
      <c r="BD50" s="22">
        <f>SUM(Emissions!BF135:BF138)</f>
        <v>7.1167082226582279</v>
      </c>
      <c r="BE50" s="22">
        <f>SUM(Emissions!BG135:BG138)</f>
        <v>7.2061646226466074</v>
      </c>
      <c r="BF50" s="22">
        <f>SUM(Emissions!BH135:BH138)</f>
        <v>7.2987098135454724</v>
      </c>
      <c r="BG50" s="22">
        <f>SUM(Emissions!BI135:BI138)</f>
        <v>7.3879993097501995</v>
      </c>
      <c r="BH50" s="22">
        <f>SUM(Emissions!BJ135:BJ138)</f>
        <v>7.4796935456762839</v>
      </c>
      <c r="BI50" s="22">
        <f>SUM(Emissions!BK135:BK138)</f>
        <v>7.5806881841757763</v>
      </c>
      <c r="BJ50" s="22">
        <f>SUM(Emissions!BL135:BL138)</f>
        <v>7.6855370195828403</v>
      </c>
      <c r="BK50" s="22">
        <f>SUM(Emissions!BM135:BM138)</f>
        <v>7.7946292068056744</v>
      </c>
      <c r="BL50" s="22">
        <f>SUM(Emissions!BN135:BN138)</f>
        <v>7.8972334946780931</v>
      </c>
      <c r="BM50" s="22">
        <f>SUM(Emissions!BO135:BO138)</f>
        <v>8.0033043141396654</v>
      </c>
      <c r="BN50" s="22">
        <f>SUM(Emissions!BP135:BP138)</f>
        <v>8.1151042302521539</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0.33048775206044329</v>
      </c>
      <c r="H51" s="22">
        <f>SUM(Emissions!J139:J154)</f>
        <v>0.33346641212934491</v>
      </c>
      <c r="I51" s="22">
        <f>SUM(Emissions!K139:K154)</f>
        <v>0.34566201778047606</v>
      </c>
      <c r="J51" s="22">
        <f>SUM(Emissions!L139:L154)</f>
        <v>0.34062767298069813</v>
      </c>
      <c r="K51" s="22">
        <f>SUM(Emissions!M139:M154)</f>
        <v>0.30450786061967605</v>
      </c>
      <c r="L51" s="22">
        <f>SUM(Emissions!N139:N154)</f>
        <v>0.32381228553079472</v>
      </c>
      <c r="M51" s="22">
        <f>SUM(Emissions!O139:O154)</f>
        <v>0.33423928815240667</v>
      </c>
      <c r="N51" s="22">
        <f>SUM(Emissions!P139:P154)</f>
        <v>0.32074465547025682</v>
      </c>
      <c r="O51" s="22">
        <f>SUM(Emissions!Q139:Q154)</f>
        <v>0.32336524583535148</v>
      </c>
      <c r="P51" s="22">
        <f>SUM(Emissions!R139:R154)</f>
        <v>0.35119013882037781</v>
      </c>
      <c r="Q51" s="22">
        <f>SUM(Emissions!S139:S154)</f>
        <v>0.32029126940696356</v>
      </c>
      <c r="R51" s="22">
        <f>SUM(Emissions!T139:T154)</f>
        <v>0.33764678312297075</v>
      </c>
      <c r="S51" s="22">
        <f>SUM(Emissions!U139:U154)</f>
        <v>0.33321842707878641</v>
      </c>
      <c r="T51" s="22">
        <f>SUM(Emissions!V139:V154)</f>
        <v>0.31666657615956528</v>
      </c>
      <c r="U51" s="22">
        <f>SUM(Emissions!W139:W154)</f>
        <v>0.32070433835754264</v>
      </c>
      <c r="V51" s="22">
        <f>SUM(Emissions!X139:X154)</f>
        <v>0.28411320597365947</v>
      </c>
      <c r="W51" s="22">
        <f>SUM(Emissions!Y139:Y154)</f>
        <v>0.31915614644582579</v>
      </c>
      <c r="X51" s="22">
        <f>SUM(Emissions!Z139:Z154)</f>
        <v>0.34232896504275395</v>
      </c>
      <c r="Y51" s="22">
        <f>SUM(Emissions!AA139:AA154)</f>
        <v>0.32637440014954389</v>
      </c>
      <c r="Z51" s="22">
        <f>SUM(Emissions!AB139:AB154)</f>
        <v>0.33599374207331195</v>
      </c>
      <c r="AA51" s="22">
        <f>SUM(Emissions!AC139:AC154)</f>
        <v>0.32808743453230077</v>
      </c>
      <c r="AB51" s="22">
        <f>SUM(Emissions!AD139:AD154)</f>
        <v>0.34872413314557699</v>
      </c>
      <c r="AC51" s="22">
        <f>SUM(Emissions!AE139:AE154)</f>
        <v>0.35015684929418972</v>
      </c>
      <c r="AD51" s="22">
        <f>SUM(Emissions!AF139:AF154)</f>
        <v>0.35030606244917017</v>
      </c>
      <c r="AE51" s="22">
        <f>SUM(Emissions!AG139:AG154)</f>
        <v>0.34900441837083696</v>
      </c>
      <c r="AF51" s="22">
        <f>SUM(Emissions!AH139:AH154)</f>
        <v>0.34630307016159351</v>
      </c>
      <c r="AG51" s="22">
        <f>SUM(Emissions!AI139:AI154)</f>
        <v>0.34510246422772461</v>
      </c>
      <c r="AH51" s="22">
        <f>SUM(Emissions!AJ139:AJ154)</f>
        <v>0.34382321876389249</v>
      </c>
      <c r="AI51" s="22">
        <f>SUM(Emissions!AK139:AK154)</f>
        <v>0.34146755495483982</v>
      </c>
      <c r="AJ51" s="22">
        <f>SUM(Emissions!AL139:AL154)</f>
        <v>0.32196819218441836</v>
      </c>
      <c r="AK51" s="22">
        <f>SUM(Emissions!AM139:AM154)</f>
        <v>0.32486670550223073</v>
      </c>
      <c r="AL51" s="22">
        <f>SUM(Emissions!AN139:AN154)</f>
        <v>0.32747646585562679</v>
      </c>
      <c r="AM51" s="22">
        <f>SUM(Emissions!AO139:AO154)</f>
        <v>0.32999217653488994</v>
      </c>
      <c r="AN51" s="22">
        <f>SUM(Emissions!AP139:AP154)</f>
        <v>0.33274644729498692</v>
      </c>
      <c r="AO51" s="22">
        <f>SUM(Emissions!AQ139:AQ154)</f>
        <v>0.3372777539409218</v>
      </c>
      <c r="AP51" s="22">
        <f>SUM(Emissions!AR139:AR154)</f>
        <v>0.34216162597518135</v>
      </c>
      <c r="AQ51" s="22">
        <f>SUM(Emissions!AS139:AS154)</f>
        <v>0.34761200399640579</v>
      </c>
      <c r="AR51" s="22">
        <f>SUM(Emissions!AT139:AT154)</f>
        <v>0.35371393964782133</v>
      </c>
      <c r="AS51" s="22">
        <f>SUM(Emissions!AU139:AU154)</f>
        <v>0.36116000146267468</v>
      </c>
      <c r="AT51" s="22">
        <f>SUM(Emissions!AV139:AV154)</f>
        <v>0.36905185148752068</v>
      </c>
      <c r="AU51" s="22">
        <f>SUM(Emissions!AW139:AW154)</f>
        <v>0.37638712704472344</v>
      </c>
      <c r="AV51" s="22">
        <f>SUM(Emissions!AX139:AX154)</f>
        <v>0.38350660450466217</v>
      </c>
      <c r="AW51" s="22">
        <f>SUM(Emissions!AY139:AY154)</f>
        <v>0.39094251172592381</v>
      </c>
      <c r="AX51" s="22">
        <f>SUM(Emissions!AZ139:AZ154)</f>
        <v>0.39838545894399158</v>
      </c>
      <c r="AY51" s="22">
        <f>SUM(Emissions!BA139:BA154)</f>
        <v>0.40506886186363855</v>
      </c>
      <c r="AZ51" s="22">
        <f>SUM(Emissions!BB139:BB154)</f>
        <v>0.41167326608796206</v>
      </c>
      <c r="BA51" s="22">
        <f>SUM(Emissions!BC139:BC154)</f>
        <v>0.41837794311501281</v>
      </c>
      <c r="BB51" s="22">
        <f>SUM(Emissions!BD139:BD154)</f>
        <v>0.42498796300686625</v>
      </c>
      <c r="BC51" s="22">
        <f>SUM(Emissions!BE139:BE154)</f>
        <v>0.43135298052318161</v>
      </c>
      <c r="BD51" s="22">
        <f>SUM(Emissions!BF139:BF154)</f>
        <v>0.43817357040830091</v>
      </c>
      <c r="BE51" s="22">
        <f>SUM(Emissions!BG139:BG154)</f>
        <v>0.44581017660917133</v>
      </c>
      <c r="BF51" s="22">
        <f>SUM(Emissions!BH139:BH154)</f>
        <v>0.45374171645551442</v>
      </c>
      <c r="BG51" s="22">
        <f>SUM(Emissions!BI139:BI154)</f>
        <v>0.46159285375694986</v>
      </c>
      <c r="BH51" s="22">
        <f>SUM(Emissions!BJ139:BJ154)</f>
        <v>0.4696858144053902</v>
      </c>
      <c r="BI51" s="22">
        <f>SUM(Emissions!BK139:BK154)</f>
        <v>0.4784694990123266</v>
      </c>
      <c r="BJ51" s="22">
        <f>SUM(Emissions!BL139:BL154)</f>
        <v>0.48773904972294652</v>
      </c>
      <c r="BK51" s="22">
        <f>SUM(Emissions!BM139:BM154)</f>
        <v>0.49742417154226176</v>
      </c>
      <c r="BL51" s="22">
        <f>SUM(Emissions!BN139:BN154)</f>
        <v>0.50685996241652065</v>
      </c>
      <c r="BM51" s="22">
        <f>SUM(Emissions!BO139:BO154)</f>
        <v>0.5166358400147143</v>
      </c>
      <c r="BN51" s="22">
        <f>SUM(Emissions!BP139:BP154)</f>
        <v>0.52693834518358817</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1.5002791094131638</v>
      </c>
      <c r="AC52" s="49">
        <f t="shared" si="38"/>
        <v>1.5223214784229593</v>
      </c>
      <c r="AD52" s="49">
        <f t="shared" si="38"/>
        <v>1.5342805708996916</v>
      </c>
      <c r="AE52" s="49">
        <f t="shared" si="38"/>
        <v>1.5365845734168291</v>
      </c>
      <c r="AF52" s="49">
        <f t="shared" si="38"/>
        <v>1.5292322053443619</v>
      </c>
      <c r="AG52" s="49">
        <f t="shared" si="38"/>
        <v>1.5333506601447164</v>
      </c>
      <c r="AH52" s="49">
        <f t="shared" si="38"/>
        <v>1.5361206850193891</v>
      </c>
      <c r="AI52" s="49">
        <f t="shared" si="38"/>
        <v>1.5308215649280501</v>
      </c>
      <c r="AJ52" s="49">
        <f t="shared" si="38"/>
        <v>1.39451159232171</v>
      </c>
      <c r="AK52" s="49">
        <f t="shared" si="38"/>
        <v>1.4315935252833762</v>
      </c>
      <c r="AL52" s="49">
        <f t="shared" si="38"/>
        <v>1.4539902012195371</v>
      </c>
      <c r="AM52" s="49">
        <f t="shared" si="38"/>
        <v>1.4770077092823093</v>
      </c>
      <c r="AN52" s="49">
        <f t="shared" si="38"/>
        <v>1.5020826791526778</v>
      </c>
      <c r="AO52" s="49">
        <f t="shared" si="38"/>
        <v>1.5412718720427587</v>
      </c>
      <c r="AP52" s="49">
        <f t="shared" si="38"/>
        <v>1.5828013622335644</v>
      </c>
      <c r="AQ52" s="49">
        <f t="shared" si="38"/>
        <v>1.6291566477537711</v>
      </c>
      <c r="AR52" s="49">
        <f t="shared" si="38"/>
        <v>1.6809050549355085</v>
      </c>
      <c r="AS52" s="49">
        <f t="shared" si="38"/>
        <v>1.7436920197425876</v>
      </c>
      <c r="AT52" s="49">
        <f t="shared" si="38"/>
        <v>1.8100400885939827</v>
      </c>
      <c r="AU52" s="49">
        <f t="shared" si="38"/>
        <v>1.8792349048295087</v>
      </c>
      <c r="AV52" s="49">
        <f t="shared" si="38"/>
        <v>1.9478195558023934</v>
      </c>
      <c r="AW52" s="49">
        <f t="shared" si="38"/>
        <v>2.0204165671454501</v>
      </c>
      <c r="AX52" s="49">
        <f t="shared" si="38"/>
        <v>2.0942126864510571</v>
      </c>
      <c r="AY52" s="49">
        <f t="shared" si="38"/>
        <v>2.1629036097839176</v>
      </c>
      <c r="AZ52" s="49">
        <f t="shared" si="38"/>
        <v>2.2326899308912438</v>
      </c>
      <c r="BA52" s="49">
        <f t="shared" si="38"/>
        <v>2.3046115642874305</v>
      </c>
      <c r="BB52" s="49">
        <f t="shared" si="38"/>
        <v>2.3769369555549673</v>
      </c>
      <c r="BC52" s="49">
        <f t="shared" si="38"/>
        <v>2.4484441100979208</v>
      </c>
      <c r="BD52" s="49">
        <f t="shared" si="38"/>
        <v>2.5254153058023778</v>
      </c>
      <c r="BE52" s="49">
        <f t="shared" si="38"/>
        <v>2.605841531103565</v>
      </c>
      <c r="BF52" s="49">
        <f t="shared" si="38"/>
        <v>2.6899477554012732</v>
      </c>
      <c r="BG52" s="49">
        <f t="shared" si="38"/>
        <v>2.7743780940428375</v>
      </c>
      <c r="BH52" s="49">
        <f t="shared" si="38"/>
        <v>2.8622866332792087</v>
      </c>
      <c r="BI52" s="49">
        <f t="shared" si="38"/>
        <v>2.9577236115063403</v>
      </c>
      <c r="BJ52" s="49">
        <f t="shared" si="38"/>
        <v>3.0588416632420552</v>
      </c>
      <c r="BK52" s="49">
        <f t="shared" si="38"/>
        <v>3.1651078143064777</v>
      </c>
      <c r="BL52" s="49">
        <f t="shared" si="38"/>
        <v>3.2703599325932196</v>
      </c>
      <c r="BM52" s="49">
        <f t="shared" si="38"/>
        <v>3.380511691427293</v>
      </c>
      <c r="BN52" s="49">
        <f t="shared" si="38"/>
        <v>3.4971515773857549</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1.1287669604682959</v>
      </c>
      <c r="AC53" s="22">
        <f>SUM(Emissions!AE156:AE171)</f>
        <v>1.1463988766992874</v>
      </c>
      <c r="AD53" s="22">
        <f>SUM(Emissions!AF156:AF171)</f>
        <v>1.156392003341429</v>
      </c>
      <c r="AE53" s="22">
        <f>SUM(Emissions!AG156:AG171)</f>
        <v>1.1590477687125407</v>
      </c>
      <c r="AF53" s="22">
        <f>SUM(Emissions!AH156:AH171)</f>
        <v>1.1543427165852238</v>
      </c>
      <c r="AG53" s="22">
        <f>SUM(Emissions!AI156:AI171)</f>
        <v>1.1583427225705738</v>
      </c>
      <c r="AH53" s="22">
        <f>SUM(Emissions!AJ156:AJ171)</f>
        <v>1.1613102589594941</v>
      </c>
      <c r="AI53" s="22">
        <f>SUM(Emissions!AK156:AK171)</f>
        <v>1.1581137515048547</v>
      </c>
      <c r="AJ53" s="22">
        <f>SUM(Emissions!AL156:AL171)</f>
        <v>1.0548348392636009</v>
      </c>
      <c r="AK53" s="22">
        <f>SUM(Emissions!AM156:AM171)</f>
        <v>1.0835062975349026</v>
      </c>
      <c r="AL53" s="22">
        <f>SUM(Emissions!AN156:AN171)</f>
        <v>1.1009704040167791</v>
      </c>
      <c r="AM53" s="22">
        <f>SUM(Emissions!AO156:AO171)</f>
        <v>1.1189183589013667</v>
      </c>
      <c r="AN53" s="22">
        <f>SUM(Emissions!AP156:AP171)</f>
        <v>1.1384501246805709</v>
      </c>
      <c r="AO53" s="22">
        <f>SUM(Emissions!AQ156:AQ171)</f>
        <v>1.1687974695064922</v>
      </c>
      <c r="AP53" s="22">
        <f>SUM(Emissions!AR156:AR171)</f>
        <v>1.200986195141418</v>
      </c>
      <c r="AQ53" s="22">
        <f>SUM(Emissions!AS156:AS171)</f>
        <v>1.2368941054005274</v>
      </c>
      <c r="AR53" s="22">
        <f>SUM(Emissions!AT156:AT171)</f>
        <v>1.2769606622146683</v>
      </c>
      <c r="AS53" s="22">
        <f>SUM(Emissions!AU156:AU171)</f>
        <v>1.3255200793630375</v>
      </c>
      <c r="AT53" s="22">
        <f>SUM(Emissions!AV156:AV171)</f>
        <v>1.376846354395604</v>
      </c>
      <c r="AU53" s="22">
        <f>SUM(Emissions!AW156:AW171)</f>
        <v>1.4308394919848222</v>
      </c>
      <c r="AV53" s="22">
        <f>SUM(Emissions!AX156:AX171)</f>
        <v>1.4844341646496069</v>
      </c>
      <c r="AW53" s="22">
        <f>SUM(Emissions!AY156:AY171)</f>
        <v>1.5411827018401791</v>
      </c>
      <c r="AX53" s="22">
        <f>SUM(Emissions!AZ156:AZ171)</f>
        <v>1.5989264840237838</v>
      </c>
      <c r="AY53" s="22">
        <f>SUM(Emissions!BA156:BA171)</f>
        <v>1.6528124707037486</v>
      </c>
      <c r="AZ53" s="22">
        <f>SUM(Emissions!BB156:BB171)</f>
        <v>1.7076297601587349</v>
      </c>
      <c r="BA53" s="22">
        <f>SUM(Emissions!BC156:BC171)</f>
        <v>1.7641606711532571</v>
      </c>
      <c r="BB53" s="22">
        <f>SUM(Emissions!BD156:BD171)</f>
        <v>1.8210718413683937</v>
      </c>
      <c r="BC53" s="22">
        <f>SUM(Emissions!BE156:BE171)</f>
        <v>1.8774195967400782</v>
      </c>
      <c r="BD53" s="22">
        <f>SUM(Emissions!BF156:BF171)</f>
        <v>1.9380562231402525</v>
      </c>
      <c r="BE53" s="22">
        <f>SUM(Emissions!BG156:BG171)</f>
        <v>2.0011622606059278</v>
      </c>
      <c r="BF53" s="22">
        <f>SUM(Emissions!BH156:BH171)</f>
        <v>2.0671720893874141</v>
      </c>
      <c r="BG53" s="22">
        <f>SUM(Emissions!BI156:BI171)</f>
        <v>2.1334923804040509</v>
      </c>
      <c r="BH53" s="22">
        <f>SUM(Emissions!BJ156:BJ171)</f>
        <v>2.2025651799691088</v>
      </c>
      <c r="BI53" s="22">
        <f>SUM(Emissions!BK156:BK171)</f>
        <v>2.2775318039162542</v>
      </c>
      <c r="BJ53" s="22">
        <f>SUM(Emissions!BL156:BL171)</f>
        <v>2.3569869870491185</v>
      </c>
      <c r="BK53" s="22">
        <f>SUM(Emissions!BM156:BM171)</f>
        <v>2.4405049251415578</v>
      </c>
      <c r="BL53" s="22">
        <f>SUM(Emissions!BN156:BN171)</f>
        <v>2.5233097548581402</v>
      </c>
      <c r="BM53" s="22">
        <f>SUM(Emissions!BO156:BO171)</f>
        <v>2.6099901800328507</v>
      </c>
      <c r="BN53" s="22">
        <f>SUM(Emissions!BP156:BP171)</f>
        <v>2.7017847917194304</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0.37151214894486784</v>
      </c>
      <c r="AC54" s="22">
        <f>SUM(Emissions!AE172:AE187)</f>
        <v>0.37592260172367187</v>
      </c>
      <c r="AD54" s="22">
        <f>SUM(Emissions!AF172:AF187)</f>
        <v>0.37788856755826261</v>
      </c>
      <c r="AE54" s="22">
        <f>SUM(Emissions!AG172:AG187)</f>
        <v>0.37753680470428852</v>
      </c>
      <c r="AF54" s="22">
        <f>SUM(Emissions!AH172:AH187)</f>
        <v>0.37488948875913813</v>
      </c>
      <c r="AG54" s="22">
        <f>SUM(Emissions!AI172:AI187)</f>
        <v>0.37500793757414258</v>
      </c>
      <c r="AH54" s="22">
        <f>SUM(Emissions!AJ172:AJ187)</f>
        <v>0.37481042605989512</v>
      </c>
      <c r="AI54" s="22">
        <f>SUM(Emissions!AK172:AK187)</f>
        <v>0.37270781342319548</v>
      </c>
      <c r="AJ54" s="22">
        <f>SUM(Emissions!AL172:AL187)</f>
        <v>0.33967675305810902</v>
      </c>
      <c r="AK54" s="22">
        <f>SUM(Emissions!AM172:AM187)</f>
        <v>0.34808722774847367</v>
      </c>
      <c r="AL54" s="22">
        <f>SUM(Emissions!AN172:AN187)</f>
        <v>0.35301979720275789</v>
      </c>
      <c r="AM54" s="22">
        <f>SUM(Emissions!AO172:AO187)</f>
        <v>0.35808935038094247</v>
      </c>
      <c r="AN54" s="22">
        <f>SUM(Emissions!AP172:AP187)</f>
        <v>0.36363255447210685</v>
      </c>
      <c r="AO54" s="22">
        <f>SUM(Emissions!AQ172:AQ187)</f>
        <v>0.37247440253626651</v>
      </c>
      <c r="AP54" s="22">
        <f>SUM(Emissions!AR172:AR187)</f>
        <v>0.38181516709214647</v>
      </c>
      <c r="AQ54" s="22">
        <f>SUM(Emissions!AS172:AS187)</f>
        <v>0.39226254235324365</v>
      </c>
      <c r="AR54" s="22">
        <f>SUM(Emissions!AT172:AT187)</f>
        <v>0.40394439272084021</v>
      </c>
      <c r="AS54" s="22">
        <f>SUM(Emissions!AU172:AU187)</f>
        <v>0.41817194037955008</v>
      </c>
      <c r="AT54" s="22">
        <f>SUM(Emissions!AV172:AV187)</f>
        <v>0.43319373419837881</v>
      </c>
      <c r="AU54" s="22">
        <f>SUM(Emissions!AW172:AW187)</f>
        <v>0.44839541284468659</v>
      </c>
      <c r="AV54" s="22">
        <f>SUM(Emissions!AX172:AX187)</f>
        <v>0.46338539115278649</v>
      </c>
      <c r="AW54" s="22">
        <f>SUM(Emissions!AY172:AY187)</f>
        <v>0.47923386530527101</v>
      </c>
      <c r="AX54" s="22">
        <f>SUM(Emissions!AZ172:AZ187)</f>
        <v>0.49528620242727339</v>
      </c>
      <c r="AY54" s="22">
        <f>SUM(Emissions!BA172:BA187)</f>
        <v>0.51009113908016879</v>
      </c>
      <c r="AZ54" s="22">
        <f>SUM(Emissions!BB172:BB187)</f>
        <v>0.52506017073250888</v>
      </c>
      <c r="BA54" s="22">
        <f>SUM(Emissions!BC172:BC187)</f>
        <v>0.54045089313417316</v>
      </c>
      <c r="BB54" s="22">
        <f>SUM(Emissions!BD172:BD187)</f>
        <v>0.55586511418657347</v>
      </c>
      <c r="BC54" s="22">
        <f>SUM(Emissions!BE172:BE187)</f>
        <v>0.57102451335784254</v>
      </c>
      <c r="BD54" s="22">
        <f>SUM(Emissions!BF172:BF187)</f>
        <v>0.58735908266212533</v>
      </c>
      <c r="BE54" s="22">
        <f>SUM(Emissions!BG172:BG187)</f>
        <v>0.60467927049763703</v>
      </c>
      <c r="BF54" s="22">
        <f>SUM(Emissions!BH172:BH187)</f>
        <v>0.62277566601385881</v>
      </c>
      <c r="BG54" s="22">
        <f>SUM(Emissions!BI172:BI187)</f>
        <v>0.64088571363878655</v>
      </c>
      <c r="BH54" s="22">
        <f>SUM(Emissions!BJ172:BJ187)</f>
        <v>0.65972145331010013</v>
      </c>
      <c r="BI54" s="22">
        <f>SUM(Emissions!BK172:BK187)</f>
        <v>0.68019180759008635</v>
      </c>
      <c r="BJ54" s="22">
        <f>SUM(Emissions!BL172:BL187)</f>
        <v>0.70185467619293673</v>
      </c>
      <c r="BK54" s="22">
        <f>SUM(Emissions!BM172:BM187)</f>
        <v>0.72460288916491999</v>
      </c>
      <c r="BL54" s="22">
        <f>SUM(Emissions!BN172:BN187)</f>
        <v>0.74705017773507931</v>
      </c>
      <c r="BM54" s="22">
        <f>SUM(Emissions!BO172:BO187)</f>
        <v>0.77052151139444225</v>
      </c>
      <c r="BN54" s="22">
        <f>SUM(Emissions!BP172:BP187)</f>
        <v>0.79536678566632435</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24658.650435211472</v>
      </c>
      <c r="AC58" s="22">
        <f t="shared" si="42"/>
        <v>24662.093574527626</v>
      </c>
      <c r="AD58" s="22">
        <f t="shared" si="42"/>
        <v>24518.495721313928</v>
      </c>
      <c r="AE58" s="22">
        <f t="shared" si="42"/>
        <v>24241.74582076045</v>
      </c>
      <c r="AF58" s="22">
        <f t="shared" si="42"/>
        <v>23839.291390231054</v>
      </c>
      <c r="AG58" s="22">
        <f t="shared" si="42"/>
        <v>23599.567425827106</v>
      </c>
      <c r="AH58" s="22">
        <f t="shared" si="42"/>
        <v>23344.169196988376</v>
      </c>
      <c r="AI58" s="22">
        <f t="shared" si="42"/>
        <v>22988.235953733092</v>
      </c>
      <c r="AJ58" s="22">
        <f t="shared" si="42"/>
        <v>20996.001533998195</v>
      </c>
      <c r="AK58" s="22">
        <f t="shared" si="42"/>
        <v>21333.304927874822</v>
      </c>
      <c r="AL58" s="22">
        <f t="shared" ref="AL58:BN58" si="43">AL4*CH4GWP</f>
        <v>21483.455314479601</v>
      </c>
      <c r="AM58" s="22">
        <f t="shared" si="43"/>
        <v>21638.138648969238</v>
      </c>
      <c r="AN58" s="22">
        <f t="shared" si="43"/>
        <v>21814.422280536819</v>
      </c>
      <c r="AO58" s="22">
        <f t="shared" si="43"/>
        <v>22155.411372588504</v>
      </c>
      <c r="AP58" s="22">
        <f t="shared" si="43"/>
        <v>22508.475519832427</v>
      </c>
      <c r="AQ58" s="22">
        <f t="shared" si="43"/>
        <v>22910.508197581254</v>
      </c>
      <c r="AR58" s="22">
        <f t="shared" si="43"/>
        <v>23366.478474767369</v>
      </c>
      <c r="AS58" s="22">
        <f t="shared" si="43"/>
        <v>23939.369497473901</v>
      </c>
      <c r="AT58" s="22">
        <f t="shared" si="43"/>
        <v>24540.636056598662</v>
      </c>
      <c r="AU58" s="22">
        <f t="shared" si="43"/>
        <v>25021.287076282639</v>
      </c>
      <c r="AV58" s="22">
        <f t="shared" si="43"/>
        <v>25471.911823191174</v>
      </c>
      <c r="AW58" s="22">
        <f t="shared" si="43"/>
        <v>25942.976440639326</v>
      </c>
      <c r="AX58" s="22">
        <f t="shared" si="43"/>
        <v>26402.670209191318</v>
      </c>
      <c r="AY58" s="22">
        <f t="shared" si="43"/>
        <v>26784.94130067249</v>
      </c>
      <c r="AZ58" s="22">
        <f t="shared" si="43"/>
        <v>27150.188662403096</v>
      </c>
      <c r="BA58" s="22">
        <f t="shared" si="43"/>
        <v>27514.655883208576</v>
      </c>
      <c r="BB58" s="22">
        <f t="shared" si="43"/>
        <v>27860.340987043201</v>
      </c>
      <c r="BC58" s="22">
        <f t="shared" si="43"/>
        <v>28175.435945417114</v>
      </c>
      <c r="BD58" s="22">
        <f t="shared" si="43"/>
        <v>28520.37635609318</v>
      </c>
      <c r="BE58" s="22">
        <f t="shared" si="43"/>
        <v>28960.436264989934</v>
      </c>
      <c r="BF58" s="22">
        <f t="shared" si="43"/>
        <v>29415.239739227938</v>
      </c>
      <c r="BG58" s="22">
        <f t="shared" si="43"/>
        <v>29852.947821615282</v>
      </c>
      <c r="BH58" s="22">
        <f t="shared" si="43"/>
        <v>30301.917023378246</v>
      </c>
      <c r="BI58" s="22">
        <f t="shared" si="43"/>
        <v>30796.729539744443</v>
      </c>
      <c r="BJ58" s="22">
        <f t="shared" si="43"/>
        <v>31313.06988352412</v>
      </c>
      <c r="BK58" s="22">
        <f t="shared" si="43"/>
        <v>31849.847960743107</v>
      </c>
      <c r="BL58" s="22">
        <f t="shared" si="43"/>
        <v>32353.304190467858</v>
      </c>
      <c r="BM58" s="22">
        <f t="shared" si="43"/>
        <v>32873.213749206378</v>
      </c>
      <c r="BN58" s="22">
        <f t="shared" si="43"/>
        <v>33420.923964191403</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775.5585807328124</v>
      </c>
      <c r="AC59" s="22">
        <f t="shared" si="45"/>
        <v>778.95406267071587</v>
      </c>
      <c r="AD59" s="22">
        <f t="shared" si="45"/>
        <v>777.2355289898212</v>
      </c>
      <c r="AE59" s="22">
        <f t="shared" si="45"/>
        <v>770.77303117982649</v>
      </c>
      <c r="AF59" s="22">
        <f t="shared" si="45"/>
        <v>759.70558129072958</v>
      </c>
      <c r="AG59" s="22">
        <f t="shared" si="45"/>
        <v>754.59174766975559</v>
      </c>
      <c r="AH59" s="22">
        <f t="shared" si="45"/>
        <v>748.97870763483922</v>
      </c>
      <c r="AI59" s="22">
        <f t="shared" si="45"/>
        <v>739.62426841352806</v>
      </c>
      <c r="AJ59" s="22">
        <f t="shared" si="45"/>
        <v>667.81099734123359</v>
      </c>
      <c r="AK59" s="22">
        <f t="shared" si="45"/>
        <v>679.65321609884836</v>
      </c>
      <c r="AL59" s="22">
        <f t="shared" ref="AL59:BN59" si="46">AL11*CH4GWP</f>
        <v>684.4042908898133</v>
      </c>
      <c r="AM59" s="22">
        <f t="shared" si="46"/>
        <v>689.37685888615295</v>
      </c>
      <c r="AN59" s="22">
        <f t="shared" si="46"/>
        <v>695.22189825896919</v>
      </c>
      <c r="AO59" s="22">
        <f t="shared" si="46"/>
        <v>707.40638908573669</v>
      </c>
      <c r="AP59" s="22">
        <f t="shared" si="46"/>
        <v>720.44177999969747</v>
      </c>
      <c r="AQ59" s="22">
        <f t="shared" si="46"/>
        <v>735.40308116728011</v>
      </c>
      <c r="AR59" s="22">
        <f t="shared" si="46"/>
        <v>752.48552235235456</v>
      </c>
      <c r="AS59" s="22">
        <f t="shared" si="46"/>
        <v>774.10720049186375</v>
      </c>
      <c r="AT59" s="22">
        <f t="shared" si="46"/>
        <v>796.88737074272046</v>
      </c>
      <c r="AU59" s="22">
        <f t="shared" si="46"/>
        <v>820.43029518846765</v>
      </c>
      <c r="AV59" s="22">
        <f t="shared" si="46"/>
        <v>843.27377175128515</v>
      </c>
      <c r="AW59" s="22">
        <f t="shared" si="46"/>
        <v>867.38948251376644</v>
      </c>
      <c r="AX59" s="22">
        <f t="shared" si="46"/>
        <v>891.55749602305207</v>
      </c>
      <c r="AY59" s="22">
        <f t="shared" si="46"/>
        <v>913.14845672172987</v>
      </c>
      <c r="AZ59" s="22">
        <f t="shared" si="46"/>
        <v>934.78166883471476</v>
      </c>
      <c r="BA59" s="22">
        <f t="shared" si="46"/>
        <v>956.87474300302824</v>
      </c>
      <c r="BB59" s="22">
        <f t="shared" si="46"/>
        <v>978.7086708538302</v>
      </c>
      <c r="BC59" s="22">
        <f t="shared" si="46"/>
        <v>999.79398307251233</v>
      </c>
      <c r="BD59" s="22">
        <f t="shared" si="46"/>
        <v>1022.6450332279031</v>
      </c>
      <c r="BE59" s="22">
        <f t="shared" si="46"/>
        <v>1046.4694700808859</v>
      </c>
      <c r="BF59" s="22">
        <f t="shared" si="46"/>
        <v>1071.2779150477472</v>
      </c>
      <c r="BG59" s="22">
        <f t="shared" si="46"/>
        <v>1095.7374431452236</v>
      </c>
      <c r="BH59" s="22">
        <f t="shared" si="46"/>
        <v>1121.0630847877528</v>
      </c>
      <c r="BI59" s="22">
        <f t="shared" si="46"/>
        <v>1148.769454424724</v>
      </c>
      <c r="BJ59" s="22">
        <f t="shared" si="46"/>
        <v>1178.083499136545</v>
      </c>
      <c r="BK59" s="22">
        <f t="shared" si="46"/>
        <v>1208.7620096806268</v>
      </c>
      <c r="BL59" s="22">
        <f t="shared" si="46"/>
        <v>1238.4735347831922</v>
      </c>
      <c r="BM59" s="22">
        <f t="shared" si="46"/>
        <v>1269.4117933133475</v>
      </c>
      <c r="BN59" s="22">
        <f t="shared" si="46"/>
        <v>1302.1166603623321</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1616.9733588199831</v>
      </c>
      <c r="AC60" s="22">
        <f t="shared" si="48"/>
        <v>1642.9470851311346</v>
      </c>
      <c r="AD60" s="22">
        <f t="shared" si="48"/>
        <v>1655.3089950689534</v>
      </c>
      <c r="AE60" s="22">
        <f t="shared" si="48"/>
        <v>1654.7223750630367</v>
      </c>
      <c r="AF60" s="22">
        <f t="shared" si="48"/>
        <v>1641.2797307711678</v>
      </c>
      <c r="AG60" s="22">
        <f t="shared" si="48"/>
        <v>1642.6423785348477</v>
      </c>
      <c r="AH60" s="22">
        <f t="shared" si="48"/>
        <v>1642.1014890531221</v>
      </c>
      <c r="AI60" s="22">
        <f t="shared" si="48"/>
        <v>1630.9362958015579</v>
      </c>
      <c r="AJ60" s="22">
        <f t="shared" si="48"/>
        <v>1449.7658606520499</v>
      </c>
      <c r="AK60" s="22">
        <f t="shared" si="48"/>
        <v>1497.0350174378473</v>
      </c>
      <c r="AL60" s="22">
        <f t="shared" ref="AL60:BN60" si="49">AL19*N2OGWP</f>
        <v>1525.1306023772058</v>
      </c>
      <c r="AM60" s="22">
        <f t="shared" si="49"/>
        <v>1553.9099201485865</v>
      </c>
      <c r="AN60" s="22">
        <f t="shared" si="49"/>
        <v>1585.2377591945385</v>
      </c>
      <c r="AO60" s="22">
        <f t="shared" si="49"/>
        <v>1634.7196404067658</v>
      </c>
      <c r="AP60" s="22">
        <f t="shared" si="49"/>
        <v>1687.4314749497141</v>
      </c>
      <c r="AQ60" s="22">
        <f t="shared" si="49"/>
        <v>1746.2663656857303</v>
      </c>
      <c r="AR60" s="22">
        <f t="shared" si="49"/>
        <v>1811.953154190704</v>
      </c>
      <c r="AS60" s="22">
        <f t="shared" si="49"/>
        <v>1891.7796043873468</v>
      </c>
      <c r="AT60" s="22">
        <f t="shared" si="49"/>
        <v>1976.073993757044</v>
      </c>
      <c r="AU60" s="22">
        <f t="shared" si="49"/>
        <v>2061.9793460432511</v>
      </c>
      <c r="AV60" s="22">
        <f t="shared" si="49"/>
        <v>2146.8099172360417</v>
      </c>
      <c r="AW60" s="22">
        <f t="shared" si="49"/>
        <v>2236.5176981144814</v>
      </c>
      <c r="AX60" s="22">
        <f t="shared" si="49"/>
        <v>2327.4736167077858</v>
      </c>
      <c r="AY60" s="22">
        <f t="shared" si="49"/>
        <v>2411.5936990812534</v>
      </c>
      <c r="AZ60" s="22">
        <f t="shared" si="49"/>
        <v>2497.1051915770176</v>
      </c>
      <c r="BA60" s="22">
        <f t="shared" si="49"/>
        <v>2585.0834307727764</v>
      </c>
      <c r="BB60" s="22">
        <f t="shared" si="49"/>
        <v>2673.3109713549529</v>
      </c>
      <c r="BC60" s="22">
        <f t="shared" si="49"/>
        <v>2760.2323608586676</v>
      </c>
      <c r="BD60" s="22">
        <f t="shared" si="49"/>
        <v>2853.8543917894922</v>
      </c>
      <c r="BE60" s="22">
        <f t="shared" si="49"/>
        <v>2953.3429244747354</v>
      </c>
      <c r="BF60" s="22">
        <f t="shared" si="49"/>
        <v>3057.3187423708641</v>
      </c>
      <c r="BG60" s="22">
        <f t="shared" si="49"/>
        <v>3161.5117187782853</v>
      </c>
      <c r="BH60" s="22">
        <f t="shared" si="49"/>
        <v>3269.9255657625931</v>
      </c>
      <c r="BI60" s="22">
        <f t="shared" si="49"/>
        <v>3387.6862002726857</v>
      </c>
      <c r="BJ60" s="22">
        <f t="shared" si="49"/>
        <v>3512.6794964882092</v>
      </c>
      <c r="BK60" s="22">
        <f t="shared" si="49"/>
        <v>3643.9717134149469</v>
      </c>
      <c r="BL60" s="22">
        <f t="shared" si="49"/>
        <v>3773.7587743491877</v>
      </c>
      <c r="BM60" s="22">
        <f t="shared" si="49"/>
        <v>3909.5184299966872</v>
      </c>
      <c r="BN60" s="22">
        <f t="shared" si="49"/>
        <v>4053.2440682026872</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916.39904428073066</v>
      </c>
      <c r="AC61" s="22">
        <f t="shared" si="51"/>
        <v>957.70927900519757</v>
      </c>
      <c r="AD61" s="22">
        <f t="shared" si="51"/>
        <v>944.27038684966465</v>
      </c>
      <c r="AE61" s="22">
        <f t="shared" si="51"/>
        <v>931.78327853413111</v>
      </c>
      <c r="AF61" s="22">
        <f t="shared" si="51"/>
        <v>941.79408509859809</v>
      </c>
      <c r="AG61" s="22">
        <f t="shared" si="51"/>
        <v>950.68729182306481</v>
      </c>
      <c r="AH61" s="22">
        <f t="shared" si="51"/>
        <v>953.20321518753167</v>
      </c>
      <c r="AI61" s="22">
        <f t="shared" si="51"/>
        <v>956.763261286947</v>
      </c>
      <c r="AJ61" s="22">
        <f t="shared" si="51"/>
        <v>960.32330738636199</v>
      </c>
      <c r="AK61" s="22">
        <f t="shared" si="51"/>
        <v>963.88335348577709</v>
      </c>
      <c r="AL61" s="22">
        <f t="shared" ref="AL61:BN61" si="52">AL27*CH4GWP</f>
        <v>967.44339958519208</v>
      </c>
      <c r="AM61" s="22">
        <f t="shared" si="52"/>
        <v>971.0034456846073</v>
      </c>
      <c r="AN61" s="22">
        <f t="shared" si="52"/>
        <v>974.56349178402229</v>
      </c>
      <c r="AO61" s="22">
        <f t="shared" si="52"/>
        <v>978.12353788343751</v>
      </c>
      <c r="AP61" s="22">
        <f t="shared" si="52"/>
        <v>981.68358398285261</v>
      </c>
      <c r="AQ61" s="22">
        <f t="shared" si="52"/>
        <v>985.2436300822676</v>
      </c>
      <c r="AR61" s="22">
        <f t="shared" si="52"/>
        <v>988.8036761816827</v>
      </c>
      <c r="AS61" s="22">
        <f t="shared" si="52"/>
        <v>992.36372228109781</v>
      </c>
      <c r="AT61" s="22">
        <f t="shared" si="52"/>
        <v>995.92376838051302</v>
      </c>
      <c r="AU61" s="22">
        <f t="shared" si="52"/>
        <v>999.27215253115673</v>
      </c>
      <c r="AV61" s="22">
        <f t="shared" si="52"/>
        <v>1002.6205366818004</v>
      </c>
      <c r="AW61" s="22">
        <f t="shared" si="52"/>
        <v>1005.9689208324443</v>
      </c>
      <c r="AX61" s="22">
        <f t="shared" si="52"/>
        <v>1009.317304983088</v>
      </c>
      <c r="AY61" s="22">
        <f t="shared" si="52"/>
        <v>1012.6656891337318</v>
      </c>
      <c r="AZ61" s="22">
        <f t="shared" si="52"/>
        <v>1016.0140732843756</v>
      </c>
      <c r="BA61" s="22">
        <f t="shared" si="52"/>
        <v>1019.3624574350195</v>
      </c>
      <c r="BB61" s="22">
        <f t="shared" si="52"/>
        <v>1022.710841585663</v>
      </c>
      <c r="BC61" s="22">
        <f t="shared" si="52"/>
        <v>1025.7736963097952</v>
      </c>
      <c r="BD61" s="22">
        <f t="shared" si="52"/>
        <v>1028.836551033927</v>
      </c>
      <c r="BE61" s="22">
        <f t="shared" si="52"/>
        <v>1031.8994057580592</v>
      </c>
      <c r="BF61" s="22">
        <f t="shared" si="52"/>
        <v>1034.9622604821907</v>
      </c>
      <c r="BG61" s="22">
        <f t="shared" si="52"/>
        <v>1038.0251152063229</v>
      </c>
      <c r="BH61" s="22">
        <f t="shared" si="52"/>
        <v>1041.0879699304548</v>
      </c>
      <c r="BI61" s="22">
        <f t="shared" si="52"/>
        <v>1044.1508246545868</v>
      </c>
      <c r="BJ61" s="22">
        <f t="shared" si="52"/>
        <v>1047.2136793787188</v>
      </c>
      <c r="BK61" s="22">
        <f t="shared" si="52"/>
        <v>1050.2765341028507</v>
      </c>
      <c r="BL61" s="22">
        <f t="shared" si="52"/>
        <v>1053.3393888269827</v>
      </c>
      <c r="BM61" s="22">
        <f t="shared" si="52"/>
        <v>1056.4022435511147</v>
      </c>
      <c r="BN61" s="22">
        <f t="shared" si="52"/>
        <v>1059.4650982752464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957.90428313424388</v>
      </c>
      <c r="AC62" s="22">
        <f t="shared" si="54"/>
        <v>993.12814482495412</v>
      </c>
      <c r="AD62" s="22">
        <f t="shared" si="54"/>
        <v>983.64299307566409</v>
      </c>
      <c r="AE62" s="22">
        <f t="shared" si="54"/>
        <v>974.93508324637412</v>
      </c>
      <c r="AF62" s="22">
        <f t="shared" si="54"/>
        <v>984.5993308570844</v>
      </c>
      <c r="AG62" s="22">
        <f t="shared" si="54"/>
        <v>993.3509285477943</v>
      </c>
      <c r="AH62" s="22">
        <f t="shared" si="54"/>
        <v>996.89473455850464</v>
      </c>
      <c r="AI62" s="22">
        <f t="shared" si="54"/>
        <v>1001.6941603201909</v>
      </c>
      <c r="AJ62" s="22">
        <f t="shared" si="54"/>
        <v>1006.4935860818769</v>
      </c>
      <c r="AK62" s="22">
        <f t="shared" si="54"/>
        <v>1011.2930118435631</v>
      </c>
      <c r="AL62" s="22">
        <f t="shared" ref="AL62:BN62" si="55">AL34*N2OGWP</f>
        <v>1016.092437605249</v>
      </c>
      <c r="AM62" s="22">
        <f t="shared" si="55"/>
        <v>1020.8918633669354</v>
      </c>
      <c r="AN62" s="22">
        <f t="shared" si="55"/>
        <v>1025.6912891286215</v>
      </c>
      <c r="AO62" s="22">
        <f t="shared" si="55"/>
        <v>1030.4907148903073</v>
      </c>
      <c r="AP62" s="22">
        <f t="shared" si="55"/>
        <v>1035.2901406519936</v>
      </c>
      <c r="AQ62" s="22">
        <f t="shared" si="55"/>
        <v>1040.0895664136797</v>
      </c>
      <c r="AR62" s="22">
        <f t="shared" si="55"/>
        <v>1044.888992175366</v>
      </c>
      <c r="AS62" s="22">
        <f t="shared" si="55"/>
        <v>1049.688417937052</v>
      </c>
      <c r="AT62" s="22">
        <f t="shared" si="55"/>
        <v>1054.4878436987378</v>
      </c>
      <c r="AU62" s="22">
        <f t="shared" si="55"/>
        <v>1059.1536620734259</v>
      </c>
      <c r="AV62" s="22">
        <f t="shared" si="55"/>
        <v>1063.8194804481134</v>
      </c>
      <c r="AW62" s="22">
        <f t="shared" si="55"/>
        <v>1068.4852988228013</v>
      </c>
      <c r="AX62" s="22">
        <f t="shared" si="55"/>
        <v>1073.1511171974894</v>
      </c>
      <c r="AY62" s="22">
        <f t="shared" si="55"/>
        <v>1077.816935572177</v>
      </c>
      <c r="AZ62" s="22">
        <f t="shared" si="55"/>
        <v>1082.4827539468647</v>
      </c>
      <c r="BA62" s="22">
        <f t="shared" si="55"/>
        <v>1087.1485723215524</v>
      </c>
      <c r="BB62" s="22">
        <f t="shared" si="55"/>
        <v>1091.8143906962403</v>
      </c>
      <c r="BC62" s="22">
        <f t="shared" si="55"/>
        <v>1096.2470411704533</v>
      </c>
      <c r="BD62" s="22">
        <f t="shared" si="55"/>
        <v>1100.6796916446663</v>
      </c>
      <c r="BE62" s="22">
        <f t="shared" si="55"/>
        <v>1105.1123421188793</v>
      </c>
      <c r="BF62" s="22">
        <f t="shared" si="55"/>
        <v>1109.5449925930925</v>
      </c>
      <c r="BG62" s="22">
        <f t="shared" si="55"/>
        <v>1113.9776430673055</v>
      </c>
      <c r="BH62" s="22">
        <f t="shared" si="55"/>
        <v>1118.4102935415185</v>
      </c>
      <c r="BI62" s="22">
        <f t="shared" si="55"/>
        <v>1122.8429440157317</v>
      </c>
      <c r="BJ62" s="22">
        <f t="shared" si="55"/>
        <v>1127.2755944899448</v>
      </c>
      <c r="BK62" s="22">
        <f t="shared" si="55"/>
        <v>1131.7082449641578</v>
      </c>
      <c r="BL62" s="22">
        <f t="shared" si="55"/>
        <v>1136.1408954383708</v>
      </c>
      <c r="BM62" s="22">
        <f t="shared" si="55"/>
        <v>1140.5735459125838</v>
      </c>
      <c r="BN62" s="22">
        <f t="shared" si="55"/>
        <v>1145.0061963867968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888.40698483972028</v>
      </c>
      <c r="AD63" s="22">
        <f t="shared" si="57"/>
        <v>892.07455240062757</v>
      </c>
      <c r="AE63" s="22">
        <f t="shared" si="57"/>
        <v>894.77070832046195</v>
      </c>
      <c r="AF63" s="22">
        <f t="shared" si="57"/>
        <v>896.54567098879795</v>
      </c>
      <c r="AG63" s="22">
        <f t="shared" si="57"/>
        <v>897.40010231840267</v>
      </c>
      <c r="AH63" s="22">
        <f t="shared" si="57"/>
        <v>899.22643142055358</v>
      </c>
      <c r="AI63" s="22">
        <f t="shared" si="57"/>
        <v>900.87952337519744</v>
      </c>
      <c r="AJ63" s="22">
        <f t="shared" si="57"/>
        <v>901.75838350172182</v>
      </c>
      <c r="AK63" s="22">
        <f t="shared" si="57"/>
        <v>890.33934979930405</v>
      </c>
      <c r="AL63" s="22">
        <f t="shared" si="57"/>
        <v>895.07522981376519</v>
      </c>
      <c r="AM63" s="22">
        <f t="shared" si="57"/>
        <v>898.35158444519141</v>
      </c>
      <c r="AN63" s="22">
        <f t="shared" si="57"/>
        <v>901.64028422287288</v>
      </c>
      <c r="AO63" s="22">
        <f t="shared" si="57"/>
        <v>905.07442798365685</v>
      </c>
      <c r="AP63" s="22">
        <f t="shared" si="57"/>
        <v>909.75027972043665</v>
      </c>
      <c r="AQ63" s="22">
        <f t="shared" si="57"/>
        <v>914.5357615559958</v>
      </c>
      <c r="AR63" s="22">
        <f t="shared" si="57"/>
        <v>919.66319452149628</v>
      </c>
      <c r="AS63" s="22">
        <f t="shared" si="57"/>
        <v>925.16010508455486</v>
      </c>
      <c r="AT63" s="22">
        <f t="shared" si="57"/>
        <v>931.47425972946269</v>
      </c>
      <c r="AU63" s="22">
        <f t="shared" si="57"/>
        <v>937.93190741203978</v>
      </c>
      <c r="AV63" s="22">
        <f t="shared" si="57"/>
        <v>944.43285028590526</v>
      </c>
      <c r="AW63" s="22">
        <f t="shared" si="57"/>
        <v>950.72596733551984</v>
      </c>
      <c r="AX63" s="22">
        <f t="shared" si="57"/>
        <v>957.17041354646051</v>
      </c>
      <c r="AY63" s="22">
        <f t="shared" si="57"/>
        <v>963.54315325553273</v>
      </c>
      <c r="AZ63" s="22">
        <f t="shared" si="57"/>
        <v>969.39426469268005</v>
      </c>
      <c r="BA63" s="22">
        <f t="shared" si="57"/>
        <v>975.17885824308325</v>
      </c>
      <c r="BB63" s="22">
        <f t="shared" si="57"/>
        <v>980.97979916465704</v>
      </c>
      <c r="BC63" s="22">
        <f t="shared" si="57"/>
        <v>986.67696027031604</v>
      </c>
      <c r="BD63" s="22">
        <f t="shared" si="57"/>
        <v>992.19448345154888</v>
      </c>
      <c r="BE63" s="22">
        <f t="shared" si="57"/>
        <v>997.94021581680499</v>
      </c>
      <c r="BF63" s="22">
        <f t="shared" si="57"/>
        <v>1003.7723438272919</v>
      </c>
      <c r="BG63" s="22">
        <f t="shared" si="57"/>
        <v>1009.6936200433155</v>
      </c>
      <c r="BH63" s="22">
        <f t="shared" si="57"/>
        <v>1015.4960337158052</v>
      </c>
      <c r="BI63" s="22">
        <f t="shared" si="57"/>
        <v>1021.3654382281339</v>
      </c>
      <c r="BJ63" s="22">
        <f t="shared" si="57"/>
        <v>1027.5193690617823</v>
      </c>
      <c r="BK63" s="22">
        <f t="shared" si="57"/>
        <v>1033.8235598188453</v>
      </c>
      <c r="BL63" s="22">
        <f t="shared" si="57"/>
        <v>1040.2401002186994</v>
      </c>
      <c r="BM63" s="22">
        <f t="shared" si="57"/>
        <v>1046.4381865875191</v>
      </c>
      <c r="BN63" s="22">
        <f t="shared" si="57"/>
        <v>1052.7260296044171</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470.04662761545205</v>
      </c>
      <c r="AD64" s="22">
        <f t="shared" si="58"/>
        <v>469.95422019361246</v>
      </c>
      <c r="AE64" s="22">
        <f t="shared" si="58"/>
        <v>469.88628829780089</v>
      </c>
      <c r="AF64" s="22">
        <f t="shared" si="58"/>
        <v>469.84156663383203</v>
      </c>
      <c r="AG64" s="22">
        <f t="shared" si="58"/>
        <v>469.82003852426163</v>
      </c>
      <c r="AH64" s="22">
        <f t="shared" si="58"/>
        <v>469.77402264017564</v>
      </c>
      <c r="AI64" s="22">
        <f t="shared" si="58"/>
        <v>469.73237161042482</v>
      </c>
      <c r="AJ64" s="22">
        <f t="shared" si="58"/>
        <v>469.71022799695334</v>
      </c>
      <c r="AK64" s="22">
        <f t="shared" si="58"/>
        <v>469.99794006955062</v>
      </c>
      <c r="AL64" s="22">
        <f t="shared" si="58"/>
        <v>469.87861562493987</v>
      </c>
      <c r="AM64" s="22">
        <f t="shared" si="58"/>
        <v>469.79606513895857</v>
      </c>
      <c r="AN64" s="22">
        <f t="shared" si="58"/>
        <v>469.71320360672695</v>
      </c>
      <c r="AO64" s="22">
        <f t="shared" si="58"/>
        <v>469.62667749210453</v>
      </c>
      <c r="AP64" s="22">
        <f t="shared" si="58"/>
        <v>469.50886550998717</v>
      </c>
      <c r="AQ64" s="22">
        <f t="shared" si="58"/>
        <v>469.38829130614778</v>
      </c>
      <c r="AR64" s="22">
        <f t="shared" si="58"/>
        <v>469.25910135855207</v>
      </c>
      <c r="AS64" s="22">
        <f t="shared" si="58"/>
        <v>469.12060211490387</v>
      </c>
      <c r="AT64" s="22">
        <f t="shared" si="58"/>
        <v>468.96151172539021</v>
      </c>
      <c r="AU64" s="22">
        <f t="shared" si="58"/>
        <v>468.79880590918236</v>
      </c>
      <c r="AV64" s="22">
        <f t="shared" si="58"/>
        <v>468.63500923454069</v>
      </c>
      <c r="AW64" s="22">
        <f t="shared" si="58"/>
        <v>468.4764489047767</v>
      </c>
      <c r="AX64" s="22">
        <f t="shared" si="58"/>
        <v>468.31407571065097</v>
      </c>
      <c r="AY64" s="22">
        <f t="shared" si="58"/>
        <v>468.15350922161144</v>
      </c>
      <c r="AZ64" s="22">
        <f t="shared" si="58"/>
        <v>468.0060855916924</v>
      </c>
      <c r="BA64" s="22">
        <f t="shared" si="58"/>
        <v>467.86033793537655</v>
      </c>
      <c r="BB64" s="22">
        <f t="shared" si="58"/>
        <v>467.71417839341746</v>
      </c>
      <c r="BC64" s="22">
        <f t="shared" si="58"/>
        <v>467.57063367042724</v>
      </c>
      <c r="BD64" s="22">
        <f t="shared" si="58"/>
        <v>467.4316150746821</v>
      </c>
      <c r="BE64" s="22">
        <f t="shared" si="58"/>
        <v>467.28684655831933</v>
      </c>
      <c r="BF64" s="22">
        <f t="shared" si="58"/>
        <v>467.13990123165871</v>
      </c>
      <c r="BG64" s="22">
        <f t="shared" si="58"/>
        <v>466.99070974164914</v>
      </c>
      <c r="BH64" s="22">
        <f t="shared" si="58"/>
        <v>466.84451309250312</v>
      </c>
      <c r="BI64" s="22">
        <f t="shared" si="58"/>
        <v>466.69662855330643</v>
      </c>
      <c r="BJ64" s="22">
        <f t="shared" si="58"/>
        <v>466.54157513627393</v>
      </c>
      <c r="BK64" s="22">
        <f t="shared" si="58"/>
        <v>466.38273579522007</v>
      </c>
      <c r="BL64" s="22">
        <f t="shared" si="58"/>
        <v>466.22106571126591</v>
      </c>
      <c r="BM64" s="22">
        <f t="shared" si="58"/>
        <v>466.06489975871835</v>
      </c>
      <c r="BN64" s="22">
        <f t="shared" si="58"/>
        <v>465.90647231260482</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17138.765396452436</v>
      </c>
      <c r="H65" s="22">
        <f t="shared" si="59"/>
        <v>16960.127770495583</v>
      </c>
      <c r="I65" s="22">
        <f t="shared" si="59"/>
        <v>16803.735149602126</v>
      </c>
      <c r="J65" s="22">
        <f t="shared" si="59"/>
        <v>16399.077593729395</v>
      </c>
      <c r="K65" s="22">
        <f t="shared" si="59"/>
        <v>16093.852453046611</v>
      </c>
      <c r="L65" s="22">
        <f t="shared" si="59"/>
        <v>16787.257516886875</v>
      </c>
      <c r="M65" s="22">
        <f t="shared" si="59"/>
        <v>17078.559429282075</v>
      </c>
      <c r="N65" s="22">
        <f t="shared" si="59"/>
        <v>17190.260728412712</v>
      </c>
      <c r="O65" s="22">
        <f t="shared" si="59"/>
        <v>17155.676993630408</v>
      </c>
      <c r="P65" s="22">
        <f t="shared" si="59"/>
        <v>17021.790519603233</v>
      </c>
      <c r="Q65" s="22">
        <f t="shared" si="59"/>
        <v>16558.862650160001</v>
      </c>
      <c r="R65" s="22">
        <f t="shared" si="59"/>
        <v>16957.948472333181</v>
      </c>
      <c r="S65" s="22">
        <f t="shared" si="59"/>
        <v>16769.907146505077</v>
      </c>
      <c r="T65" s="22">
        <f t="shared" si="59"/>
        <v>16584.658063779349</v>
      </c>
      <c r="U65" s="22">
        <f t="shared" si="59"/>
        <v>16201.588190693865</v>
      </c>
      <c r="V65" s="22">
        <f t="shared" si="59"/>
        <v>16229.541461457171</v>
      </c>
      <c r="W65" s="22">
        <f t="shared" si="59"/>
        <v>16847.135336493091</v>
      </c>
      <c r="X65" s="22">
        <f t="shared" si="59"/>
        <v>16894.02920900529</v>
      </c>
      <c r="Y65" s="22">
        <f t="shared" si="59"/>
        <v>16779.254174947899</v>
      </c>
      <c r="Z65" s="22">
        <f t="shared" si="59"/>
        <v>16465.845558736135</v>
      </c>
      <c r="AA65" s="22">
        <f t="shared" si="59"/>
        <v>16468.339195121422</v>
      </c>
      <c r="AB65" s="22">
        <f t="shared" si="59"/>
        <v>17184.584368120893</v>
      </c>
      <c r="AC65" s="22">
        <f t="shared" si="59"/>
        <v>17180.194079832661</v>
      </c>
      <c r="AD65" s="22">
        <f t="shared" si="59"/>
        <v>17100.609765662502</v>
      </c>
      <c r="AE65" s="22">
        <f t="shared" si="59"/>
        <v>16951.07684682223</v>
      </c>
      <c r="AF65" s="22">
        <f t="shared" si="59"/>
        <v>16735.667833352098</v>
      </c>
      <c r="AG65" s="22">
        <f t="shared" si="59"/>
        <v>16604.162209131973</v>
      </c>
      <c r="AH65" s="22">
        <f t="shared" si="59"/>
        <v>16465.375044596094</v>
      </c>
      <c r="AI65" s="22">
        <f t="shared" si="59"/>
        <v>16274.475717067358</v>
      </c>
      <c r="AJ65" s="22">
        <f t="shared" si="59"/>
        <v>15236.719239749003</v>
      </c>
      <c r="AK65" s="22">
        <f t="shared" si="59"/>
        <v>15397.038864642782</v>
      </c>
      <c r="AL65" s="22">
        <f t="shared" ref="AL65:BN65" si="60">AL43*N2OGWP</f>
        <v>15473.30020926316</v>
      </c>
      <c r="AM65" s="22">
        <f t="shared" si="60"/>
        <v>15550.64156170453</v>
      </c>
      <c r="AN65" s="22">
        <f t="shared" si="60"/>
        <v>15639.028029990915</v>
      </c>
      <c r="AO65" s="22">
        <f t="shared" si="60"/>
        <v>15812.309001509544</v>
      </c>
      <c r="AP65" s="22">
        <f t="shared" si="60"/>
        <v>15992.488328575215</v>
      </c>
      <c r="AQ65" s="22">
        <f t="shared" si="60"/>
        <v>16197.691219363971</v>
      </c>
      <c r="AR65" s="22">
        <f t="shared" si="60"/>
        <v>16430.598827210939</v>
      </c>
      <c r="AS65" s="22">
        <f t="shared" si="60"/>
        <v>16723.543246217556</v>
      </c>
      <c r="AT65" s="22">
        <f t="shared" si="60"/>
        <v>17031.259272467203</v>
      </c>
      <c r="AU65" s="22">
        <f t="shared" si="60"/>
        <v>17274.021983215422</v>
      </c>
      <c r="AV65" s="22">
        <f t="shared" si="60"/>
        <v>17500.690104387333</v>
      </c>
      <c r="AW65" s="22">
        <f t="shared" si="60"/>
        <v>17736.924216836207</v>
      </c>
      <c r="AX65" s="22">
        <f t="shared" si="60"/>
        <v>17966.671174199782</v>
      </c>
      <c r="AY65" s="22">
        <f t="shared" si="60"/>
        <v>18155.988557659344</v>
      </c>
      <c r="AZ65" s="22">
        <f t="shared" si="60"/>
        <v>18335.372373718863</v>
      </c>
      <c r="BA65" s="22">
        <f t="shared" si="60"/>
        <v>18513.526622406625</v>
      </c>
      <c r="BB65" s="22">
        <f t="shared" si="60"/>
        <v>18681.317484342824</v>
      </c>
      <c r="BC65" s="22">
        <f t="shared" si="60"/>
        <v>18832.643809097346</v>
      </c>
      <c r="BD65" s="22">
        <f t="shared" si="60"/>
        <v>18998.157733015341</v>
      </c>
      <c r="BE65" s="22">
        <f t="shared" si="60"/>
        <v>19213.538342220989</v>
      </c>
      <c r="BF65" s="22">
        <f t="shared" si="60"/>
        <v>19435.660872158191</v>
      </c>
      <c r="BG65" s="22">
        <f t="shared" si="60"/>
        <v>19648.360220061888</v>
      </c>
      <c r="BH65" s="22">
        <f t="shared" si="60"/>
        <v>19865.804134433813</v>
      </c>
      <c r="BI65" s="22">
        <f t="shared" si="60"/>
        <v>20105.544272971663</v>
      </c>
      <c r="BJ65" s="22">
        <f t="shared" si="60"/>
        <v>20355.271574724982</v>
      </c>
      <c r="BK65" s="22">
        <f t="shared" si="60"/>
        <v>20614.344137008127</v>
      </c>
      <c r="BL65" s="22">
        <f t="shared" si="60"/>
        <v>20855.620276289479</v>
      </c>
      <c r="BM65" s="22">
        <f t="shared" si="60"/>
        <v>21103.855278458279</v>
      </c>
      <c r="BN65" s="22">
        <f t="shared" si="60"/>
        <v>21364.904567370122</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2211.6980958305289</v>
      </c>
      <c r="H66" s="22">
        <f t="shared" si="62"/>
        <v>2169.3378787889174</v>
      </c>
      <c r="I66" s="22">
        <f t="shared" si="62"/>
        <v>2126.2561830378841</v>
      </c>
      <c r="J66" s="22">
        <f t="shared" si="62"/>
        <v>2070.6768821954438</v>
      </c>
      <c r="K66" s="22">
        <f t="shared" si="62"/>
        <v>2062.5720723240188</v>
      </c>
      <c r="L66" s="22">
        <f t="shared" si="62"/>
        <v>2132.94216183253</v>
      </c>
      <c r="M66" s="22">
        <f t="shared" si="62"/>
        <v>2154.8913400426786</v>
      </c>
      <c r="N66" s="22">
        <f t="shared" si="62"/>
        <v>2185.5347534707471</v>
      </c>
      <c r="O66" s="22">
        <f t="shared" si="62"/>
        <v>2179.6281008084297</v>
      </c>
      <c r="P66" s="22">
        <f t="shared" si="62"/>
        <v>2155.7364466862405</v>
      </c>
      <c r="Q66" s="22">
        <f t="shared" si="62"/>
        <v>2118.7727412938139</v>
      </c>
      <c r="R66" s="22">
        <f t="shared" si="62"/>
        <v>2149.2536347032101</v>
      </c>
      <c r="S66" s="22">
        <f t="shared" si="62"/>
        <v>2127.4292286069426</v>
      </c>
      <c r="T66" s="22">
        <f t="shared" si="62"/>
        <v>2110.5878909746098</v>
      </c>
      <c r="U66" s="22">
        <f t="shared" si="62"/>
        <v>2072.1483225191987</v>
      </c>
      <c r="V66" s="22">
        <f t="shared" si="62"/>
        <v>2101.905941836299</v>
      </c>
      <c r="W66" s="22">
        <f t="shared" si="62"/>
        <v>2151.2208658093541</v>
      </c>
      <c r="X66" s="22">
        <f t="shared" si="62"/>
        <v>2156.0457121558738</v>
      </c>
      <c r="Y66" s="22">
        <f t="shared" si="62"/>
        <v>2149.2138525216237</v>
      </c>
      <c r="Z66" s="22">
        <f t="shared" si="62"/>
        <v>2105.3949279528888</v>
      </c>
      <c r="AA66" s="22">
        <f t="shared" si="62"/>
        <v>2110.5059697888632</v>
      </c>
      <c r="AB66" s="22">
        <f t="shared" si="62"/>
        <v>2054.9173827184813</v>
      </c>
      <c r="AC66" s="22">
        <f t="shared" si="62"/>
        <v>2056.0962380282199</v>
      </c>
      <c r="AD66" s="22">
        <f t="shared" si="62"/>
        <v>2048.0448072993827</v>
      </c>
      <c r="AE66" s="22">
        <f t="shared" si="62"/>
        <v>2031.5719502021816</v>
      </c>
      <c r="AF66" s="22">
        <f t="shared" si="62"/>
        <v>2007.1288361961335</v>
      </c>
      <c r="AG66" s="22">
        <f t="shared" si="62"/>
        <v>1993.2683852128441</v>
      </c>
      <c r="AH66" s="22">
        <f t="shared" si="62"/>
        <v>1978.4923698805555</v>
      </c>
      <c r="AI66" s="22">
        <f t="shared" si="62"/>
        <v>1957.3005007167853</v>
      </c>
      <c r="AJ66" s="22">
        <f t="shared" si="62"/>
        <v>1830.4668075276993</v>
      </c>
      <c r="AK66" s="22">
        <f t="shared" si="62"/>
        <v>1852.5917859291596</v>
      </c>
      <c r="AL66" s="22">
        <f t="shared" ref="AL66:BN66" si="63">AL49*N2OGWP</f>
        <v>1863.0060218541912</v>
      </c>
      <c r="AM66" s="22">
        <f t="shared" si="63"/>
        <v>1873.7481231546426</v>
      </c>
      <c r="AN66" s="22">
        <f t="shared" si="63"/>
        <v>1885.9473836264119</v>
      </c>
      <c r="AO66" s="22">
        <f t="shared" si="63"/>
        <v>1908.8630477066874</v>
      </c>
      <c r="AP66" s="22">
        <f t="shared" si="63"/>
        <v>1932.4033814378549</v>
      </c>
      <c r="AQ66" s="22">
        <f t="shared" si="63"/>
        <v>1959.1751544666849</v>
      </c>
      <c r="AR66" s="22">
        <f t="shared" si="63"/>
        <v>1989.5060266771898</v>
      </c>
      <c r="AS66" s="22">
        <f t="shared" si="63"/>
        <v>2027.4787445876257</v>
      </c>
      <c r="AT66" s="22">
        <f t="shared" si="63"/>
        <v>2067.3702720580154</v>
      </c>
      <c r="AU66" s="22">
        <f t="shared" si="63"/>
        <v>2099.8557427178976</v>
      </c>
      <c r="AV66" s="22">
        <f t="shared" si="63"/>
        <v>2130.4960671141494</v>
      </c>
      <c r="AW66" s="22">
        <f t="shared" si="63"/>
        <v>2162.561302671149</v>
      </c>
      <c r="AX66" s="22">
        <f t="shared" si="63"/>
        <v>2193.994797311088</v>
      </c>
      <c r="AY66" s="22">
        <f t="shared" si="63"/>
        <v>2220.4934499765641</v>
      </c>
      <c r="AZ66" s="22">
        <f t="shared" si="63"/>
        <v>2245.788748243091</v>
      </c>
      <c r="BA66" s="22">
        <f t="shared" si="63"/>
        <v>2271.1290526777721</v>
      </c>
      <c r="BB66" s="22">
        <f t="shared" si="63"/>
        <v>2295.3429766579711</v>
      </c>
      <c r="BC66" s="22">
        <f t="shared" si="63"/>
        <v>2317.6554926508193</v>
      </c>
      <c r="BD66" s="22">
        <f t="shared" si="63"/>
        <v>2342.0133558506241</v>
      </c>
      <c r="BE66" s="22">
        <f t="shared" si="63"/>
        <v>2372.1121877692913</v>
      </c>
      <c r="BF66" s="22">
        <f t="shared" si="63"/>
        <v>2403.2599743003061</v>
      </c>
      <c r="BG66" s="22">
        <f t="shared" si="63"/>
        <v>2433.3735706872162</v>
      </c>
      <c r="BH66" s="22">
        <f t="shared" si="63"/>
        <v>2464.307601625319</v>
      </c>
      <c r="BI66" s="22">
        <f t="shared" si="63"/>
        <v>2498.3388817883119</v>
      </c>
      <c r="BJ66" s="22">
        <f t="shared" si="63"/>
        <v>2533.7155814847943</v>
      </c>
      <c r="BK66" s="22">
        <f t="shared" si="63"/>
        <v>2570.5365472878598</v>
      </c>
      <c r="BL66" s="22">
        <f t="shared" si="63"/>
        <v>2605.2689716993305</v>
      </c>
      <c r="BM66" s="22">
        <f t="shared" si="63"/>
        <v>2641.1814477878579</v>
      </c>
      <c r="BN66" s="22">
        <f t="shared" si="63"/>
        <v>2679.0331983850801</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465.08652391808079</v>
      </c>
      <c r="AC67" s="22">
        <f t="shared" si="65"/>
        <v>471.91965831111736</v>
      </c>
      <c r="AD67" s="22">
        <f t="shared" si="65"/>
        <v>475.62697697890439</v>
      </c>
      <c r="AE67" s="22">
        <f t="shared" si="65"/>
        <v>476.34121775921699</v>
      </c>
      <c r="AF67" s="22">
        <f t="shared" si="65"/>
        <v>474.0619836567522</v>
      </c>
      <c r="AG67" s="22">
        <f t="shared" si="65"/>
        <v>475.3387046448621</v>
      </c>
      <c r="AH67" s="22">
        <f t="shared" si="65"/>
        <v>476.19741235601066</v>
      </c>
      <c r="AI67" s="22">
        <f t="shared" si="65"/>
        <v>474.55468512769551</v>
      </c>
      <c r="AJ67" s="22">
        <f t="shared" si="65"/>
        <v>432.29859361973007</v>
      </c>
      <c r="AK67" s="22">
        <f t="shared" si="65"/>
        <v>443.79399283784664</v>
      </c>
      <c r="AL67" s="22">
        <f t="shared" ref="AL67:BN67" si="66">AL52*N2OGWP</f>
        <v>450.73696237805649</v>
      </c>
      <c r="AM67" s="22">
        <f t="shared" si="66"/>
        <v>457.8723898775159</v>
      </c>
      <c r="AN67" s="22">
        <f t="shared" si="66"/>
        <v>465.64563053733013</v>
      </c>
      <c r="AO67" s="22">
        <f t="shared" si="66"/>
        <v>477.79428033325519</v>
      </c>
      <c r="AP67" s="22">
        <f t="shared" si="66"/>
        <v>490.66842229240495</v>
      </c>
      <c r="AQ67" s="22">
        <f t="shared" si="66"/>
        <v>505.03856080366904</v>
      </c>
      <c r="AR67" s="22">
        <f t="shared" si="66"/>
        <v>521.08056703000761</v>
      </c>
      <c r="AS67" s="22">
        <f t="shared" si="66"/>
        <v>540.54452612020214</v>
      </c>
      <c r="AT67" s="22">
        <f t="shared" si="66"/>
        <v>561.11242746413461</v>
      </c>
      <c r="AU67" s="22">
        <f t="shared" si="66"/>
        <v>582.56282049714775</v>
      </c>
      <c r="AV67" s="22">
        <f t="shared" si="66"/>
        <v>603.82406229874198</v>
      </c>
      <c r="AW67" s="22">
        <f t="shared" si="66"/>
        <v>626.32913581508956</v>
      </c>
      <c r="AX67" s="22">
        <f t="shared" si="66"/>
        <v>649.20593279982768</v>
      </c>
      <c r="AY67" s="22">
        <f t="shared" si="66"/>
        <v>670.50011903301447</v>
      </c>
      <c r="AZ67" s="22">
        <f t="shared" si="66"/>
        <v>692.13387857628561</v>
      </c>
      <c r="BA67" s="22">
        <f t="shared" si="66"/>
        <v>714.4295849291035</v>
      </c>
      <c r="BB67" s="22">
        <f t="shared" si="66"/>
        <v>736.85045622203984</v>
      </c>
      <c r="BC67" s="22">
        <f t="shared" si="66"/>
        <v>759.01767413035543</v>
      </c>
      <c r="BD67" s="22">
        <f t="shared" si="66"/>
        <v>782.8787447987371</v>
      </c>
      <c r="BE67" s="22">
        <f t="shared" si="66"/>
        <v>807.81087464210509</v>
      </c>
      <c r="BF67" s="22">
        <f t="shared" si="66"/>
        <v>833.88380417439464</v>
      </c>
      <c r="BG67" s="22">
        <f t="shared" si="66"/>
        <v>860.05720915327959</v>
      </c>
      <c r="BH67" s="22">
        <f t="shared" si="66"/>
        <v>887.30885631655474</v>
      </c>
      <c r="BI67" s="22">
        <f t="shared" si="66"/>
        <v>916.89431956696546</v>
      </c>
      <c r="BJ67" s="22">
        <f t="shared" si="66"/>
        <v>948.24091560503712</v>
      </c>
      <c r="BK67" s="22">
        <f t="shared" si="66"/>
        <v>981.18342243500808</v>
      </c>
      <c r="BL67" s="22">
        <f t="shared" si="66"/>
        <v>1013.8115791038981</v>
      </c>
      <c r="BM67" s="22">
        <f t="shared" si="66"/>
        <v>1047.9586243424608</v>
      </c>
      <c r="BN67" s="22">
        <f t="shared" si="66"/>
        <v>1084.1169889895841</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27051.182374764267</v>
      </c>
      <c r="AC71" s="22">
        <f t="shared" si="67"/>
        <v>27083.994722329477</v>
      </c>
      <c r="AD71" s="22">
        <f t="shared" si="67"/>
        <v>26951.040245372704</v>
      </c>
      <c r="AE71" s="22">
        <f t="shared" si="67"/>
        <v>26667.241227003313</v>
      </c>
      <c r="AF71" s="22">
        <f t="shared" si="67"/>
        <v>26240.276702292951</v>
      </c>
      <c r="AG71" s="22">
        <f t="shared" si="67"/>
        <v>25996.801552031709</v>
      </c>
      <c r="AH71" s="22">
        <f t="shared" ref="AH71:BN71" si="68">SUM(AH58:AH60)</f>
        <v>25735.249393676339</v>
      </c>
      <c r="AI71" s="22">
        <f t="shared" si="68"/>
        <v>25358.79651794818</v>
      </c>
      <c r="AJ71" s="22">
        <f t="shared" si="68"/>
        <v>23113.578391991476</v>
      </c>
      <c r="AK71" s="22">
        <f t="shared" si="68"/>
        <v>23509.993161411519</v>
      </c>
      <c r="AL71" s="22">
        <f t="shared" si="68"/>
        <v>23692.990207746618</v>
      </c>
      <c r="AM71" s="22">
        <f t="shared" si="68"/>
        <v>23881.425428003979</v>
      </c>
      <c r="AN71" s="22">
        <f t="shared" si="68"/>
        <v>24094.881937990325</v>
      </c>
      <c r="AO71" s="22">
        <f t="shared" si="68"/>
        <v>24497.537402081005</v>
      </c>
      <c r="AP71" s="22">
        <f t="shared" si="68"/>
        <v>24916.34877478184</v>
      </c>
      <c r="AQ71" s="22">
        <f t="shared" si="68"/>
        <v>25392.177644434265</v>
      </c>
      <c r="AR71" s="22">
        <f t="shared" si="68"/>
        <v>25930.91715131043</v>
      </c>
      <c r="AS71" s="22">
        <f t="shared" si="68"/>
        <v>26605.256302353111</v>
      </c>
      <c r="AT71" s="22">
        <f t="shared" si="68"/>
        <v>27313.597421098424</v>
      </c>
      <c r="AU71" s="22">
        <f t="shared" si="68"/>
        <v>27903.696717514358</v>
      </c>
      <c r="AV71" s="22">
        <f t="shared" si="68"/>
        <v>28461.995512178502</v>
      </c>
      <c r="AW71" s="22">
        <f t="shared" si="68"/>
        <v>29046.883621267574</v>
      </c>
      <c r="AX71" s="22">
        <f t="shared" si="68"/>
        <v>29621.701321922155</v>
      </c>
      <c r="AY71" s="22">
        <f t="shared" si="68"/>
        <v>30109.683456475475</v>
      </c>
      <c r="AZ71" s="22">
        <f t="shared" si="68"/>
        <v>30582.07552281483</v>
      </c>
      <c r="BA71" s="22">
        <f t="shared" si="68"/>
        <v>31056.614056984377</v>
      </c>
      <c r="BB71" s="22">
        <f t="shared" si="68"/>
        <v>31512.360629251983</v>
      </c>
      <c r="BC71" s="22">
        <f t="shared" si="68"/>
        <v>31935.462289348292</v>
      </c>
      <c r="BD71" s="22">
        <f t="shared" si="68"/>
        <v>32396.875781110575</v>
      </c>
      <c r="BE71" s="22">
        <f t="shared" si="68"/>
        <v>32960.248659545556</v>
      </c>
      <c r="BF71" s="22">
        <f t="shared" si="68"/>
        <v>33543.836396646548</v>
      </c>
      <c r="BG71" s="22">
        <f t="shared" si="68"/>
        <v>34110.196983538786</v>
      </c>
      <c r="BH71" s="22">
        <f t="shared" si="68"/>
        <v>34692.905673928588</v>
      </c>
      <c r="BI71" s="22">
        <f t="shared" si="68"/>
        <v>35333.185194441852</v>
      </c>
      <c r="BJ71" s="22">
        <f t="shared" si="68"/>
        <v>36003.832879148875</v>
      </c>
      <c r="BK71" s="22">
        <f t="shared" si="68"/>
        <v>36702.581683838682</v>
      </c>
      <c r="BL71" s="22">
        <f t="shared" si="68"/>
        <v>37365.536499600239</v>
      </c>
      <c r="BM71" s="22">
        <f t="shared" si="68"/>
        <v>38052.143972516409</v>
      </c>
      <c r="BN71" s="22">
        <f t="shared" si="68"/>
        <v>38776.284692756424</v>
      </c>
    </row>
    <row r="72" spans="1:72" x14ac:dyDescent="0.25">
      <c r="E72" t="s">
        <v>738</v>
      </c>
      <c r="F72" s="22">
        <f>SUM(F61:F67)</f>
        <v>22520.716286019295</v>
      </c>
      <c r="G72" s="22">
        <f t="shared" ref="G72:AG72" si="69">SUM(G61:G67)</f>
        <v>22464.940551220727</v>
      </c>
      <c r="H72" s="22">
        <f t="shared" si="69"/>
        <v>22122.587070657621</v>
      </c>
      <c r="I72" s="22">
        <f t="shared" si="69"/>
        <v>22107.511600676291</v>
      </c>
      <c r="J72" s="22">
        <f t="shared" si="69"/>
        <v>21834.941608916608</v>
      </c>
      <c r="K72" s="22">
        <f t="shared" si="69"/>
        <v>21438.397550905156</v>
      </c>
      <c r="L72" s="22">
        <f t="shared" si="69"/>
        <v>22344.38853508536</v>
      </c>
      <c r="M72" s="22">
        <f t="shared" si="69"/>
        <v>22643.115411695737</v>
      </c>
      <c r="N72" s="22">
        <f t="shared" si="69"/>
        <v>22838.244348740158</v>
      </c>
      <c r="O72" s="22">
        <f t="shared" si="69"/>
        <v>22819.025600827037</v>
      </c>
      <c r="P72" s="22">
        <f t="shared" si="69"/>
        <v>22511.044802282533</v>
      </c>
      <c r="Q72" s="22">
        <f t="shared" si="69"/>
        <v>22529.539442072208</v>
      </c>
      <c r="R72" s="22">
        <f t="shared" si="69"/>
        <v>23137.990578649747</v>
      </c>
      <c r="S72" s="22">
        <f t="shared" si="69"/>
        <v>22247.767107619758</v>
      </c>
      <c r="T72" s="22">
        <f t="shared" si="69"/>
        <v>21888.679383709583</v>
      </c>
      <c r="U72" s="22">
        <f t="shared" si="69"/>
        <v>22154.093897802089</v>
      </c>
      <c r="V72" s="22">
        <f t="shared" si="69"/>
        <v>22070.367095963247</v>
      </c>
      <c r="W72" s="22">
        <f t="shared" si="69"/>
        <v>22852.545580285085</v>
      </c>
      <c r="X72" s="22">
        <f t="shared" si="69"/>
        <v>22951.7302580256</v>
      </c>
      <c r="Y72" s="22">
        <f t="shared" si="69"/>
        <v>22635.063755242325</v>
      </c>
      <c r="Z72" s="22">
        <f t="shared" si="69"/>
        <v>22400.815411577827</v>
      </c>
      <c r="AA72" s="22">
        <f t="shared" si="69"/>
        <v>22528.596906718252</v>
      </c>
      <c r="AB72" s="22">
        <f t="shared" si="69"/>
        <v>22935.454029708078</v>
      </c>
      <c r="AC72" s="22">
        <f t="shared" si="69"/>
        <v>23017.501012457324</v>
      </c>
      <c r="AD72" s="22">
        <f t="shared" si="69"/>
        <v>22914.223702460356</v>
      </c>
      <c r="AE72" s="22">
        <f t="shared" si="69"/>
        <v>22730.365373182398</v>
      </c>
      <c r="AF72" s="22">
        <f t="shared" si="69"/>
        <v>22509.639306783298</v>
      </c>
      <c r="AG72" s="22">
        <f t="shared" si="69"/>
        <v>22384.027660203203</v>
      </c>
      <c r="AH72" s="22">
        <f t="shared" ref="AH72:BN72" si="70">SUM(AH61:AH67)</f>
        <v>22239.163230639424</v>
      </c>
      <c r="AI72" s="22">
        <f t="shared" si="70"/>
        <v>22035.400219504598</v>
      </c>
      <c r="AJ72" s="22">
        <f t="shared" si="70"/>
        <v>20837.770145863346</v>
      </c>
      <c r="AK72" s="22">
        <f t="shared" si="70"/>
        <v>21028.938298607984</v>
      </c>
      <c r="AL72" s="22">
        <f t="shared" si="70"/>
        <v>21135.532876124555</v>
      </c>
      <c r="AM72" s="22">
        <f t="shared" si="70"/>
        <v>21242.305033372384</v>
      </c>
      <c r="AN72" s="22">
        <f t="shared" si="70"/>
        <v>21362.2293128969</v>
      </c>
      <c r="AO72" s="22">
        <f t="shared" si="70"/>
        <v>21582.281687798994</v>
      </c>
      <c r="AP72" s="22">
        <f t="shared" si="70"/>
        <v>21811.793002170747</v>
      </c>
      <c r="AQ72" s="22">
        <f t="shared" si="70"/>
        <v>22071.162183992416</v>
      </c>
      <c r="AR72" s="22">
        <f t="shared" si="70"/>
        <v>22363.800385155235</v>
      </c>
      <c r="AS72" s="22">
        <f t="shared" si="70"/>
        <v>22727.899364342993</v>
      </c>
      <c r="AT72" s="22">
        <f t="shared" si="70"/>
        <v>23110.589355523454</v>
      </c>
      <c r="AU72" s="22">
        <f t="shared" si="70"/>
        <v>23421.597074356268</v>
      </c>
      <c r="AV72" s="22">
        <f t="shared" si="70"/>
        <v>23714.518110450586</v>
      </c>
      <c r="AW72" s="22">
        <f t="shared" si="70"/>
        <v>24019.471291217989</v>
      </c>
      <c r="AX72" s="22">
        <f t="shared" si="70"/>
        <v>24317.824815748387</v>
      </c>
      <c r="AY72" s="22">
        <f t="shared" si="70"/>
        <v>24569.16141385198</v>
      </c>
      <c r="AZ72" s="22">
        <f t="shared" si="70"/>
        <v>24809.192178053854</v>
      </c>
      <c r="BA72" s="22">
        <f t="shared" si="70"/>
        <v>25048.635485948533</v>
      </c>
      <c r="BB72" s="22">
        <f t="shared" si="70"/>
        <v>25276.730127062816</v>
      </c>
      <c r="BC72" s="22">
        <f t="shared" si="70"/>
        <v>25485.585307299512</v>
      </c>
      <c r="BD72" s="22">
        <f t="shared" si="70"/>
        <v>25712.192174869528</v>
      </c>
      <c r="BE72" s="22">
        <f t="shared" si="70"/>
        <v>25995.700214884448</v>
      </c>
      <c r="BF72" s="22">
        <f t="shared" si="70"/>
        <v>26288.224148767124</v>
      </c>
      <c r="BG72" s="22">
        <f t="shared" si="70"/>
        <v>26570.478087960979</v>
      </c>
      <c r="BH72" s="22">
        <f t="shared" si="70"/>
        <v>26859.259402655967</v>
      </c>
      <c r="BI72" s="22">
        <f t="shared" si="70"/>
        <v>27175.833309778704</v>
      </c>
      <c r="BJ72" s="22">
        <f t="shared" si="70"/>
        <v>27505.778289881535</v>
      </c>
      <c r="BK72" s="22">
        <f t="shared" si="70"/>
        <v>27848.255181412071</v>
      </c>
      <c r="BL72" s="22">
        <f t="shared" si="70"/>
        <v>28170.642277288025</v>
      </c>
      <c r="BM72" s="22">
        <f t="shared" si="70"/>
        <v>28502.474226398532</v>
      </c>
      <c r="BN72" s="22">
        <f t="shared" si="70"/>
        <v>28851.15855132385</v>
      </c>
    </row>
    <row r="73" spans="1:72" x14ac:dyDescent="0.25">
      <c r="E73" t="s">
        <v>726</v>
      </c>
      <c r="F73" s="22">
        <f>SUM(F71:F72)</f>
        <v>50850.612181209253</v>
      </c>
      <c r="G73" s="22">
        <f t="shared" ref="G73:AG73" si="71">SUM(G71:G72)</f>
        <v>50813.697148756924</v>
      </c>
      <c r="H73" s="22">
        <f t="shared" si="71"/>
        <v>50023.852238309773</v>
      </c>
      <c r="I73" s="22">
        <f t="shared" si="71"/>
        <v>49090.932778754614</v>
      </c>
      <c r="J73" s="22">
        <f t="shared" si="71"/>
        <v>48067.877450942236</v>
      </c>
      <c r="K73" s="22">
        <f t="shared" si="71"/>
        <v>47922.095455178787</v>
      </c>
      <c r="L73" s="22">
        <f t="shared" si="71"/>
        <v>49575.843585283277</v>
      </c>
      <c r="M73" s="22">
        <f t="shared" si="71"/>
        <v>50361.313111746611</v>
      </c>
      <c r="N73" s="22">
        <f t="shared" si="71"/>
        <v>51030.102101321943</v>
      </c>
      <c r="O73" s="22">
        <f t="shared" si="71"/>
        <v>50995.958935395931</v>
      </c>
      <c r="P73" s="22">
        <f t="shared" si="71"/>
        <v>50422.780115455113</v>
      </c>
      <c r="Q73" s="22">
        <f t="shared" si="71"/>
        <v>50247.47999648485</v>
      </c>
      <c r="R73" s="22">
        <f t="shared" si="71"/>
        <v>50437.20578900558</v>
      </c>
      <c r="S73" s="22">
        <f t="shared" si="71"/>
        <v>49591.755111070597</v>
      </c>
      <c r="T73" s="22">
        <f t="shared" si="71"/>
        <v>49035.354824128801</v>
      </c>
      <c r="U73" s="22">
        <f t="shared" si="71"/>
        <v>49414.796099460007</v>
      </c>
      <c r="V73" s="22">
        <f t="shared" si="71"/>
        <v>49267.097795471636</v>
      </c>
      <c r="W73" s="22">
        <f t="shared" si="71"/>
        <v>50651.342624920959</v>
      </c>
      <c r="X73" s="22">
        <f t="shared" si="71"/>
        <v>50973.591038492857</v>
      </c>
      <c r="Y73" s="22">
        <f t="shared" si="71"/>
        <v>50458.164059092771</v>
      </c>
      <c r="Z73" s="22">
        <f t="shared" si="71"/>
        <v>50015.072106264684</v>
      </c>
      <c r="AA73" s="22">
        <f t="shared" si="71"/>
        <v>50110.234805430198</v>
      </c>
      <c r="AB73" s="22">
        <f t="shared" si="71"/>
        <v>49986.636404472345</v>
      </c>
      <c r="AC73" s="22">
        <f t="shared" si="71"/>
        <v>50101.495734786804</v>
      </c>
      <c r="AD73" s="22">
        <f t="shared" si="71"/>
        <v>49865.26394783306</v>
      </c>
      <c r="AE73" s="22">
        <f t="shared" si="71"/>
        <v>49397.606600185711</v>
      </c>
      <c r="AF73" s="22">
        <f t="shared" si="71"/>
        <v>48749.916009076245</v>
      </c>
      <c r="AG73" s="22">
        <f t="shared" si="71"/>
        <v>48380.829212234908</v>
      </c>
      <c r="AH73" s="22">
        <f t="shared" ref="AH73:BN73" si="72">SUM(AH71:AH72)</f>
        <v>47974.412624315766</v>
      </c>
      <c r="AI73" s="22">
        <f t="shared" si="72"/>
        <v>47394.196737452774</v>
      </c>
      <c r="AJ73" s="22">
        <f t="shared" si="72"/>
        <v>43951.348537854821</v>
      </c>
      <c r="AK73" s="22">
        <f t="shared" si="72"/>
        <v>44538.931460019507</v>
      </c>
      <c r="AL73" s="22">
        <f t="shared" si="72"/>
        <v>44828.523083871172</v>
      </c>
      <c r="AM73" s="22">
        <f t="shared" si="72"/>
        <v>45123.730461376363</v>
      </c>
      <c r="AN73" s="22">
        <f t="shared" si="72"/>
        <v>45457.111250887225</v>
      </c>
      <c r="AO73" s="22">
        <f t="shared" si="72"/>
        <v>46079.819089879995</v>
      </c>
      <c r="AP73" s="22">
        <f t="shared" si="72"/>
        <v>46728.141776952587</v>
      </c>
      <c r="AQ73" s="22">
        <f t="shared" si="72"/>
        <v>47463.33982842668</v>
      </c>
      <c r="AR73" s="22">
        <f t="shared" si="72"/>
        <v>48294.717536465665</v>
      </c>
      <c r="AS73" s="22">
        <f t="shared" si="72"/>
        <v>49333.155666696104</v>
      </c>
      <c r="AT73" s="22">
        <f t="shared" si="72"/>
        <v>50424.186776621878</v>
      </c>
      <c r="AU73" s="22">
        <f t="shared" si="72"/>
        <v>51325.29379187063</v>
      </c>
      <c r="AV73" s="22">
        <f t="shared" si="72"/>
        <v>52176.513622629092</v>
      </c>
      <c r="AW73" s="22">
        <f t="shared" si="72"/>
        <v>53066.354912485564</v>
      </c>
      <c r="AX73" s="22">
        <f t="shared" si="72"/>
        <v>53939.526137670546</v>
      </c>
      <c r="AY73" s="22">
        <f t="shared" si="72"/>
        <v>54678.844870327455</v>
      </c>
      <c r="AZ73" s="22">
        <f t="shared" si="72"/>
        <v>55391.267700868688</v>
      </c>
      <c r="BA73" s="22">
        <f t="shared" si="72"/>
        <v>56105.249542932914</v>
      </c>
      <c r="BB73" s="22">
        <f t="shared" si="72"/>
        <v>56789.090756314799</v>
      </c>
      <c r="BC73" s="22">
        <f t="shared" si="72"/>
        <v>57421.047596647804</v>
      </c>
      <c r="BD73" s="22">
        <f t="shared" si="72"/>
        <v>58109.067955980106</v>
      </c>
      <c r="BE73" s="22">
        <f t="shared" si="72"/>
        <v>58955.948874430003</v>
      </c>
      <c r="BF73" s="22">
        <f t="shared" si="72"/>
        <v>59832.060545413668</v>
      </c>
      <c r="BG73" s="22">
        <f t="shared" si="72"/>
        <v>60680.675071499762</v>
      </c>
      <c r="BH73" s="22">
        <f t="shared" si="72"/>
        <v>61552.165076584555</v>
      </c>
      <c r="BI73" s="22">
        <f t="shared" si="72"/>
        <v>62509.018504220556</v>
      </c>
      <c r="BJ73" s="22">
        <f t="shared" si="72"/>
        <v>63509.61116903041</v>
      </c>
      <c r="BK73" s="22">
        <f t="shared" si="72"/>
        <v>64550.836865250749</v>
      </c>
      <c r="BL73" s="22">
        <f t="shared" si="72"/>
        <v>65536.178776888264</v>
      </c>
      <c r="BM73" s="22">
        <f t="shared" si="72"/>
        <v>66554.618198914948</v>
      </c>
      <c r="BN73" s="22">
        <f t="shared" si="72"/>
        <v>67627.443244080278</v>
      </c>
    </row>
    <row r="74" spans="1:72" x14ac:dyDescent="0.25">
      <c r="C74" t="s">
        <v>930</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930</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930</v>
      </c>
      <c r="E76" t="s">
        <v>936</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929</v>
      </c>
      <c r="E77" t="s">
        <v>931</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929</v>
      </c>
      <c r="E78" t="s">
        <v>932</v>
      </c>
      <c r="F78" s="21">
        <v>23017.116995923152</v>
      </c>
      <c r="G78" s="21">
        <v>24357.943795318199</v>
      </c>
      <c r="H78" s="21">
        <v>23923.781404274614</v>
      </c>
      <c r="I78" s="21">
        <v>23808.52866974326</v>
      </c>
      <c r="J78" s="21">
        <v>23548.815692626868</v>
      </c>
      <c r="K78" s="21">
        <v>23406.439056039562</v>
      </c>
      <c r="L78" s="21">
        <v>24181.443878145627</v>
      </c>
      <c r="M78" s="21">
        <v>24510.581335681734</v>
      </c>
      <c r="N78" s="21">
        <v>24916.730028994498</v>
      </c>
      <c r="O78" s="21">
        <v>24998.953710091639</v>
      </c>
      <c r="P78" s="21">
        <v>24625.134604822408</v>
      </c>
      <c r="Q78" s="21">
        <v>24764.073774517499</v>
      </c>
      <c r="R78" s="21">
        <v>25420.639847835555</v>
      </c>
      <c r="S78" s="21">
        <v>23846.988468835058</v>
      </c>
      <c r="T78" s="21">
        <v>23504.925758751408</v>
      </c>
      <c r="U78" s="21">
        <v>23672.708379593492</v>
      </c>
      <c r="V78" s="21">
        <v>23765.786841217523</v>
      </c>
      <c r="W78" s="21">
        <v>23512.70116086525</v>
      </c>
      <c r="X78" s="21">
        <v>24252.381704460829</v>
      </c>
      <c r="Y78" s="21">
        <v>23516.503660101647</v>
      </c>
      <c r="Z78" s="21">
        <v>23986.77417374069</v>
      </c>
      <c r="AA78" s="21">
        <v>24215.606096707954</v>
      </c>
      <c r="AB78" s="21">
        <v>23466.796841445379</v>
      </c>
      <c r="AC78" s="21">
        <v>24452.726550481024</v>
      </c>
      <c r="AD78" s="21">
        <v>24798.187695034216</v>
      </c>
      <c r="AE78" s="21">
        <v>23781.729632572271</v>
      </c>
      <c r="AF78" s="21">
        <v>22214.078479972708</v>
      </c>
      <c r="AG78" s="21">
        <v>22369.490596120992</v>
      </c>
    </row>
    <row r="79" spans="1:72" x14ac:dyDescent="0.25">
      <c r="C79" t="s">
        <v>929</v>
      </c>
      <c r="E79" t="s">
        <v>933</v>
      </c>
      <c r="F79" s="21">
        <v>51858.573931088176</v>
      </c>
      <c r="G79" s="21">
        <v>53232.56104073349</v>
      </c>
      <c r="H79" s="21">
        <v>52427.63511299614</v>
      </c>
      <c r="I79" s="21">
        <v>51340.633227319013</v>
      </c>
      <c r="J79" s="21">
        <v>50313.038906196707</v>
      </c>
      <c r="K79" s="21">
        <v>50494.730313894339</v>
      </c>
      <c r="L79" s="21">
        <v>51833.28587822953</v>
      </c>
      <c r="M79" s="21">
        <v>52685.164648528153</v>
      </c>
      <c r="N79" s="21">
        <v>53788.248190668441</v>
      </c>
      <c r="O79" s="21">
        <v>54039.10045904819</v>
      </c>
      <c r="P79" s="21">
        <v>53229.433198556617</v>
      </c>
      <c r="Q79" s="21">
        <v>53203.080591656173</v>
      </c>
      <c r="R79" s="21">
        <v>53578.902532763503</v>
      </c>
      <c r="S79" s="21">
        <v>51385.036954319847</v>
      </c>
      <c r="T79" s="21">
        <v>50889.192816666487</v>
      </c>
      <c r="U79" s="21">
        <v>50999.292633055098</v>
      </c>
      <c r="V79" s="21">
        <v>51023.795975007859</v>
      </c>
      <c r="W79" s="21">
        <v>50112.753545870066</v>
      </c>
      <c r="X79" s="21">
        <v>51692.051280242013</v>
      </c>
      <c r="Y79" s="21">
        <v>50384.505697833883</v>
      </c>
      <c r="Z79" s="21">
        <v>51651.152113855147</v>
      </c>
      <c r="AA79" s="21">
        <v>52017.141007657308</v>
      </c>
      <c r="AB79" s="21">
        <v>50657.591158031471</v>
      </c>
      <c r="AC79" s="21">
        <v>52578.170372272165</v>
      </c>
      <c r="AD79" s="21">
        <v>52930.261314145857</v>
      </c>
      <c r="AE79" s="21">
        <v>51804.32607280316</v>
      </c>
      <c r="AF79" s="21">
        <v>48984.591344002147</v>
      </c>
      <c r="AG79" s="21">
        <v>48641.821257160249</v>
      </c>
    </row>
    <row r="80" spans="1:72" x14ac:dyDescent="0.25">
      <c r="E80" t="s">
        <v>727</v>
      </c>
      <c r="F80" s="57">
        <f>(F73-F76)/F76</f>
        <v>-6.4045440840285739E-2</v>
      </c>
      <c r="G80" s="57">
        <f t="shared" ref="G80:AG80" si="74">(G73-G76)/G76</f>
        <v>-9.4363292067637106E-2</v>
      </c>
      <c r="H80" s="57">
        <f t="shared" si="74"/>
        <v>-8.9443746474139149E-2</v>
      </c>
      <c r="I80" s="57">
        <f t="shared" si="74"/>
        <v>-9.0490278316741182E-2</v>
      </c>
      <c r="J80" s="57">
        <f t="shared" si="74"/>
        <v>-8.8351384137255323E-2</v>
      </c>
      <c r="K80" s="57">
        <f t="shared" si="74"/>
        <v>-9.7350533741556292E-2</v>
      </c>
      <c r="L80" s="57">
        <f t="shared" si="74"/>
        <v>-8.9009931127412775E-2</v>
      </c>
      <c r="M80" s="57">
        <f t="shared" si="74"/>
        <v>-8.7507163727912465E-2</v>
      </c>
      <c r="N80" s="57">
        <f t="shared" si="74"/>
        <v>-9.2787018934469931E-2</v>
      </c>
      <c r="O80" s="57">
        <f t="shared" si="74"/>
        <v>-9.799661403058392E-2</v>
      </c>
      <c r="P80" s="57">
        <f t="shared" si="74"/>
        <v>-0.10572301120904243</v>
      </c>
      <c r="Q80" s="57">
        <f t="shared" si="74"/>
        <v>-0.10818070025604484</v>
      </c>
      <c r="R80" s="57">
        <f t="shared" si="74"/>
        <v>-0.10561792018006667</v>
      </c>
      <c r="S80" s="57">
        <f t="shared" si="74"/>
        <v>-7.7598780611129375E-2</v>
      </c>
      <c r="T80" s="57">
        <f t="shared" si="74"/>
        <v>-7.7463245970024047E-2</v>
      </c>
      <c r="U80" s="57">
        <f t="shared" si="74"/>
        <v>-7.4858260290865147E-2</v>
      </c>
      <c r="V80" s="57">
        <f t="shared" si="74"/>
        <v>-7.7260643448578595E-2</v>
      </c>
      <c r="W80" s="57">
        <f t="shared" si="74"/>
        <v>-3.1975651541170817E-2</v>
      </c>
      <c r="X80" s="57">
        <f t="shared" si="74"/>
        <v>-6.4511250926577557E-2</v>
      </c>
      <c r="Y80" s="57">
        <f t="shared" si="74"/>
        <v>-5.0591207124651746E-2</v>
      </c>
      <c r="Z80" s="57">
        <f t="shared" si="74"/>
        <v>-8.3919487032531173E-2</v>
      </c>
      <c r="AA80" s="57">
        <f t="shared" si="74"/>
        <v>-8.6333980097050636E-2</v>
      </c>
      <c r="AB80" s="57">
        <f t="shared" si="74"/>
        <v>-5.9920233913045087E-2</v>
      </c>
      <c r="AC80" s="57">
        <f t="shared" si="74"/>
        <v>-9.9800085923025708E-2</v>
      </c>
      <c r="AD80" s="57">
        <f t="shared" si="74"/>
        <v>-0.10618757619176047</v>
      </c>
      <c r="AE80" s="57">
        <f t="shared" si="74"/>
        <v>-9.7085625501673142E-2</v>
      </c>
      <c r="AF80" s="57">
        <f t="shared" si="74"/>
        <v>-5.7850101147375411E-2</v>
      </c>
      <c r="AG80" s="57">
        <f t="shared" si="74"/>
        <v>-6.378687583266561E-2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C8" sqref="C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937</v>
      </c>
      <c r="C7" t="str">
        <f>"DriversCGE!"&amp;ADDRESS(ROW(DriversCGE!A7),COLUMN(DriversCGE!A7),4)</f>
        <v>DriversCGE!A7</v>
      </c>
      <c r="D7">
        <v>1</v>
      </c>
      <c r="E7">
        <v>1</v>
      </c>
    </row>
    <row r="8" spans="1:6" x14ac:dyDescent="0.25">
      <c r="A8" t="s">
        <v>889</v>
      </c>
      <c r="B8" t="s">
        <v>906</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907</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topLeftCell="A21" workbookViewId="0">
      <selection activeCell="A46" sqref="A46:AN56"/>
    </sheetView>
  </sheetViews>
  <sheetFormatPr defaultRowHeight="15" x14ac:dyDescent="0.25"/>
  <sheetData>
    <row r="7" spans="1:40" x14ac:dyDescent="0.25">
      <c r="B7" s="96" t="s">
        <v>939</v>
      </c>
      <c r="C7" s="96" t="s">
        <v>940</v>
      </c>
      <c r="D7" s="96" t="s">
        <v>941</v>
      </c>
      <c r="E7" s="96" t="s">
        <v>942</v>
      </c>
      <c r="F7" s="96" t="s">
        <v>943</v>
      </c>
      <c r="G7" s="96" t="s">
        <v>944</v>
      </c>
      <c r="H7" s="96" t="s">
        <v>945</v>
      </c>
      <c r="I7" s="96" t="s">
        <v>946</v>
      </c>
      <c r="J7" s="96" t="s">
        <v>947</v>
      </c>
      <c r="K7" s="96" t="s">
        <v>948</v>
      </c>
      <c r="L7" s="96" t="s">
        <v>949</v>
      </c>
      <c r="M7" s="96" t="s">
        <v>950</v>
      </c>
      <c r="N7" s="96" t="s">
        <v>951</v>
      </c>
      <c r="O7" s="96" t="s">
        <v>952</v>
      </c>
      <c r="P7" s="96" t="s">
        <v>953</v>
      </c>
      <c r="Q7" s="96" t="s">
        <v>954</v>
      </c>
      <c r="R7" s="96" t="s">
        <v>955</v>
      </c>
      <c r="S7" s="96" t="s">
        <v>956</v>
      </c>
      <c r="T7" s="96" t="s">
        <v>957</v>
      </c>
      <c r="U7" s="96" t="s">
        <v>958</v>
      </c>
      <c r="V7" s="96" t="s">
        <v>959</v>
      </c>
      <c r="W7" s="96" t="s">
        <v>960</v>
      </c>
      <c r="X7" s="96" t="s">
        <v>961</v>
      </c>
      <c r="Y7" s="96" t="s">
        <v>962</v>
      </c>
      <c r="Z7" s="96" t="s">
        <v>963</v>
      </c>
      <c r="AA7" s="96" t="s">
        <v>964</v>
      </c>
      <c r="AB7" s="96" t="s">
        <v>965</v>
      </c>
      <c r="AC7" s="96" t="s">
        <v>966</v>
      </c>
      <c r="AD7" s="96" t="s">
        <v>967</v>
      </c>
      <c r="AE7" s="96" t="s">
        <v>968</v>
      </c>
      <c r="AF7" s="96" t="s">
        <v>969</v>
      </c>
      <c r="AG7" s="96" t="s">
        <v>970</v>
      </c>
      <c r="AH7" s="96" t="s">
        <v>971</v>
      </c>
      <c r="AI7" s="96" t="s">
        <v>972</v>
      </c>
      <c r="AJ7" s="96" t="s">
        <v>973</v>
      </c>
      <c r="AK7" s="96" t="s">
        <v>974</v>
      </c>
      <c r="AL7" s="96" t="s">
        <v>975</v>
      </c>
      <c r="AM7" s="96" t="s">
        <v>976</v>
      </c>
      <c r="AN7" s="96" t="s">
        <v>977</v>
      </c>
    </row>
    <row r="8" spans="1:40" x14ac:dyDescent="0.25">
      <c r="A8" s="96" t="s">
        <v>891</v>
      </c>
      <c r="B8">
        <v>1833.8485148656707</v>
      </c>
      <c r="C8">
        <v>1886.256579829399</v>
      </c>
      <c r="D8">
        <v>1933.1764738260194</v>
      </c>
      <c r="E8">
        <v>1965.1834080623071</v>
      </c>
      <c r="F8">
        <v>1986.8673722047679</v>
      </c>
      <c r="G8">
        <v>2014.1102239570926</v>
      </c>
      <c r="H8">
        <v>2046.4752840220272</v>
      </c>
      <c r="I8">
        <v>2072.7986655132931</v>
      </c>
      <c r="J8">
        <v>1919.5545194614776</v>
      </c>
      <c r="K8">
        <v>1984.2395255254453</v>
      </c>
      <c r="L8">
        <v>2034.3760731936311</v>
      </c>
      <c r="M8">
        <v>2084.7392354428584</v>
      </c>
      <c r="N8">
        <v>2137.9202745020521</v>
      </c>
      <c r="O8">
        <v>2211.7122698659382</v>
      </c>
      <c r="P8">
        <v>2289.5887486992633</v>
      </c>
      <c r="Q8">
        <v>2375.2442841085676</v>
      </c>
      <c r="R8">
        <v>2469.1240365981439</v>
      </c>
      <c r="S8">
        <v>2580.116518063388</v>
      </c>
      <c r="T8">
        <v>2702.573543950301</v>
      </c>
      <c r="U8">
        <v>2822.6118076907987</v>
      </c>
      <c r="V8">
        <v>2942.4098390809349</v>
      </c>
      <c r="W8">
        <v>3069.6242656959657</v>
      </c>
      <c r="X8">
        <v>3199.8699766669583</v>
      </c>
      <c r="Y8">
        <v>3324.4085566927151</v>
      </c>
      <c r="Z8">
        <v>3450.3626120230329</v>
      </c>
      <c r="AA8">
        <v>3580.3850810240106</v>
      </c>
      <c r="AB8">
        <v>3711.1744924402965</v>
      </c>
      <c r="AC8">
        <v>3841.53133414282</v>
      </c>
      <c r="AD8">
        <v>3980.8973208369412</v>
      </c>
      <c r="AE8">
        <v>4126.4724762499281</v>
      </c>
      <c r="AF8">
        <v>4278.885473205497</v>
      </c>
      <c r="AG8">
        <v>4432.9396323759038</v>
      </c>
      <c r="AH8">
        <v>4593.2045344831949</v>
      </c>
      <c r="AI8">
        <v>4766.1348057947716</v>
      </c>
      <c r="AJ8">
        <v>4947.962331155989</v>
      </c>
      <c r="AK8">
        <v>5139.1917520384413</v>
      </c>
      <c r="AL8">
        <v>5330.3904575122033</v>
      </c>
      <c r="AM8">
        <v>5530.160746073705</v>
      </c>
      <c r="AN8">
        <v>5741.1172566393134</v>
      </c>
    </row>
    <row r="9" spans="1:40" x14ac:dyDescent="0.25">
      <c r="A9" s="96" t="s">
        <v>938</v>
      </c>
      <c r="B9">
        <v>69.817113338467195</v>
      </c>
      <c r="C9">
        <v>73.092672003364143</v>
      </c>
      <c r="D9">
        <v>76.033679650651692</v>
      </c>
      <c r="E9">
        <v>74.962316213182078</v>
      </c>
      <c r="F9">
        <v>73.957589818298615</v>
      </c>
      <c r="G9">
        <v>76.479478228258429</v>
      </c>
      <c r="H9">
        <v>75.360576948127004</v>
      </c>
      <c r="I9">
        <v>74.169687918459104</v>
      </c>
      <c r="J9">
        <v>71.445006079050358</v>
      </c>
      <c r="K9">
        <v>73.936579040813925</v>
      </c>
      <c r="L9">
        <v>76.021284220024555</v>
      </c>
      <c r="M9">
        <v>77.648689004402414</v>
      </c>
      <c r="N9">
        <v>79.404613169040189</v>
      </c>
      <c r="O9">
        <v>81.985025139835017</v>
      </c>
      <c r="P9">
        <v>84.513449583776108</v>
      </c>
      <c r="Q9">
        <v>87.154057394218086</v>
      </c>
      <c r="R9">
        <v>89.942042725733387</v>
      </c>
      <c r="S9">
        <v>93.205125353393626</v>
      </c>
      <c r="T9">
        <v>96.57264587440369</v>
      </c>
      <c r="U9">
        <v>100.6183361495579</v>
      </c>
      <c r="V9">
        <v>103.90412032782312</v>
      </c>
      <c r="W9">
        <v>107.34555319644723</v>
      </c>
      <c r="X9">
        <v>110.7664692777258</v>
      </c>
      <c r="Y9">
        <v>113.65975479051326</v>
      </c>
      <c r="Z9">
        <v>116.58212862922598</v>
      </c>
      <c r="AA9">
        <v>119.49753788760596</v>
      </c>
      <c r="AB9">
        <v>122.41911018444118</v>
      </c>
      <c r="AC9">
        <v>125.19744797315695</v>
      </c>
      <c r="AD9">
        <v>128.28955739941131</v>
      </c>
      <c r="AE9">
        <v>131.65119165147186</v>
      </c>
      <c r="AF9">
        <v>135.16968381195869</v>
      </c>
      <c r="AG9">
        <v>138.73086663667021</v>
      </c>
      <c r="AH9">
        <v>142.48508158760296</v>
      </c>
      <c r="AI9">
        <v>146.69919306959807</v>
      </c>
      <c r="AJ9">
        <v>151.07953051231806</v>
      </c>
      <c r="AK9">
        <v>155.7427775264124</v>
      </c>
      <c r="AL9">
        <v>160.28795023598951</v>
      </c>
      <c r="AM9">
        <v>165.12256351528373</v>
      </c>
      <c r="AN9">
        <v>170.25114392743603</v>
      </c>
    </row>
    <row r="10" spans="1:40" x14ac:dyDescent="0.25">
      <c r="A10" s="96" t="s">
        <v>896</v>
      </c>
      <c r="B10">
        <v>205.44872804460766</v>
      </c>
      <c r="C10">
        <v>210.56723349761302</v>
      </c>
      <c r="D10">
        <v>211.46869291988017</v>
      </c>
      <c r="E10">
        <v>217.92482404410043</v>
      </c>
      <c r="F10">
        <v>214.26774729053847</v>
      </c>
      <c r="G10">
        <v>220.34447719564997</v>
      </c>
      <c r="H10">
        <v>219.31494516900761</v>
      </c>
      <c r="I10">
        <v>216.70043279710717</v>
      </c>
      <c r="J10">
        <v>199.46386966881857</v>
      </c>
      <c r="K10">
        <v>203.65817289482851</v>
      </c>
      <c r="L10">
        <v>206.50204806422036</v>
      </c>
      <c r="M10">
        <v>209.69318777517287</v>
      </c>
      <c r="N10">
        <v>213.27033348840916</v>
      </c>
      <c r="O10">
        <v>217.2985753153896</v>
      </c>
      <c r="P10">
        <v>221.78636825899227</v>
      </c>
      <c r="Q10">
        <v>226.77912476373447</v>
      </c>
      <c r="R10">
        <v>231.52782702645811</v>
      </c>
      <c r="S10">
        <v>236.73309718849799</v>
      </c>
      <c r="T10">
        <v>242.77410914606716</v>
      </c>
      <c r="U10">
        <v>252.34423922794826</v>
      </c>
      <c r="V10">
        <v>260.45206209243065</v>
      </c>
      <c r="W10">
        <v>268.80026884288048</v>
      </c>
      <c r="X10">
        <v>276.99803356817944</v>
      </c>
      <c r="Y10">
        <v>286.02148346829239</v>
      </c>
      <c r="Z10">
        <v>294.30465880960242</v>
      </c>
      <c r="AA10">
        <v>302.64224899652135</v>
      </c>
      <c r="AB10">
        <v>311.0938940500842</v>
      </c>
      <c r="AC10">
        <v>319.32865877740159</v>
      </c>
      <c r="AD10">
        <v>328.0310718347622</v>
      </c>
      <c r="AE10">
        <v>336.93846227087585</v>
      </c>
      <c r="AF10">
        <v>346.25443866834024</v>
      </c>
      <c r="AG10">
        <v>355.62448575054856</v>
      </c>
      <c r="AH10">
        <v>365.36294830618004</v>
      </c>
      <c r="AI10">
        <v>375.82767131566146</v>
      </c>
      <c r="AJ10">
        <v>386.91865714733649</v>
      </c>
      <c r="AK10">
        <v>398.666855038238</v>
      </c>
      <c r="AL10">
        <v>410.3501775866568</v>
      </c>
      <c r="AM10">
        <v>422.72410420485676</v>
      </c>
      <c r="AN10">
        <v>436.06777930471617</v>
      </c>
    </row>
    <row r="11" spans="1:40" x14ac:dyDescent="0.25">
      <c r="A11" s="96" t="s">
        <v>894</v>
      </c>
      <c r="B11">
        <v>93.096909428330989</v>
      </c>
      <c r="C11">
        <v>96.543665407856849</v>
      </c>
      <c r="D11">
        <v>99.098774125901656</v>
      </c>
      <c r="E11">
        <v>100.26317439012087</v>
      </c>
      <c r="F11">
        <v>102.12582797586393</v>
      </c>
      <c r="G11">
        <v>103.22055580018223</v>
      </c>
      <c r="H11">
        <v>104.77085490452666</v>
      </c>
      <c r="I11">
        <v>104.40646120331584</v>
      </c>
      <c r="J11">
        <v>99.517963632670273</v>
      </c>
      <c r="K11">
        <v>103.36311812201134</v>
      </c>
      <c r="L11">
        <v>106.42601159567315</v>
      </c>
      <c r="M11">
        <v>109.08066556718535</v>
      </c>
      <c r="N11">
        <v>111.87291126058325</v>
      </c>
      <c r="O11">
        <v>115.52447112739847</v>
      </c>
      <c r="P11">
        <v>119.25152729805902</v>
      </c>
      <c r="Q11">
        <v>123.25415814150901</v>
      </c>
      <c r="R11">
        <v>127.36005530445469</v>
      </c>
      <c r="S11">
        <v>132.11082962672319</v>
      </c>
      <c r="T11">
        <v>137.18028271695778</v>
      </c>
      <c r="U11">
        <v>143.56070202880321</v>
      </c>
      <c r="V11">
        <v>148.58763114120401</v>
      </c>
      <c r="W11">
        <v>153.71002647450374</v>
      </c>
      <c r="X11">
        <v>158.67564168245389</v>
      </c>
      <c r="Y11">
        <v>163.16701941732342</v>
      </c>
      <c r="Z11">
        <v>167.49573278997772</v>
      </c>
      <c r="AA11">
        <v>171.85234353053039</v>
      </c>
      <c r="AB11">
        <v>176.37335137929705</v>
      </c>
      <c r="AC11">
        <v>180.75459199285578</v>
      </c>
      <c r="AD11">
        <v>185.45544573783889</v>
      </c>
      <c r="AE11">
        <v>190.26166536647384</v>
      </c>
      <c r="AF11">
        <v>195.18424612653541</v>
      </c>
      <c r="AG11">
        <v>200.10666806060496</v>
      </c>
      <c r="AH11">
        <v>205.48927992693473</v>
      </c>
      <c r="AI11">
        <v>211.50705823957821</v>
      </c>
      <c r="AJ11">
        <v>217.74401700567938</v>
      </c>
      <c r="AK11">
        <v>224.38859344781946</v>
      </c>
      <c r="AL11">
        <v>230.88671850062508</v>
      </c>
      <c r="AM11">
        <v>237.74598185312564</v>
      </c>
      <c r="AN11">
        <v>245.02863267827141</v>
      </c>
    </row>
    <row r="12" spans="1:40" x14ac:dyDescent="0.25">
      <c r="A12" s="96" t="s">
        <v>899</v>
      </c>
      <c r="B12">
        <v>235.49802282756175</v>
      </c>
      <c r="C12">
        <v>242.09611631599455</v>
      </c>
      <c r="D12">
        <v>246.5939170414274</v>
      </c>
      <c r="E12">
        <v>249.79476674403293</v>
      </c>
      <c r="F12">
        <v>251.83660818974607</v>
      </c>
      <c r="G12">
        <v>253.56787164861765</v>
      </c>
      <c r="H12">
        <v>256.29413760104677</v>
      </c>
      <c r="I12">
        <v>255.82825642020936</v>
      </c>
      <c r="J12">
        <v>231.91991800347688</v>
      </c>
      <c r="K12">
        <v>240.60534579767938</v>
      </c>
      <c r="L12">
        <v>247.22500786969442</v>
      </c>
      <c r="M12">
        <v>253.6990618646627</v>
      </c>
      <c r="N12">
        <v>260.42178253393297</v>
      </c>
      <c r="O12">
        <v>269.4793262044542</v>
      </c>
      <c r="P12">
        <v>278.9276331776166</v>
      </c>
      <c r="Q12">
        <v>289.22882656515822</v>
      </c>
      <c r="R12">
        <v>300.45348140483338</v>
      </c>
      <c r="S12">
        <v>313.502302373833</v>
      </c>
      <c r="T12">
        <v>327.78191080996811</v>
      </c>
      <c r="U12">
        <v>342.81856703336189</v>
      </c>
      <c r="V12">
        <v>356.63330660179764</v>
      </c>
      <c r="W12">
        <v>371.26069062836825</v>
      </c>
      <c r="X12">
        <v>385.8906570349443</v>
      </c>
      <c r="Y12">
        <v>399.58057720151845</v>
      </c>
      <c r="Z12">
        <v>413.37905544979731</v>
      </c>
      <c r="AA12">
        <v>427.57879665173334</v>
      </c>
      <c r="AB12">
        <v>442.24397860094609</v>
      </c>
      <c r="AC12">
        <v>456.8941115250517</v>
      </c>
      <c r="AD12">
        <v>472.65863372632225</v>
      </c>
      <c r="AE12">
        <v>489.30653171903668</v>
      </c>
      <c r="AF12">
        <v>506.78423990345539</v>
      </c>
      <c r="AG12">
        <v>524.43411870010948</v>
      </c>
      <c r="AH12">
        <v>542.70842553822604</v>
      </c>
      <c r="AI12">
        <v>562.36951240115775</v>
      </c>
      <c r="AJ12">
        <v>583.11862199652501</v>
      </c>
      <c r="AK12">
        <v>604.93135323806655</v>
      </c>
      <c r="AL12">
        <v>626.62801025047463</v>
      </c>
      <c r="AM12">
        <v>649.45847562706967</v>
      </c>
      <c r="AN12">
        <v>673.66496559362236</v>
      </c>
    </row>
    <row r="13" spans="1:40" x14ac:dyDescent="0.25">
      <c r="A13" s="96" t="s">
        <v>901</v>
      </c>
      <c r="B13">
        <v>17.781500762507125</v>
      </c>
      <c r="C13">
        <v>18.237979400633034</v>
      </c>
      <c r="D13">
        <v>18.613277847040326</v>
      </c>
      <c r="E13">
        <v>18.803219063159435</v>
      </c>
      <c r="F13">
        <v>19.093390389683798</v>
      </c>
      <c r="G13">
        <v>19.25886700130193</v>
      </c>
      <c r="H13">
        <v>19.598832780435774</v>
      </c>
      <c r="I13">
        <v>19.577916125717209</v>
      </c>
      <c r="J13">
        <v>18.185821293918462</v>
      </c>
      <c r="K13">
        <v>18.85060640671281</v>
      </c>
      <c r="L13">
        <v>19.335892727708519</v>
      </c>
      <c r="M13">
        <v>19.815029067935317</v>
      </c>
      <c r="N13">
        <v>20.32982746139756</v>
      </c>
      <c r="O13">
        <v>21.015263597688865</v>
      </c>
      <c r="P13">
        <v>21.733572634063336</v>
      </c>
      <c r="Q13">
        <v>22.516510723288949</v>
      </c>
      <c r="R13">
        <v>23.334778357118218</v>
      </c>
      <c r="S13">
        <v>24.2957267488616</v>
      </c>
      <c r="T13">
        <v>25.359528920273902</v>
      </c>
      <c r="U13">
        <v>26.456432841954175</v>
      </c>
      <c r="V13">
        <v>27.480727043561895</v>
      </c>
      <c r="W13">
        <v>28.49786185770289</v>
      </c>
      <c r="X13">
        <v>29.501172604968758</v>
      </c>
      <c r="Y13">
        <v>30.055769197041108</v>
      </c>
      <c r="Z13">
        <v>30.846740591128956</v>
      </c>
      <c r="AA13">
        <v>31.68722967770449</v>
      </c>
      <c r="AB13">
        <v>32.620806543532062</v>
      </c>
      <c r="AC13">
        <v>33.555583702040444</v>
      </c>
      <c r="AD13">
        <v>34.571100178796947</v>
      </c>
      <c r="AE13">
        <v>35.5970491606558</v>
      </c>
      <c r="AF13">
        <v>36.668287144063548</v>
      </c>
      <c r="AG13">
        <v>37.738550816045063</v>
      </c>
      <c r="AH13">
        <v>38.867948077361845</v>
      </c>
      <c r="AI13">
        <v>40.104116009597213</v>
      </c>
      <c r="AJ13">
        <v>41.397541210764047</v>
      </c>
      <c r="AK13">
        <v>42.754528393739051</v>
      </c>
      <c r="AL13">
        <v>44.090151485405862</v>
      </c>
      <c r="AM13">
        <v>45.495102823440718</v>
      </c>
      <c r="AN13">
        <v>46.978426580991112</v>
      </c>
    </row>
    <row r="14" spans="1:40" x14ac:dyDescent="0.25">
      <c r="A14" s="96" t="s">
        <v>892</v>
      </c>
      <c r="B14">
        <v>52.810230956689601</v>
      </c>
      <c r="C14">
        <v>54.383225913247728</v>
      </c>
      <c r="D14">
        <v>55.463901498147195</v>
      </c>
      <c r="E14">
        <v>56.022361896898879</v>
      </c>
      <c r="F14">
        <v>56.487566299628639</v>
      </c>
      <c r="G14">
        <v>56.908922413919072</v>
      </c>
      <c r="H14">
        <v>57.550746048153293</v>
      </c>
      <c r="I14">
        <v>57.391444619336283</v>
      </c>
      <c r="J14">
        <v>52.892761130711079</v>
      </c>
      <c r="K14">
        <v>54.751353990370255</v>
      </c>
      <c r="L14">
        <v>56.182021592871251</v>
      </c>
      <c r="M14">
        <v>57.633044518315998</v>
      </c>
      <c r="N14">
        <v>59.179263657242991</v>
      </c>
      <c r="O14">
        <v>61.242932279275507</v>
      </c>
      <c r="P14">
        <v>63.427559422342625</v>
      </c>
      <c r="Q14">
        <v>65.775292055262767</v>
      </c>
      <c r="R14">
        <v>68.246022610649518</v>
      </c>
      <c r="S14">
        <v>71.15030225806268</v>
      </c>
      <c r="T14">
        <v>74.359152405283766</v>
      </c>
      <c r="U14">
        <v>77.864695483137581</v>
      </c>
      <c r="V14">
        <v>80.849109019763716</v>
      </c>
      <c r="W14">
        <v>83.951975015495705</v>
      </c>
      <c r="X14">
        <v>87.051064159621291</v>
      </c>
      <c r="Y14">
        <v>89.893793990262722</v>
      </c>
      <c r="Z14">
        <v>92.720358862465019</v>
      </c>
      <c r="AA14">
        <v>95.667320499540807</v>
      </c>
      <c r="AB14">
        <v>98.742577284172768</v>
      </c>
      <c r="AC14">
        <v>101.81457600772393</v>
      </c>
      <c r="AD14">
        <v>105.12135154288495</v>
      </c>
      <c r="AE14">
        <v>108.4633281353571</v>
      </c>
      <c r="AF14">
        <v>111.95746475199121</v>
      </c>
      <c r="AG14">
        <v>115.49517162460228</v>
      </c>
      <c r="AH14">
        <v>119.19334184442967</v>
      </c>
      <c r="AI14">
        <v>123.20819244024332</v>
      </c>
      <c r="AJ14">
        <v>127.41128541448892</v>
      </c>
      <c r="AK14">
        <v>131.85465685040953</v>
      </c>
      <c r="AL14">
        <v>136.28126912575459</v>
      </c>
      <c r="AM14">
        <v>140.91859083431649</v>
      </c>
      <c r="AN14">
        <v>145.83887332698899</v>
      </c>
    </row>
    <row r="15" spans="1:40" x14ac:dyDescent="0.25">
      <c r="A15" s="96" t="s">
        <v>898</v>
      </c>
      <c r="B15">
        <v>14.113350558119512</v>
      </c>
      <c r="C15">
        <v>14.498432723995339</v>
      </c>
      <c r="D15">
        <v>14.751133104013874</v>
      </c>
      <c r="E15">
        <v>14.969686910793301</v>
      </c>
      <c r="F15">
        <v>15.092897721981659</v>
      </c>
      <c r="G15">
        <v>15.248903923610678</v>
      </c>
      <c r="H15">
        <v>15.444963520912966</v>
      </c>
      <c r="I15">
        <v>15.441539045288456</v>
      </c>
      <c r="J15">
        <v>14.171947797301167</v>
      </c>
      <c r="K15">
        <v>14.675537655140097</v>
      </c>
      <c r="L15">
        <v>15.058521414593283</v>
      </c>
      <c r="M15">
        <v>15.438870638281767</v>
      </c>
      <c r="N15">
        <v>15.835666530095352</v>
      </c>
      <c r="O15">
        <v>16.370878664593629</v>
      </c>
      <c r="P15">
        <v>16.92467533801798</v>
      </c>
      <c r="Q15">
        <v>17.525529276929205</v>
      </c>
      <c r="R15">
        <v>18.214774595037124</v>
      </c>
      <c r="S15">
        <v>19.005150530187279</v>
      </c>
      <c r="T15">
        <v>19.861465675172191</v>
      </c>
      <c r="U15">
        <v>20.70419659344552</v>
      </c>
      <c r="V15">
        <v>21.510603498684087</v>
      </c>
      <c r="W15">
        <v>22.360847950123912</v>
      </c>
      <c r="X15">
        <v>23.192956467780682</v>
      </c>
      <c r="Y15">
        <v>23.961222473313455</v>
      </c>
      <c r="Z15">
        <v>24.74008980658714</v>
      </c>
      <c r="AA15">
        <v>25.558731754904795</v>
      </c>
      <c r="AB15">
        <v>26.431471029144035</v>
      </c>
      <c r="AC15">
        <v>27.304207796367567</v>
      </c>
      <c r="AD15">
        <v>28.248117300305484</v>
      </c>
      <c r="AE15">
        <v>29.241862801577145</v>
      </c>
      <c r="AF15">
        <v>30.284815695630453</v>
      </c>
      <c r="AG15">
        <v>31.334397326896696</v>
      </c>
      <c r="AH15">
        <v>32.422674957868075</v>
      </c>
      <c r="AI15">
        <v>33.598413102569346</v>
      </c>
      <c r="AJ15">
        <v>34.838998701754235</v>
      </c>
      <c r="AK15">
        <v>36.137883421393802</v>
      </c>
      <c r="AL15">
        <v>37.428443457121652</v>
      </c>
      <c r="AM15">
        <v>38.785952425020277</v>
      </c>
      <c r="AN15">
        <v>40.224331050392962</v>
      </c>
    </row>
    <row r="16" spans="1:40" x14ac:dyDescent="0.25">
      <c r="A16" s="96" t="s">
        <v>895</v>
      </c>
      <c r="B16">
        <v>13.345629432701669</v>
      </c>
      <c r="C16">
        <v>13.743083874336165</v>
      </c>
      <c r="D16">
        <v>13.976933669995356</v>
      </c>
      <c r="E16">
        <v>14.29341345262581</v>
      </c>
      <c r="F16">
        <v>14.292968173943045</v>
      </c>
      <c r="G16">
        <v>14.355644342653811</v>
      </c>
      <c r="H16">
        <v>14.376127882192845</v>
      </c>
      <c r="I16">
        <v>14.25518180693369</v>
      </c>
      <c r="J16">
        <v>12.523315299325445</v>
      </c>
      <c r="K16">
        <v>12.941576400579331</v>
      </c>
      <c r="L16">
        <v>13.191389067614148</v>
      </c>
      <c r="M16">
        <v>13.458018950337099</v>
      </c>
      <c r="N16">
        <v>13.736862780508371</v>
      </c>
      <c r="O16">
        <v>14.091401731836781</v>
      </c>
      <c r="P16">
        <v>14.451035797636814</v>
      </c>
      <c r="Q16">
        <v>14.832738611063862</v>
      </c>
      <c r="R16">
        <v>15.172474161568756</v>
      </c>
      <c r="S16">
        <v>15.557923288728553</v>
      </c>
      <c r="T16">
        <v>16.015533133025205</v>
      </c>
      <c r="U16">
        <v>16.641171551162724</v>
      </c>
      <c r="V16">
        <v>17.115702509438766</v>
      </c>
      <c r="W16">
        <v>17.592121565318237</v>
      </c>
      <c r="X16">
        <v>18.049865166842341</v>
      </c>
      <c r="Y16">
        <v>18.488348197804701</v>
      </c>
      <c r="Z16">
        <v>18.878328571917031</v>
      </c>
      <c r="AA16">
        <v>19.277869051177724</v>
      </c>
      <c r="AB16">
        <v>19.777698520353951</v>
      </c>
      <c r="AC16">
        <v>20.281212926872808</v>
      </c>
      <c r="AD16">
        <v>20.828997408399573</v>
      </c>
      <c r="AE16">
        <v>21.415027668277659</v>
      </c>
      <c r="AF16">
        <v>22.033661096009464</v>
      </c>
      <c r="AG16">
        <v>22.6626308462039</v>
      </c>
      <c r="AH16">
        <v>23.308190883397831</v>
      </c>
      <c r="AI16">
        <v>24.001365908298578</v>
      </c>
      <c r="AJ16">
        <v>24.750163795648845</v>
      </c>
      <c r="AK16">
        <v>25.539479363306373</v>
      </c>
      <c r="AL16">
        <v>26.328443685743014</v>
      </c>
      <c r="AM16">
        <v>27.161022506763377</v>
      </c>
      <c r="AN16">
        <v>28.055232205774917</v>
      </c>
    </row>
    <row r="17" spans="1:40" x14ac:dyDescent="0.25">
      <c r="A17" s="96" t="s">
        <v>897</v>
      </c>
      <c r="B17">
        <v>10.112362730184687</v>
      </c>
      <c r="C17">
        <v>8.5413425707942086</v>
      </c>
      <c r="D17">
        <v>7.7501933328188848</v>
      </c>
      <c r="E17">
        <v>7.8130406443701155</v>
      </c>
      <c r="F17">
        <v>7.4988253950379296</v>
      </c>
      <c r="G17">
        <v>7.1095585282263318</v>
      </c>
      <c r="H17">
        <v>6.9400805402108432</v>
      </c>
      <c r="I17">
        <v>6.6377163272111863</v>
      </c>
      <c r="J17">
        <v>5.4276456866886278</v>
      </c>
      <c r="K17">
        <v>5.6015955179687635</v>
      </c>
      <c r="L17">
        <v>5.5985911051833028</v>
      </c>
      <c r="M17">
        <v>5.646812628473052</v>
      </c>
      <c r="N17">
        <v>5.7281542060865842</v>
      </c>
      <c r="O17">
        <v>5.8337905489380653</v>
      </c>
      <c r="P17">
        <v>5.9422072292256489</v>
      </c>
      <c r="Q17">
        <v>6.0539605887066132</v>
      </c>
      <c r="R17">
        <v>6.1353223750783048</v>
      </c>
      <c r="S17">
        <v>6.2031413620718325</v>
      </c>
      <c r="T17">
        <v>6.3574947872620049</v>
      </c>
      <c r="U17">
        <v>6.8724169474577215</v>
      </c>
      <c r="V17">
        <v>7.1905966123282736</v>
      </c>
      <c r="W17">
        <v>7.4996397553730683</v>
      </c>
      <c r="X17">
        <v>7.7971009238923497</v>
      </c>
      <c r="Y17">
        <v>8.0948821578842054</v>
      </c>
      <c r="Z17">
        <v>8.3617466296472163</v>
      </c>
      <c r="AA17">
        <v>8.6068770592264503</v>
      </c>
      <c r="AB17">
        <v>8.8296029514451266</v>
      </c>
      <c r="AC17">
        <v>9.0282759143140154</v>
      </c>
      <c r="AD17">
        <v>9.2274577366955626</v>
      </c>
      <c r="AE17">
        <v>9.4291450937245855</v>
      </c>
      <c r="AF17">
        <v>9.6359315413446716</v>
      </c>
      <c r="AG17">
        <v>9.8390687403113368</v>
      </c>
      <c r="AH17">
        <v>10.046095122374128</v>
      </c>
      <c r="AI17">
        <v>10.268883275669697</v>
      </c>
      <c r="AJ17">
        <v>10.530041645065063</v>
      </c>
      <c r="AK17">
        <v>10.812632265422906</v>
      </c>
      <c r="AL17">
        <v>11.095334726422278</v>
      </c>
      <c r="AM17">
        <v>11.397031638173425</v>
      </c>
      <c r="AN17">
        <v>11.731866219893613</v>
      </c>
    </row>
    <row r="18" spans="1:40" x14ac:dyDescent="0.25">
      <c r="A18" s="96" t="s">
        <v>978</v>
      </c>
      <c r="B18">
        <v>1.2396211872289537E-4</v>
      </c>
      <c r="C18">
        <v>1.3443580016544928E-4</v>
      </c>
      <c r="D18">
        <v>1.4751533993992964E-4</v>
      </c>
      <c r="E18">
        <v>1.4432168110787525E-4</v>
      </c>
      <c r="F18">
        <v>1.4111561803357699E-4</v>
      </c>
      <c r="G18">
        <v>1.3663820394159773E-4</v>
      </c>
      <c r="H18">
        <v>1.4394462520895515E-4</v>
      </c>
      <c r="I18">
        <v>1.4585471789247727E-4</v>
      </c>
      <c r="J18">
        <v>1.1422236066065239E-4</v>
      </c>
      <c r="K18">
        <v>1.3017184650538664E-4</v>
      </c>
      <c r="L18">
        <v>1.307225907589931E-4</v>
      </c>
      <c r="M18">
        <v>0.16812971736394955</v>
      </c>
      <c r="N18">
        <v>0.37067482046019073</v>
      </c>
      <c r="O18">
        <v>0.5850057666603139</v>
      </c>
      <c r="P18">
        <v>0.85024578399814488</v>
      </c>
      <c r="Q18">
        <v>1.1401027910150245</v>
      </c>
      <c r="R18">
        <v>1.471747553461668</v>
      </c>
      <c r="S18">
        <v>1.8731246381560234</v>
      </c>
      <c r="T18">
        <v>2.2218441456294609</v>
      </c>
      <c r="U18">
        <v>2.6426670320130325</v>
      </c>
      <c r="V18">
        <v>3.0261495567793157</v>
      </c>
      <c r="W18">
        <v>3.3765163752815091</v>
      </c>
      <c r="X18">
        <v>3.720715015729779</v>
      </c>
      <c r="Y18">
        <v>4.0626302231161464</v>
      </c>
      <c r="Z18">
        <v>4.3942026196888824</v>
      </c>
      <c r="AA18">
        <v>4.8074738152949736</v>
      </c>
      <c r="AB18">
        <v>5.2035534679364135</v>
      </c>
      <c r="AC18">
        <v>5.5996331205778489</v>
      </c>
      <c r="AD18">
        <v>5.9957127732192861</v>
      </c>
      <c r="AE18">
        <v>6.1003733791143455</v>
      </c>
      <c r="AF18">
        <v>6.2050339850094112</v>
      </c>
      <c r="AG18">
        <v>6.3096945909044679</v>
      </c>
      <c r="AH18">
        <v>6.4143551967995336</v>
      </c>
      <c r="AI18">
        <v>6.5190158026945957</v>
      </c>
      <c r="AJ18">
        <v>6.5466241634382234</v>
      </c>
      <c r="AK18">
        <v>6.5742325241818547</v>
      </c>
      <c r="AL18">
        <v>6.6018408849254797</v>
      </c>
      <c r="AM18">
        <v>6.6294492456691074</v>
      </c>
      <c r="AN18">
        <v>6.657057606412736</v>
      </c>
    </row>
    <row r="19" spans="1:40" x14ac:dyDescent="0.25">
      <c r="A19" s="96" t="s">
        <v>893</v>
      </c>
      <c r="B19">
        <v>84.250557323843211</v>
      </c>
      <c r="C19">
        <v>82.673722375437052</v>
      </c>
      <c r="D19">
        <v>80.378282129691925</v>
      </c>
      <c r="E19">
        <v>78.061321933528234</v>
      </c>
      <c r="F19">
        <v>76.510198386092441</v>
      </c>
      <c r="G19">
        <v>75.168891949192101</v>
      </c>
      <c r="H19">
        <v>74.88296947154511</v>
      </c>
      <c r="I19">
        <v>75.070290377072837</v>
      </c>
      <c r="J19">
        <v>71.278798645038279</v>
      </c>
      <c r="K19">
        <v>76.14700354422618</v>
      </c>
      <c r="L19">
        <v>75.047371786279442</v>
      </c>
      <c r="M19">
        <v>75.730548217147742</v>
      </c>
      <c r="N19">
        <v>76.068614595578779</v>
      </c>
      <c r="O19">
        <v>76.760171040664062</v>
      </c>
      <c r="P19">
        <v>77.33543548275992</v>
      </c>
      <c r="Q19">
        <v>77.810633388615059</v>
      </c>
      <c r="R19">
        <v>79.222868782652327</v>
      </c>
      <c r="S19">
        <v>80.762253420893799</v>
      </c>
      <c r="T19">
        <v>76.825988878048634</v>
      </c>
      <c r="U19">
        <v>80.851350306888065</v>
      </c>
      <c r="V19">
        <v>83.563563613114511</v>
      </c>
      <c r="W19">
        <v>86.270044816695687</v>
      </c>
      <c r="X19">
        <v>89.452894290726405</v>
      </c>
      <c r="Y19">
        <v>91.353744872239631</v>
      </c>
      <c r="Z19">
        <v>94.651136346870487</v>
      </c>
      <c r="AA19">
        <v>98.11740386468658</v>
      </c>
      <c r="AB19">
        <v>99.842137053008599</v>
      </c>
      <c r="AC19">
        <v>101.89544262078101</v>
      </c>
      <c r="AD19">
        <v>104.12038512217838</v>
      </c>
      <c r="AE19">
        <v>106.63674028467878</v>
      </c>
      <c r="AF19">
        <v>109.2192850798186</v>
      </c>
      <c r="AG19">
        <v>111.83169249812953</v>
      </c>
      <c r="AH19">
        <v>114.56081105036158</v>
      </c>
      <c r="AI19">
        <v>117.47587187656664</v>
      </c>
      <c r="AJ19">
        <v>121.25932447325386</v>
      </c>
      <c r="AK19">
        <v>124.82890190568426</v>
      </c>
      <c r="AL19">
        <v>128.50610837120172</v>
      </c>
      <c r="AM19">
        <v>132.31052786950971</v>
      </c>
      <c r="AN19">
        <v>136.26550694026614</v>
      </c>
    </row>
    <row r="20" spans="1:40" x14ac:dyDescent="0.25">
      <c r="A20" s="96" t="s">
        <v>904</v>
      </c>
      <c r="B20">
        <v>21.151207305916337</v>
      </c>
      <c r="C20">
        <v>22.501896169377098</v>
      </c>
      <c r="D20">
        <v>24.18390922127718</v>
      </c>
      <c r="E20">
        <v>25.389355496523677</v>
      </c>
      <c r="F20">
        <v>26.137929418341074</v>
      </c>
      <c r="G20">
        <v>28.029323388672367</v>
      </c>
      <c r="H20">
        <v>30.096862796009574</v>
      </c>
      <c r="I20">
        <v>31.469632632601122</v>
      </c>
      <c r="J20">
        <v>30.208891232972285</v>
      </c>
      <c r="K20">
        <v>31.650733612722561</v>
      </c>
      <c r="L20">
        <v>32.83749384629062</v>
      </c>
      <c r="M20">
        <v>34.133164409110833</v>
      </c>
      <c r="N20">
        <v>35.604766869412281</v>
      </c>
      <c r="O20">
        <v>37.65266962724634</v>
      </c>
      <c r="P20">
        <v>39.918589514299207</v>
      </c>
      <c r="Q20">
        <v>42.563786904923127</v>
      </c>
      <c r="R20">
        <v>45.570286662951744</v>
      </c>
      <c r="S20">
        <v>49.216416239188931</v>
      </c>
      <c r="T20">
        <v>53.316634154122994</v>
      </c>
      <c r="U20">
        <v>58.995578945333236</v>
      </c>
      <c r="V20">
        <v>64.611856576217662</v>
      </c>
      <c r="W20">
        <v>70.92972018608107</v>
      </c>
      <c r="X20">
        <v>77.759622206253354</v>
      </c>
      <c r="Y20">
        <v>84.960885205454943</v>
      </c>
      <c r="Z20">
        <v>92.641073805641099</v>
      </c>
      <c r="AA20">
        <v>101.01729770137158</v>
      </c>
      <c r="AB20">
        <v>109.80368564188814</v>
      </c>
      <c r="AC20">
        <v>118.73175761981489</v>
      </c>
      <c r="AD20">
        <v>128.33815262655546</v>
      </c>
      <c r="AE20">
        <v>138.23647262395917</v>
      </c>
      <c r="AF20">
        <v>148.49361286918352</v>
      </c>
      <c r="AG20">
        <v>158.79650207221385</v>
      </c>
      <c r="AH20">
        <v>169.5786065609735</v>
      </c>
      <c r="AI20">
        <v>181.18402888552521</v>
      </c>
      <c r="AJ20">
        <v>193.35015608418109</v>
      </c>
      <c r="AK20">
        <v>206.16302020263586</v>
      </c>
      <c r="AL20">
        <v>218.87825504549156</v>
      </c>
      <c r="AM20">
        <v>232.24658706905964</v>
      </c>
      <c r="AN20">
        <v>246.5047646120164</v>
      </c>
    </row>
    <row r="21" spans="1:40" x14ac:dyDescent="0.25">
      <c r="A21" s="96" t="s">
        <v>903</v>
      </c>
      <c r="B21">
        <v>135.9553569122159</v>
      </c>
      <c r="C21">
        <v>140.07567104146807</v>
      </c>
      <c r="D21">
        <v>143.33344087335414</v>
      </c>
      <c r="E21">
        <v>144.96327306079559</v>
      </c>
      <c r="F21">
        <v>145.84875309309621</v>
      </c>
      <c r="G21">
        <v>147.86946365224239</v>
      </c>
      <c r="H21">
        <v>149.67052542301755</v>
      </c>
      <c r="I21">
        <v>149.9285791595714</v>
      </c>
      <c r="J21">
        <v>139.19721089820956</v>
      </c>
      <c r="K21">
        <v>143.59001201763786</v>
      </c>
      <c r="L21">
        <v>146.8828435201969</v>
      </c>
      <c r="M21">
        <v>150.14790142718454</v>
      </c>
      <c r="N21">
        <v>153.69047854414549</v>
      </c>
      <c r="O21">
        <v>158.72387247109597</v>
      </c>
      <c r="P21">
        <v>163.77384398090186</v>
      </c>
      <c r="Q21">
        <v>169.30084459531963</v>
      </c>
      <c r="R21">
        <v>175.53737782082325</v>
      </c>
      <c r="S21">
        <v>182.9327901937705</v>
      </c>
      <c r="T21">
        <v>190.80370802187642</v>
      </c>
      <c r="U21">
        <v>197.40401911552712</v>
      </c>
      <c r="V21">
        <v>204.78751044800865</v>
      </c>
      <c r="W21">
        <v>212.63031602748552</v>
      </c>
      <c r="X21">
        <v>220.59598644813258</v>
      </c>
      <c r="Y21">
        <v>228.04622498639432</v>
      </c>
      <c r="Z21">
        <v>235.51210602886505</v>
      </c>
      <c r="AA21">
        <v>243.19508535731578</v>
      </c>
      <c r="AB21">
        <v>251.2030561205188</v>
      </c>
      <c r="AC21">
        <v>259.1615099486512</v>
      </c>
      <c r="AD21">
        <v>267.7707327658631</v>
      </c>
      <c r="AE21">
        <v>276.84669611027221</v>
      </c>
      <c r="AF21">
        <v>286.36834258603892</v>
      </c>
      <c r="AG21">
        <v>295.97946014888419</v>
      </c>
      <c r="AH21">
        <v>306.01474217032342</v>
      </c>
      <c r="AI21">
        <v>316.91919243909535</v>
      </c>
      <c r="AJ21">
        <v>328.48591426823378</v>
      </c>
      <c r="AK21">
        <v>340.69705442123012</v>
      </c>
      <c r="AL21">
        <v>352.81897414946059</v>
      </c>
      <c r="AM21">
        <v>365.5823679520056</v>
      </c>
      <c r="AN21">
        <v>379.1422001175066</v>
      </c>
    </row>
    <row r="22" spans="1:40" x14ac:dyDescent="0.25">
      <c r="A22" s="96" t="s">
        <v>902</v>
      </c>
      <c r="B22">
        <v>11.263564724197559</v>
      </c>
      <c r="C22">
        <v>11.610630604724433</v>
      </c>
      <c r="D22">
        <v>12.002190775710417</v>
      </c>
      <c r="E22">
        <v>12.250346536543296</v>
      </c>
      <c r="F22">
        <v>12.342040346928242</v>
      </c>
      <c r="G22">
        <v>12.53095076186259</v>
      </c>
      <c r="H22">
        <v>12.8290503289015</v>
      </c>
      <c r="I22">
        <v>12.951207982506402</v>
      </c>
      <c r="J22">
        <v>12.185592743072307</v>
      </c>
      <c r="K22">
        <v>12.626923360485247</v>
      </c>
      <c r="L22">
        <v>12.919685935431346</v>
      </c>
      <c r="M22">
        <v>13.202497329384972</v>
      </c>
      <c r="N22">
        <v>13.496856619520404</v>
      </c>
      <c r="O22">
        <v>13.913515791335419</v>
      </c>
      <c r="P22">
        <v>14.339246293516862</v>
      </c>
      <c r="Q22">
        <v>14.788427250261657</v>
      </c>
      <c r="R22">
        <v>15.286422302538726</v>
      </c>
      <c r="S22">
        <v>15.873011370103971</v>
      </c>
      <c r="T22">
        <v>16.495312459712405</v>
      </c>
      <c r="U22">
        <v>16.934574630305896</v>
      </c>
      <c r="V22">
        <v>17.530645773378122</v>
      </c>
      <c r="W22">
        <v>18.057098876083181</v>
      </c>
      <c r="X22">
        <v>18.630070350421974</v>
      </c>
      <c r="Y22">
        <v>19.128327387953078</v>
      </c>
      <c r="Z22">
        <v>19.623174934722641</v>
      </c>
      <c r="AA22">
        <v>20.14034060528888</v>
      </c>
      <c r="AB22">
        <v>20.671357953310359</v>
      </c>
      <c r="AC22">
        <v>21.162941431389022</v>
      </c>
      <c r="AD22">
        <v>21.673761382072087</v>
      </c>
      <c r="AE22">
        <v>22.188092481141133</v>
      </c>
      <c r="AF22">
        <v>22.728245914508012</v>
      </c>
      <c r="AG22">
        <v>23.265554297115141</v>
      </c>
      <c r="AH22">
        <v>23.836655349078345</v>
      </c>
      <c r="AI22">
        <v>24.485540704836115</v>
      </c>
      <c r="AJ22">
        <v>25.173126105377666</v>
      </c>
      <c r="AK22">
        <v>25.89338232698962</v>
      </c>
      <c r="AL22">
        <v>26.6141214523253</v>
      </c>
      <c r="AM22">
        <v>27.348563685099645</v>
      </c>
      <c r="AN22">
        <v>28.130148662755126</v>
      </c>
    </row>
    <row r="23" spans="1:40" x14ac:dyDescent="0.25">
      <c r="A23" s="96" t="s">
        <v>905</v>
      </c>
      <c r="B23">
        <v>1.1351531206547487</v>
      </c>
      <c r="C23">
        <v>1.1532446215832639</v>
      </c>
      <c r="D23">
        <v>1.1353109881200569</v>
      </c>
      <c r="E23">
        <v>1.1214222495656099</v>
      </c>
      <c r="F23">
        <v>1.1289136418015338</v>
      </c>
      <c r="G23">
        <v>1.1344570585555338</v>
      </c>
      <c r="H23">
        <v>1.1031874176572554</v>
      </c>
      <c r="I23">
        <v>1.0792407459137661</v>
      </c>
      <c r="J23">
        <v>0.97606569000379662</v>
      </c>
      <c r="K23">
        <v>0.98491025320229708</v>
      </c>
      <c r="L23">
        <v>1.0047230600043771</v>
      </c>
      <c r="M23">
        <v>1.0279406644674043</v>
      </c>
      <c r="N23">
        <v>1.05516881445365</v>
      </c>
      <c r="O23">
        <v>1.0920470885288203</v>
      </c>
      <c r="P23">
        <v>1.1288918788738487</v>
      </c>
      <c r="Q23">
        <v>1.1726239719671536</v>
      </c>
      <c r="R23">
        <v>1.2213046326766319</v>
      </c>
      <c r="S23">
        <v>1.2796754057755029</v>
      </c>
      <c r="T23">
        <v>1.345487107639868</v>
      </c>
      <c r="U23">
        <v>1.4054090047436267</v>
      </c>
      <c r="V23">
        <v>1.4581040145333957</v>
      </c>
      <c r="W23">
        <v>1.5398045003220593</v>
      </c>
      <c r="X23">
        <v>1.6115458033113998</v>
      </c>
      <c r="Y23">
        <v>1.6884763261712823</v>
      </c>
      <c r="Z23">
        <v>1.767023410890507</v>
      </c>
      <c r="AA23">
        <v>1.8517401235653834</v>
      </c>
      <c r="AB23">
        <v>1.9472498932390276</v>
      </c>
      <c r="AC23">
        <v>2.05195822472926</v>
      </c>
      <c r="AD23">
        <v>2.1697861250474628</v>
      </c>
      <c r="AE23">
        <v>2.2948140932551229</v>
      </c>
      <c r="AF23">
        <v>2.4257066804759737</v>
      </c>
      <c r="AG23">
        <v>2.5606935992818389</v>
      </c>
      <c r="AH23">
        <v>2.6989875866806723</v>
      </c>
      <c r="AI23">
        <v>2.840925232671442</v>
      </c>
      <c r="AJ23">
        <v>2.9888213452186276</v>
      </c>
      <c r="AK23">
        <v>3.1466726161893277</v>
      </c>
      <c r="AL23">
        <v>3.3021018667050446</v>
      </c>
      <c r="AM23">
        <v>3.4725728665248541</v>
      </c>
      <c r="AN23">
        <v>3.652803194862567</v>
      </c>
    </row>
    <row r="24" spans="1:40" x14ac:dyDescent="0.25">
      <c r="A24" s="96" t="s">
        <v>900</v>
      </c>
      <c r="B24">
        <v>27.516308224731564</v>
      </c>
      <c r="C24">
        <v>26.885238436556531</v>
      </c>
      <c r="D24">
        <v>26.261817820408506</v>
      </c>
      <c r="E24">
        <v>25.638397204260482</v>
      </c>
      <c r="F24">
        <v>25.618152315483634</v>
      </c>
      <c r="G24">
        <v>25.597907426706783</v>
      </c>
      <c r="H24">
        <v>25.600182494683892</v>
      </c>
      <c r="I24">
        <v>25.602457562660998</v>
      </c>
      <c r="J24">
        <v>25.559692717129927</v>
      </c>
      <c r="K24">
        <v>25.476183714808478</v>
      </c>
      <c r="L24">
        <v>25.455968224692786</v>
      </c>
      <c r="M24">
        <v>25.46192968104247</v>
      </c>
      <c r="N24">
        <v>25.415537244461365</v>
      </c>
      <c r="O24">
        <v>25.510238945723298</v>
      </c>
      <c r="P24">
        <v>25.227159704230505</v>
      </c>
      <c r="Q24">
        <v>24.824482782097096</v>
      </c>
      <c r="R24">
        <v>24.778090345516006</v>
      </c>
      <c r="S24">
        <v>24.757874855400289</v>
      </c>
      <c r="T24">
        <v>24.748728337548712</v>
      </c>
      <c r="U24">
        <v>16.288310364838217</v>
      </c>
      <c r="V24">
        <v>14.436890095532283</v>
      </c>
      <c r="W24">
        <v>12.388363743414029</v>
      </c>
      <c r="X24">
        <v>10.376239914545899</v>
      </c>
      <c r="Y24">
        <v>8.6244759903266228</v>
      </c>
      <c r="Z24">
        <v>6.7945435796147127</v>
      </c>
      <c r="AA24">
        <v>5.6859105525648088</v>
      </c>
      <c r="AB24">
        <v>5.6722169291683517</v>
      </c>
      <c r="AC24">
        <v>5.6585233057718964</v>
      </c>
      <c r="AD24">
        <v>5.6448296823754411</v>
      </c>
      <c r="AE24">
        <v>5.62018072519085</v>
      </c>
      <c r="AF24">
        <v>5.5955317680062633</v>
      </c>
      <c r="AG24">
        <v>5.5708828108216721</v>
      </c>
      <c r="AH24">
        <v>5.5462338536370837</v>
      </c>
      <c r="AI24">
        <v>5.5215848964524943</v>
      </c>
      <c r="AJ24">
        <v>5.5163495064384103</v>
      </c>
      <c r="AK24">
        <v>5.5111141164243271</v>
      </c>
      <c r="AL24">
        <v>5.5058787264102413</v>
      </c>
      <c r="AM24">
        <v>5.5006433363961564</v>
      </c>
      <c r="AN24">
        <v>5.4954079463820724</v>
      </c>
    </row>
    <row r="25" spans="1:40" x14ac:dyDescent="0.25">
      <c r="A25" s="96" t="s">
        <v>890</v>
      </c>
      <c r="B25">
        <v>66.420365481469858</v>
      </c>
      <c r="C25">
        <v>67.3101017188349</v>
      </c>
      <c r="D25">
        <v>64.192128117713082</v>
      </c>
      <c r="E25">
        <v>61.07415451659125</v>
      </c>
      <c r="F25">
        <v>60.913872751143025</v>
      </c>
      <c r="G25">
        <v>61.05009079595456</v>
      </c>
      <c r="H25">
        <v>60.401119756759883</v>
      </c>
      <c r="I25">
        <v>60.070776080843046</v>
      </c>
      <c r="J25">
        <v>58.348316914669006</v>
      </c>
      <c r="K25">
        <v>58.453413781476662</v>
      </c>
      <c r="L25">
        <v>58.107945054541361</v>
      </c>
      <c r="M25">
        <v>57.511087280850674</v>
      </c>
      <c r="N25">
        <v>57.236583668384505</v>
      </c>
      <c r="O25">
        <v>56.87967657370546</v>
      </c>
      <c r="P25">
        <v>56.108402768956495</v>
      </c>
      <c r="Q25">
        <v>55.431190436864718</v>
      </c>
      <c r="R25">
        <v>54.933769269806362</v>
      </c>
      <c r="S25">
        <v>54.926951664208367</v>
      </c>
      <c r="T25">
        <v>53.607968493228171</v>
      </c>
      <c r="U25">
        <v>54.128128071094103</v>
      </c>
      <c r="V25">
        <v>54.616317015968193</v>
      </c>
      <c r="W25">
        <v>55.162092316004617</v>
      </c>
      <c r="X25">
        <v>55.825652507437816</v>
      </c>
      <c r="Y25">
        <v>55.777577540367389</v>
      </c>
      <c r="Z25">
        <v>55.992140894969729</v>
      </c>
      <c r="AA25">
        <v>55.387904095864151</v>
      </c>
      <c r="AB25">
        <v>54.928809902089654</v>
      </c>
      <c r="AC25">
        <v>54.469715708315135</v>
      </c>
      <c r="AD25">
        <v>54.010621514540624</v>
      </c>
      <c r="AE25">
        <v>53.615555678524061</v>
      </c>
      <c r="AF25">
        <v>53.220489842507519</v>
      </c>
      <c r="AG25">
        <v>52.825424006490941</v>
      </c>
      <c r="AH25">
        <v>52.430358170474378</v>
      </c>
      <c r="AI25">
        <v>52.0352923344578</v>
      </c>
      <c r="AJ25">
        <v>51.924842375656382</v>
      </c>
      <c r="AK25">
        <v>51.814392416854986</v>
      </c>
      <c r="AL25">
        <v>51.703942458053582</v>
      </c>
      <c r="AM25">
        <v>51.593492499252164</v>
      </c>
      <c r="AN25">
        <v>51.483042540450732</v>
      </c>
    </row>
    <row r="26" spans="1:40" x14ac:dyDescent="0.25">
      <c r="A26" s="96" t="s">
        <v>979</v>
      </c>
      <c r="B26">
        <v>13.345629432701669</v>
      </c>
      <c r="C26">
        <v>13.743083874336165</v>
      </c>
      <c r="D26">
        <v>13.976933669995356</v>
      </c>
      <c r="E26">
        <v>14.29341345262581</v>
      </c>
      <c r="F26">
        <v>14.292968173943045</v>
      </c>
      <c r="G26">
        <v>14.355644342653811</v>
      </c>
      <c r="H26">
        <v>14.376127882192845</v>
      </c>
      <c r="I26">
        <v>14.25518180693369</v>
      </c>
      <c r="J26">
        <v>12.523315299325445</v>
      </c>
      <c r="K26">
        <v>12.941576400579331</v>
      </c>
      <c r="L26">
        <v>13.191389067614148</v>
      </c>
      <c r="M26">
        <v>13.458018950337099</v>
      </c>
      <c r="N26">
        <v>13.736862780508371</v>
      </c>
      <c r="O26">
        <v>14.091401731836781</v>
      </c>
      <c r="P26">
        <v>14.451035797636814</v>
      </c>
      <c r="Q26">
        <v>14.832738611063862</v>
      </c>
      <c r="R26">
        <v>15.172474161568756</v>
      </c>
      <c r="S26">
        <v>15.557923288728553</v>
      </c>
      <c r="T26">
        <v>16.015533133025205</v>
      </c>
      <c r="U26">
        <v>16.641171551162724</v>
      </c>
      <c r="V26">
        <v>17.115702509438766</v>
      </c>
      <c r="W26">
        <v>17.592121565318237</v>
      </c>
      <c r="X26">
        <v>18.049865166842341</v>
      </c>
      <c r="Y26">
        <v>18.488348197804701</v>
      </c>
      <c r="Z26">
        <v>18.878328571917031</v>
      </c>
      <c r="AA26">
        <v>19.277869051177724</v>
      </c>
      <c r="AB26">
        <v>19.777698520353951</v>
      </c>
      <c r="AC26">
        <v>20.281212926872808</v>
      </c>
      <c r="AD26">
        <v>20.828997408399573</v>
      </c>
      <c r="AE26">
        <v>21.415027668277659</v>
      </c>
      <c r="AF26">
        <v>22.033661096009464</v>
      </c>
      <c r="AG26">
        <v>22.6626308462039</v>
      </c>
      <c r="AH26">
        <v>23.308190883397831</v>
      </c>
      <c r="AI26">
        <v>24.001365908298578</v>
      </c>
      <c r="AJ26">
        <v>24.750163795648845</v>
      </c>
      <c r="AK26">
        <v>25.539479363306373</v>
      </c>
      <c r="AL26">
        <v>26.328443685743014</v>
      </c>
      <c r="AM26">
        <v>27.161022506763377</v>
      </c>
      <c r="AN26">
        <v>28.055232205774917</v>
      </c>
    </row>
    <row r="27" spans="1:40" x14ac:dyDescent="0.25">
      <c r="A27" s="96" t="s">
        <v>980</v>
      </c>
      <c r="B27">
        <v>10.112362730184687</v>
      </c>
      <c r="C27">
        <v>8.5413425707942086</v>
      </c>
      <c r="D27">
        <v>7.7501933328188848</v>
      </c>
      <c r="E27">
        <v>7.8130406443701155</v>
      </c>
      <c r="F27">
        <v>7.4988253950379296</v>
      </c>
      <c r="G27">
        <v>7.1095585282263318</v>
      </c>
      <c r="H27">
        <v>6.9400805402108432</v>
      </c>
      <c r="I27">
        <v>6.6377163272111863</v>
      </c>
      <c r="J27">
        <v>5.4276456866886278</v>
      </c>
      <c r="K27">
        <v>5.6015955179687635</v>
      </c>
      <c r="L27">
        <v>5.5985911051833028</v>
      </c>
      <c r="M27">
        <v>5.646812628473052</v>
      </c>
      <c r="N27">
        <v>5.7281542060865842</v>
      </c>
      <c r="O27">
        <v>5.8337905489380653</v>
      </c>
      <c r="P27">
        <v>5.9422072292256489</v>
      </c>
      <c r="Q27">
        <v>6.0539605887066132</v>
      </c>
      <c r="R27">
        <v>6.1353223750783048</v>
      </c>
      <c r="S27">
        <v>6.2031413620718325</v>
      </c>
      <c r="T27">
        <v>6.3574947872620049</v>
      </c>
      <c r="U27">
        <v>6.8724169474577215</v>
      </c>
      <c r="V27">
        <v>7.1905966123282736</v>
      </c>
      <c r="W27">
        <v>7.4996397553730683</v>
      </c>
      <c r="X27">
        <v>7.7971009238923497</v>
      </c>
      <c r="Y27">
        <v>8.0948821578842054</v>
      </c>
      <c r="Z27">
        <v>8.3617466296472163</v>
      </c>
      <c r="AA27">
        <v>8.6068770592264503</v>
      </c>
      <c r="AB27">
        <v>8.8296029514451266</v>
      </c>
      <c r="AC27">
        <v>9.0282759143140154</v>
      </c>
      <c r="AD27">
        <v>9.2274577366955626</v>
      </c>
      <c r="AE27">
        <v>9.4291450937245855</v>
      </c>
      <c r="AF27">
        <v>9.6359315413446716</v>
      </c>
      <c r="AG27">
        <v>9.8390687403113368</v>
      </c>
      <c r="AH27">
        <v>10.046095122374128</v>
      </c>
      <c r="AI27">
        <v>10.268883275669697</v>
      </c>
      <c r="AJ27">
        <v>10.530041645065063</v>
      </c>
      <c r="AK27">
        <v>10.812632265422906</v>
      </c>
      <c r="AL27">
        <v>11.095334726422278</v>
      </c>
      <c r="AM27">
        <v>11.397031638173425</v>
      </c>
      <c r="AN27">
        <v>11.731866219893613</v>
      </c>
    </row>
    <row r="34" spans="1:39" x14ac:dyDescent="0.25">
      <c r="A34" s="96" t="s">
        <v>939</v>
      </c>
      <c r="B34" s="96" t="s">
        <v>940</v>
      </c>
      <c r="C34" s="96" t="s">
        <v>941</v>
      </c>
      <c r="D34" s="96" t="s">
        <v>942</v>
      </c>
      <c r="E34" s="96" t="s">
        <v>943</v>
      </c>
      <c r="F34" s="96" t="s">
        <v>944</v>
      </c>
      <c r="G34" s="96" t="s">
        <v>945</v>
      </c>
      <c r="H34" s="96" t="s">
        <v>946</v>
      </c>
      <c r="I34" s="96" t="s">
        <v>947</v>
      </c>
      <c r="J34" s="96" t="s">
        <v>948</v>
      </c>
      <c r="K34" s="96" t="s">
        <v>949</v>
      </c>
      <c r="L34" s="96" t="s">
        <v>950</v>
      </c>
      <c r="M34" s="96" t="s">
        <v>951</v>
      </c>
      <c r="N34" s="96" t="s">
        <v>952</v>
      </c>
      <c r="O34" s="96" t="s">
        <v>953</v>
      </c>
      <c r="P34" s="96" t="s">
        <v>954</v>
      </c>
      <c r="Q34" s="96" t="s">
        <v>955</v>
      </c>
      <c r="R34" s="96" t="s">
        <v>956</v>
      </c>
      <c r="S34" s="96" t="s">
        <v>957</v>
      </c>
      <c r="T34" s="96" t="s">
        <v>958</v>
      </c>
      <c r="U34" s="96" t="s">
        <v>959</v>
      </c>
      <c r="V34" s="96" t="s">
        <v>960</v>
      </c>
      <c r="W34" s="96" t="s">
        <v>961</v>
      </c>
      <c r="X34" s="96" t="s">
        <v>962</v>
      </c>
      <c r="Y34" s="96" t="s">
        <v>963</v>
      </c>
      <c r="Z34" s="96" t="s">
        <v>964</v>
      </c>
      <c r="AA34" s="96" t="s">
        <v>965</v>
      </c>
      <c r="AB34" s="96" t="s">
        <v>966</v>
      </c>
      <c r="AC34" s="96" t="s">
        <v>967</v>
      </c>
      <c r="AD34" s="96" t="s">
        <v>968</v>
      </c>
      <c r="AE34" s="96" t="s">
        <v>969</v>
      </c>
      <c r="AF34" s="96" t="s">
        <v>970</v>
      </c>
      <c r="AG34" s="96" t="s">
        <v>971</v>
      </c>
      <c r="AH34" s="96" t="s">
        <v>972</v>
      </c>
      <c r="AI34" s="96" t="s">
        <v>973</v>
      </c>
      <c r="AJ34" s="96" t="s">
        <v>974</v>
      </c>
      <c r="AK34" s="96" t="s">
        <v>975</v>
      </c>
      <c r="AL34" s="96" t="s">
        <v>976</v>
      </c>
      <c r="AM34" s="96" t="s">
        <v>977</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59991.580449204266</v>
      </c>
      <c r="K35">
        <v>60682.333816399376</v>
      </c>
      <c r="L35">
        <v>61381.040636574369</v>
      </c>
      <c r="M35">
        <v>62087.792487153696</v>
      </c>
      <c r="N35">
        <v>62802.682000000023</v>
      </c>
      <c r="O35">
        <v>63421.065342005146</v>
      </c>
      <c r="P35">
        <v>64045.537563425794</v>
      </c>
      <c r="Q35">
        <v>64676.158618096451</v>
      </c>
      <c r="R35">
        <v>65312.989050183925</v>
      </c>
      <c r="S35">
        <v>65956.09</v>
      </c>
      <c r="T35">
        <v>66518.97719068767</v>
      </c>
      <c r="U35">
        <v>67086.668213583107</v>
      </c>
      <c r="V35">
        <v>67659.20406589545</v>
      </c>
      <c r="W35">
        <v>68236.62609471516</v>
      </c>
      <c r="X35">
        <v>68818.97600000001</v>
      </c>
      <c r="Y35">
        <v>69322.810489383541</v>
      </c>
      <c r="Z35">
        <v>69830.333629884059</v>
      </c>
      <c r="AA35">
        <v>70341.572426693441</v>
      </c>
      <c r="AB35">
        <v>70856.554082712813</v>
      </c>
      <c r="AC35">
        <v>71375.305999999997</v>
      </c>
      <c r="AD35">
        <v>71818.612994947311</v>
      </c>
      <c r="AE35">
        <v>72264.673338395412</v>
      </c>
      <c r="AF35">
        <v>72713.504131197798</v>
      </c>
      <c r="AG35">
        <v>73165.122580420139</v>
      </c>
      <c r="AH35">
        <v>73619.545999999973</v>
      </c>
      <c r="AI35">
        <v>73995.362001779533</v>
      </c>
      <c r="AJ35">
        <v>74373.096484110356</v>
      </c>
      <c r="AK35">
        <v>74752.759240528656</v>
      </c>
      <c r="AL35">
        <v>75134.360114565105</v>
      </c>
      <c r="AM35">
        <v>75517.908999999985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980.44317695234781</v>
      </c>
      <c r="E7" s="94">
        <f>'Emissions summary'!AC5</f>
        <v>980.38239468216068</v>
      </c>
      <c r="F7" s="94">
        <f>'Emissions summary'!AD5</f>
        <v>973.2310300554451</v>
      </c>
      <c r="G7" s="94">
        <f>'Emissions summary'!AE5</f>
        <v>959.65560970274112</v>
      </c>
      <c r="H7" s="94">
        <f>'Emissions summary'!AF5</f>
        <v>940.01617053627604</v>
      </c>
      <c r="I7" s="94">
        <f>'Emissions summary'!AG5</f>
        <v>927.95295761488308</v>
      </c>
      <c r="J7" s="94">
        <f>'Emissions summary'!AH5</f>
        <v>915.08456949888659</v>
      </c>
      <c r="K7" s="94">
        <f>'Emissions summary'!AI5</f>
        <v>897.39939891363053</v>
      </c>
      <c r="L7" s="94">
        <f>'Emissions summary'!AJ5</f>
        <v>802.32950203831251</v>
      </c>
      <c r="M7" s="94">
        <f>'Emissions summary'!AK5</f>
        <v>817.95273380515005</v>
      </c>
      <c r="N7" s="94">
        <f>'Emissions summary'!AL5</f>
        <v>824.68402237897965</v>
      </c>
      <c r="O7" s="94">
        <f>'Emissions summary'!AM5</f>
        <v>831.58440993598947</v>
      </c>
      <c r="P7" s="94">
        <f>'Emissions summary'!AN5</f>
        <v>839.46283909817259</v>
      </c>
      <c r="Q7" s="94">
        <f>'Emissions summary'!AO5</f>
        <v>855.08283686677987</v>
      </c>
      <c r="R7" s="94">
        <f>'Emissions summary'!AP5</f>
        <v>871.45782010312291</v>
      </c>
      <c r="S7" s="94">
        <f>'Emissions summary'!AQ5</f>
        <v>890.1111492974328</v>
      </c>
      <c r="T7" s="94">
        <f>'Emissions summary'!AR5</f>
        <v>911.27903126631259</v>
      </c>
      <c r="U7" s="94">
        <f>'Emissions summary'!AS5</f>
        <v>937.93809147410161</v>
      </c>
      <c r="V7" s="94">
        <f>'Emissions summary'!AT5</f>
        <v>965.90633172447565</v>
      </c>
      <c r="W7" s="94">
        <f>'Emissions summary'!AU5</f>
        <v>988.27571044428691</v>
      </c>
      <c r="X7" s="94">
        <f>'Emissions summary'!AV5</f>
        <v>1009.1952145814423</v>
      </c>
      <c r="Y7" s="94">
        <f>'Emissions summary'!AW5</f>
        <v>1031.0494179634063</v>
      </c>
      <c r="Z7" s="94">
        <f>'Emissions summary'!AX5</f>
        <v>1052.3367040045612</v>
      </c>
      <c r="AA7" s="94">
        <f>'Emissions summary'!AY5</f>
        <v>1069.939292180374</v>
      </c>
      <c r="AB7" s="94">
        <f>'Emissions summary'!AZ5</f>
        <v>1086.8780015493696</v>
      </c>
      <c r="AC7" s="94">
        <f>'Emissions summary'!BA5</f>
        <v>1103.753583824503</v>
      </c>
      <c r="AD7" s="94">
        <f>'Emissions summary'!BB5</f>
        <v>1119.7168886880572</v>
      </c>
      <c r="AE7" s="94">
        <f>'Emissions summary'!BC5</f>
        <v>1134.2114165853213</v>
      </c>
      <c r="AF7" s="94">
        <f>'Emissions summary'!BD5</f>
        <v>1150.0898287879284</v>
      </c>
      <c r="AG7" s="94">
        <f>'Emissions summary'!BE5</f>
        <v>1170.6261069704087</v>
      </c>
      <c r="AH7" s="94">
        <f>'Emissions summary'!BF5</f>
        <v>1191.8365494411867</v>
      </c>
      <c r="AI7" s="94">
        <f>'Emissions summary'!BG5</f>
        <v>1212.2194011321615</v>
      </c>
      <c r="AJ7" s="94">
        <f>'Emissions summary'!BH5</f>
        <v>1233.1127606846408</v>
      </c>
      <c r="AK7" s="94">
        <f>'Emissions summary'!BI5</f>
        <v>1256.1477597609601</v>
      </c>
      <c r="AL7" s="94">
        <f>'Emissions summary'!BJ5</f>
        <v>1280.3322801115414</v>
      </c>
      <c r="AM7" s="94">
        <f>'Emissions summary'!BK5</f>
        <v>1305.4599134715204</v>
      </c>
      <c r="AN7" s="94">
        <f>'Emissions summary'!BL5</f>
        <v>1328.995891326794</v>
      </c>
      <c r="AO7" s="94">
        <f>'Emissions summary'!BM5</f>
        <v>1353.2873662816473</v>
      </c>
      <c r="AP7" s="94">
        <f>'Emissions summary'!BN5</f>
        <v>1378.8690199485382</v>
      </c>
    </row>
    <row r="8" spans="1:42" x14ac:dyDescent="0.25">
      <c r="A8" t="str">
        <f>'Emissions summary'!C6</f>
        <v>3A1c Sheep</v>
      </c>
      <c r="B8" t="str">
        <f t="shared" ref="B8:B36" si="1">"A"&amp;LEFT(A8,4)</f>
        <v>A3A1c</v>
      </c>
      <c r="C8" t="str">
        <f>'Emissions summary'!D6</f>
        <v>CH4</v>
      </c>
      <c r="D8" s="94">
        <f>'Emissions summary'!AB6</f>
        <v>146.94776142936922</v>
      </c>
      <c r="E8" s="94">
        <f>'Emissions summary'!AC6</f>
        <v>147.02995796241771</v>
      </c>
      <c r="F8" s="94">
        <f>'Emissions summary'!AD6</f>
        <v>147.2116226074811</v>
      </c>
      <c r="G8" s="94">
        <f>'Emissions summary'!AE6</f>
        <v>147.48669027449316</v>
      </c>
      <c r="H8" s="94">
        <f>'Emissions summary'!AF6</f>
        <v>147.85018374803141</v>
      </c>
      <c r="I8" s="94">
        <f>'Emissions summary'!AG6</f>
        <v>148.31077643513149</v>
      </c>
      <c r="J8" s="94">
        <f>'Emissions summary'!AH6</f>
        <v>148.82143871637132</v>
      </c>
      <c r="K8" s="94">
        <f>'Emissions summary'!AI6</f>
        <v>149.37893473518147</v>
      </c>
      <c r="L8" s="94">
        <f>'Emissions summary'!AJ6</f>
        <v>149.90654845290075</v>
      </c>
      <c r="M8" s="94">
        <f>'Emissions summary'!AK6</f>
        <v>150.13103414599667</v>
      </c>
      <c r="N8" s="94">
        <f>'Emissions summary'!AL6</f>
        <v>150.38375181017403</v>
      </c>
      <c r="O8" s="94">
        <f>'Emissions summary'!AM6</f>
        <v>150.67164823994241</v>
      </c>
      <c r="P8" s="94">
        <f>'Emissions summary'!AN6</f>
        <v>150.99363000124828</v>
      </c>
      <c r="Q8" s="94">
        <f>'Emissions summary'!AO6</f>
        <v>151.35528805711897</v>
      </c>
      <c r="R8" s="94">
        <f>'Emissions summary'!AP6</f>
        <v>151.58088503649577</v>
      </c>
      <c r="S8" s="94">
        <f>'Emissions summary'!AQ6</f>
        <v>151.83581970283959</v>
      </c>
      <c r="T8" s="94">
        <f>'Emissions summary'!AR6</f>
        <v>152.11914811446456</v>
      </c>
      <c r="U8" s="94">
        <f>'Emissions summary'!AS6</f>
        <v>152.43317016908031</v>
      </c>
      <c r="V8" s="94">
        <f>'Emissions summary'!AT6</f>
        <v>152.77228005121978</v>
      </c>
      <c r="W8" s="94">
        <f>'Emissions summary'!AU6</f>
        <v>153.00021912162364</v>
      </c>
      <c r="X8" s="94">
        <f>'Emissions summary'!AV6</f>
        <v>153.2475930193757</v>
      </c>
      <c r="Y8" s="94">
        <f>'Emissions summary'!AW6</f>
        <v>153.51640991687165</v>
      </c>
      <c r="Z8" s="94">
        <f>'Emissions summary'!AX6</f>
        <v>153.8041783356893</v>
      </c>
      <c r="AA8" s="94">
        <f>'Emissions summary'!AY6</f>
        <v>154.10630122327618</v>
      </c>
      <c r="AB8" s="94">
        <f>'Emissions summary'!AZ6</f>
        <v>154.29870345529099</v>
      </c>
      <c r="AC8" s="94">
        <f>'Emissions summary'!BA6</f>
        <v>154.50770908770008</v>
      </c>
      <c r="AD8" s="94">
        <f>'Emissions summary'!BB6</f>
        <v>154.73166949887485</v>
      </c>
      <c r="AE8" s="94">
        <f>'Emissions summary'!BC6</f>
        <v>154.96929125384477</v>
      </c>
      <c r="AF8" s="94">
        <f>'Emissions summary'!BD6</f>
        <v>155.22399340119884</v>
      </c>
      <c r="AG8" s="94">
        <f>'Emissions summary'!BE6</f>
        <v>155.37568740157363</v>
      </c>
      <c r="AH8" s="94">
        <f>'Emissions summary'!BF6</f>
        <v>155.54176019856035</v>
      </c>
      <c r="AI8" s="94">
        <f>'Emissions summary'!BG6</f>
        <v>155.71970016382051</v>
      </c>
      <c r="AJ8" s="94">
        <f>'Emissions summary'!BH6</f>
        <v>155.91109180981925</v>
      </c>
      <c r="AK8" s="94">
        <f>'Emissions summary'!BI6</f>
        <v>156.1181181309735</v>
      </c>
      <c r="AL8" s="94">
        <f>'Emissions summary'!BJ6</f>
        <v>156.21962174038481</v>
      </c>
      <c r="AM8" s="94">
        <f>'Emissions summary'!BK6</f>
        <v>156.33407080607253</v>
      </c>
      <c r="AN8" s="94">
        <f>'Emissions summary'!BL6</f>
        <v>156.45727449981283</v>
      </c>
      <c r="AO8" s="94">
        <f>'Emissions summary'!BM6</f>
        <v>156.59265526090414</v>
      </c>
      <c r="AP8" s="94">
        <f>'Emissions summary'!BN6</f>
        <v>156.74094093515299</v>
      </c>
    </row>
    <row r="9" spans="1:42" x14ac:dyDescent="0.25">
      <c r="A9" t="str">
        <f>'Emissions summary'!C7</f>
        <v>3A1d Goats</v>
      </c>
      <c r="B9" t="str">
        <f t="shared" si="1"/>
        <v>A3A1d</v>
      </c>
      <c r="C9" t="str">
        <f>'Emissions summary'!D7</f>
        <v>CH4</v>
      </c>
      <c r="D9" s="94">
        <f>'Emissions summary'!AB7</f>
        <v>37.499691974407533</v>
      </c>
      <c r="E9" s="94">
        <f>'Emissions summary'!AC7</f>
        <v>37.5983070901612</v>
      </c>
      <c r="F9" s="94">
        <f>'Emissions summary'!AD7</f>
        <v>37.729457841149411</v>
      </c>
      <c r="G9" s="94">
        <f>'Emissions summary'!AE7</f>
        <v>37.891288530404175</v>
      </c>
      <c r="H9" s="94">
        <f>'Emissions summary'!AF7</f>
        <v>38.08227334077101</v>
      </c>
      <c r="I9" s="94">
        <f>'Emissions summary'!AG7</f>
        <v>38.30624906776783</v>
      </c>
      <c r="J9" s="94">
        <f>'Emissions summary'!AH7</f>
        <v>38.544771973524007</v>
      </c>
      <c r="K9" s="94">
        <f>'Emissions summary'!AI7</f>
        <v>38.796911182505234</v>
      </c>
      <c r="L9" s="94">
        <f>'Emissions summary'!AJ7</f>
        <v>39.032617995437818</v>
      </c>
      <c r="M9" s="94">
        <f>'Emissions summary'!AK7</f>
        <v>39.144559658497627</v>
      </c>
      <c r="N9" s="94">
        <f>'Emissions summary'!AL7</f>
        <v>39.26440528159268</v>
      </c>
      <c r="O9" s="94">
        <f>'Emissions summary'!AM7</f>
        <v>39.395074854379722</v>
      </c>
      <c r="P9" s="94">
        <f>'Emissions summary'!AN7</f>
        <v>39.536284244555219</v>
      </c>
      <c r="Q9" s="94">
        <f>'Emissions summary'!AO7</f>
        <v>39.69034217194362</v>
      </c>
      <c r="R9" s="94">
        <f>'Emissions summary'!AP7</f>
        <v>39.788824484552826</v>
      </c>
      <c r="S9" s="94">
        <f>'Emissions summary'!AQ7</f>
        <v>39.89660384760883</v>
      </c>
      <c r="T9" s="94">
        <f>'Emissions summary'!AR7</f>
        <v>40.013389424095415</v>
      </c>
      <c r="U9" s="94">
        <f>'Emissions summary'!AS7</f>
        <v>40.140137841831198</v>
      </c>
      <c r="V9" s="94">
        <f>'Emissions summary'!AT7</f>
        <v>40.27473237017518</v>
      </c>
      <c r="W9" s="94">
        <f>'Emissions summary'!AU7</f>
        <v>40.364675570610686</v>
      </c>
      <c r="X9" s="94">
        <f>'Emissions summary'!AV7</f>
        <v>40.460603736411571</v>
      </c>
      <c r="Y9" s="94">
        <f>'Emissions summary'!AW7</f>
        <v>40.563334227976597</v>
      </c>
      <c r="Z9" s="94">
        <f>'Emissions summary'!AX7</f>
        <v>40.671947002981241</v>
      </c>
      <c r="AA9" s="94">
        <f>'Emissions summary'!AY7</f>
        <v>40.784718369304642</v>
      </c>
      <c r="AB9" s="94">
        <f>'Emissions summary'!AZ7</f>
        <v>40.85430438099943</v>
      </c>
      <c r="AC9" s="94">
        <f>'Emissions summary'!BA7</f>
        <v>40.929159667925362</v>
      </c>
      <c r="AD9" s="94">
        <f>'Emissions summary'!BB7</f>
        <v>41.008679159353576</v>
      </c>
      <c r="AE9" s="94">
        <f>'Emissions summary'!BC7</f>
        <v>41.092393913971421</v>
      </c>
      <c r="AF9" s="94">
        <f>'Emissions summary'!BD7</f>
        <v>41.181621994921287</v>
      </c>
      <c r="AG9" s="94">
        <f>'Emissions summary'!BE7</f>
        <v>41.23092902213115</v>
      </c>
      <c r="AH9" s="94">
        <f>'Emissions summary'!BF7</f>
        <v>41.284909069704071</v>
      </c>
      <c r="AI9" s="94">
        <f>'Emissions summary'!BG7</f>
        <v>41.342624397065066</v>
      </c>
      <c r="AJ9" s="94">
        <f>'Emissions summary'!BH7</f>
        <v>41.404684027560194</v>
      </c>
      <c r="AK9" s="94">
        <f>'Emissions summary'!BI7</f>
        <v>41.471916149543944</v>
      </c>
      <c r="AL9" s="94">
        <f>'Emissions summary'!BJ7</f>
        <v>41.49885951650721</v>
      </c>
      <c r="AM9" s="94">
        <f>'Emissions summary'!BK7</f>
        <v>41.530119402815302</v>
      </c>
      <c r="AN9" s="94">
        <f>'Emissions summary'!BL7</f>
        <v>41.564129912618533</v>
      </c>
      <c r="AO9" s="94">
        <f>'Emissions summary'!BM7</f>
        <v>41.602177137245135</v>
      </c>
      <c r="AP9" s="94">
        <f>'Emissions summary'!BN7</f>
        <v>41.644533342765811</v>
      </c>
    </row>
    <row r="10" spans="1:42" x14ac:dyDescent="0.25">
      <c r="A10" t="str">
        <f>'Emissions summary'!C8</f>
        <v>3A1f Horses</v>
      </c>
      <c r="B10" t="str">
        <f t="shared" si="1"/>
        <v>A3A1f</v>
      </c>
      <c r="C10" t="str">
        <f>'Emissions summary'!D8</f>
        <v>CH4</v>
      </c>
      <c r="D10" s="94">
        <f>'Emissions summary'!AB8</f>
        <v>5.5593685906730013</v>
      </c>
      <c r="E10" s="94">
        <f>'Emissions summary'!AC8</f>
        <v>5.6026820343460129</v>
      </c>
      <c r="F10" s="94">
        <f>'Emissions summary'!AD8</f>
        <v>5.6192899242921435</v>
      </c>
      <c r="G10" s="94">
        <f>'Emissions summary'!AE8</f>
        <v>5.610562578901142</v>
      </c>
      <c r="H10" s="94">
        <f>'Emissions summary'!AF8</f>
        <v>5.5769702991882806</v>
      </c>
      <c r="I10" s="94">
        <f>'Emissions summary'!AG8</f>
        <v>5.5670825877653725</v>
      </c>
      <c r="J10" s="94">
        <f>'Emissions summary'!AH8</f>
        <v>5.5528405943145325</v>
      </c>
      <c r="K10" s="94">
        <f>'Emissions summary'!AI8</f>
        <v>5.5192181113389118</v>
      </c>
      <c r="L10" s="94">
        <f>'Emissions summary'!AJ8</f>
        <v>5.1928562321532636</v>
      </c>
      <c r="M10" s="94">
        <f>'Emissions summary'!AK8</f>
        <v>5.2667020930160398</v>
      </c>
      <c r="N10" s="94">
        <f>'Emissions summary'!AL8</f>
        <v>5.3066852010750134</v>
      </c>
      <c r="O10" s="94">
        <f>'Emissions summary'!AM8</f>
        <v>5.3469165819421445</v>
      </c>
      <c r="P10" s="94">
        <f>'Emissions summary'!AN8</f>
        <v>5.39056808431621</v>
      </c>
      <c r="Q10" s="94">
        <f>'Emissions summary'!AO8</f>
        <v>5.4640342433145586</v>
      </c>
      <c r="R10" s="94">
        <f>'Emissions summary'!AP8</f>
        <v>5.5464773921265635</v>
      </c>
      <c r="S10" s="94">
        <f>'Emissions summary'!AQ8</f>
        <v>5.6383260835660227</v>
      </c>
      <c r="T10" s="94">
        <f>'Emissions summary'!AR8</f>
        <v>5.7407181937413734</v>
      </c>
      <c r="U10" s="94">
        <f>'Emissions summary'!AS8</f>
        <v>5.8657778108334577</v>
      </c>
      <c r="V10" s="94">
        <f>'Emissions summary'!AT8</f>
        <v>5.9971001130524559</v>
      </c>
      <c r="W10" s="94">
        <f>'Emissions summary'!AU8</f>
        <v>6.1375811452910654</v>
      </c>
      <c r="X10" s="94">
        <f>'Emissions summary'!AV8</f>
        <v>6.2754643713592895</v>
      </c>
      <c r="Y10" s="94">
        <f>'Emissions summary'!AW8</f>
        <v>6.4206475644524685</v>
      </c>
      <c r="Z10" s="94">
        <f>'Emissions summary'!AX8</f>
        <v>6.5670076139579496</v>
      </c>
      <c r="AA10" s="94">
        <f>'Emissions summary'!AY8</f>
        <v>6.7010275779906641</v>
      </c>
      <c r="AB10" s="94">
        <f>'Emissions summary'!AZ8</f>
        <v>6.841372288725668</v>
      </c>
      <c r="AC10" s="94">
        <f>'Emissions summary'!BA8</f>
        <v>6.9851505520359627</v>
      </c>
      <c r="AD10" s="94">
        <f>'Emissions summary'!BB8</f>
        <v>7.1286299682943612</v>
      </c>
      <c r="AE10" s="94">
        <f>'Emissions summary'!BC8</f>
        <v>7.2691871254973117</v>
      </c>
      <c r="AF10" s="94">
        <f>'Emissions summary'!BD8</f>
        <v>7.4200939184112258</v>
      </c>
      <c r="AG10" s="94">
        <f>'Emissions summary'!BE8</f>
        <v>7.583163003046665</v>
      </c>
      <c r="AH10" s="94">
        <f>'Emissions summary'!BF8</f>
        <v>7.7530559599856916</v>
      </c>
      <c r="AI10" s="94">
        <f>'Emissions summary'!BG8</f>
        <v>7.9226414336015818</v>
      </c>
      <c r="AJ10" s="94">
        <f>'Emissions summary'!BH8</f>
        <v>8.0985242488020184</v>
      </c>
      <c r="AK10" s="94">
        <f>'Emissions summary'!BI8</f>
        <v>8.2891533890183684</v>
      </c>
      <c r="AL10" s="94">
        <f>'Emissions summary'!BJ8</f>
        <v>8.497333895604088</v>
      </c>
      <c r="AM10" s="94">
        <f>'Emissions summary'!BK8</f>
        <v>8.7155516454805753</v>
      </c>
      <c r="AN10" s="94">
        <f>'Emissions summary'!BL8</f>
        <v>8.9308248281202847</v>
      </c>
      <c r="AO10" s="94">
        <f>'Emissions summary'!BM8</f>
        <v>9.155516019687818</v>
      </c>
      <c r="AP10" s="94">
        <f>'Emissions summary'!BN8</f>
        <v>9.3928917871653326</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2.1014503489867127</v>
      </c>
      <c r="E12" s="94">
        <f>'Emissions summary'!AC10</f>
        <v>2.1020665417535316</v>
      </c>
      <c r="F12" s="94">
        <f>'Emissions summary'!AD10</f>
        <v>2.0860148722951024</v>
      </c>
      <c r="G12" s="94">
        <f>'Emissions summary'!AE10</f>
        <v>2.0546975211008789</v>
      </c>
      <c r="H12" s="94">
        <f>'Emissions summary'!AF10</f>
        <v>2.0087539914975427</v>
      </c>
      <c r="I12" s="94">
        <f>'Emissions summary'!AG10</f>
        <v>1.9818593338381332</v>
      </c>
      <c r="J12" s="94">
        <f>'Emissions summary'!AH10</f>
        <v>1.95348383539736</v>
      </c>
      <c r="K12" s="94">
        <f>'Emissions summary'!AI10</f>
        <v>1.9134396160624811</v>
      </c>
      <c r="L12" s="94">
        <f>'Emissions summary'!AJ10</f>
        <v>1.6780721382525206</v>
      </c>
      <c r="M12" s="94">
        <f>'Emissions summary'!AK10</f>
        <v>1.7066335294739154</v>
      </c>
      <c r="N12" s="94">
        <f>'Emissions summary'!AL10</f>
        <v>1.7128169700646207</v>
      </c>
      <c r="O12" s="94">
        <f>'Emissions summary'!AM10</f>
        <v>1.7195051005672426</v>
      </c>
      <c r="P12" s="94">
        <f>'Emissions summary'!AN10</f>
        <v>1.7286919306037654</v>
      </c>
      <c r="Q12" s="94">
        <f>'Emissions summary'!AO10</f>
        <v>1.7570878317240428</v>
      </c>
      <c r="R12" s="94">
        <f>'Emissions summary'!AP10</f>
        <v>1.7881605947698489</v>
      </c>
      <c r="S12" s="94">
        <f>'Emissions summary'!AQ10</f>
        <v>1.824681905755432</v>
      </c>
      <c r="T12" s="94">
        <f>'Emissions summary'!AR10</f>
        <v>1.8671641807842838</v>
      </c>
      <c r="U12" s="94">
        <f>'Emissions summary'!AS10</f>
        <v>1.9227987743392843</v>
      </c>
      <c r="V12" s="94">
        <f>'Emissions summary'!AT10</f>
        <v>1.981272721965474</v>
      </c>
      <c r="W12" s="94">
        <f>'Emissions summary'!AU10</f>
        <v>2.0416744935515472</v>
      </c>
      <c r="X12" s="94">
        <f>'Emissions summary'!AV10</f>
        <v>2.0993063481337568</v>
      </c>
      <c r="Y12" s="94">
        <f>'Emissions summary'!AW10</f>
        <v>2.1600208339273643</v>
      </c>
      <c r="Z12" s="94">
        <f>'Emissions summary'!AX10</f>
        <v>2.2201730043016994</v>
      </c>
      <c r="AA12" s="94">
        <f>'Emissions summary'!AY10</f>
        <v>2.2720559191729892</v>
      </c>
      <c r="AB12" s="94">
        <f>'Emissions summary'!AZ10</f>
        <v>2.3237451067140484</v>
      </c>
      <c r="AC12" s="94">
        <f>'Emissions summary'!BA10</f>
        <v>2.3761055920533471</v>
      </c>
      <c r="AD12" s="94">
        <f>'Emissions summary'!BB10</f>
        <v>2.4270368303342984</v>
      </c>
      <c r="AE12" s="94">
        <f>'Emissions summary'!BC10</f>
        <v>2.4751370936085051</v>
      </c>
      <c r="AF12" s="94">
        <f>'Emissions summary'!BD10</f>
        <v>2.5276217115011286</v>
      </c>
      <c r="AG12" s="94">
        <f>'Emissions summary'!BE10</f>
        <v>2.5825071737889096</v>
      </c>
      <c r="AH12" s="94">
        <f>'Emissions summary'!BF10</f>
        <v>2.639427198560294</v>
      </c>
      <c r="AI12" s="94">
        <f>'Emissions summary'!BG10</f>
        <v>2.694576759793275</v>
      </c>
      <c r="AJ12" s="94">
        <f>'Emissions summary'!BH10</f>
        <v>2.7513689138559392</v>
      </c>
      <c r="AK12" s="94">
        <f>'Emissions summary'!BI10</f>
        <v>2.8139830335253322</v>
      </c>
      <c r="AL12" s="94">
        <f>'Emissions summary'!BJ10</f>
        <v>2.8804706180633817</v>
      </c>
      <c r="AM12" s="94">
        <f>'Emissions summary'!BK10</f>
        <v>2.9497713761639219</v>
      </c>
      <c r="AN12" s="94">
        <f>'Emissions summary'!BL10</f>
        <v>3.0154123120763305</v>
      </c>
      <c r="AO12" s="94">
        <f>'Emissions summary'!BM10</f>
        <v>3.0834162151047679</v>
      </c>
      <c r="AP12" s="94">
        <f>'Emissions summary'!BN10</f>
        <v>3.1551837097778876</v>
      </c>
    </row>
    <row r="13" spans="1:42" x14ac:dyDescent="0.25">
      <c r="A13" t="str">
        <f>'Emissions summary'!C12</f>
        <v>3A2a Cattle</v>
      </c>
      <c r="B13" t="str">
        <f t="shared" si="1"/>
        <v>A3A2a</v>
      </c>
      <c r="C13" t="str">
        <f>'Emissions summary'!D12</f>
        <v>CH4</v>
      </c>
      <c r="D13" s="94">
        <f>'Emissions summary'!AB12</f>
        <v>10.522201622761726</v>
      </c>
      <c r="E13" s="94">
        <f>'Emissions summary'!AC12</f>
        <v>10.613429383112148</v>
      </c>
      <c r="F13" s="94">
        <f>'Emissions summary'!AD12</f>
        <v>10.678150115553935</v>
      </c>
      <c r="G13" s="94">
        <f>'Emissions summary'!AE12</f>
        <v>10.717041895850196</v>
      </c>
      <c r="H13" s="94">
        <f>'Emissions summary'!AF12</f>
        <v>10.729559283617704</v>
      </c>
      <c r="I13" s="94">
        <f>'Emissions summary'!AG12</f>
        <v>10.780587973678223</v>
      </c>
      <c r="J13" s="94">
        <f>'Emissions summary'!AH12</f>
        <v>10.829059437057788</v>
      </c>
      <c r="K13" s="94">
        <f>'Emissions summary'!AI12</f>
        <v>10.854048575809305</v>
      </c>
      <c r="L13" s="94">
        <f>'Emissions summary'!AJ12</f>
        <v>10.470421539765116</v>
      </c>
      <c r="M13" s="94">
        <f>'Emissions summary'!AK12</f>
        <v>10.609556707039605</v>
      </c>
      <c r="N13" s="94">
        <f>'Emissions summary'!AL12</f>
        <v>10.704384498543934</v>
      </c>
      <c r="O13" s="94">
        <f>'Emissions summary'!AM12</f>
        <v>10.802738758251127</v>
      </c>
      <c r="P13" s="94">
        <f>'Emissions summary'!AN12</f>
        <v>10.909117210877277</v>
      </c>
      <c r="Q13" s="94">
        <f>'Emissions summary'!AO12</f>
        <v>11.061875586809236</v>
      </c>
      <c r="R13" s="94">
        <f>'Emissions summary'!AP12</f>
        <v>11.216496377589943</v>
      </c>
      <c r="S13" s="94">
        <f>'Emissions summary'!AQ12</f>
        <v>11.388158892956371</v>
      </c>
      <c r="T13" s="94">
        <f>'Emissions summary'!AR12</f>
        <v>11.57875658577672</v>
      </c>
      <c r="U13" s="94">
        <f>'Emissions summary'!AS12</f>
        <v>11.806555315542633</v>
      </c>
      <c r="V13" s="94">
        <f>'Emissions summary'!AT12</f>
        <v>12.047652450104975</v>
      </c>
      <c r="W13" s="94">
        <f>'Emissions summary'!AU12</f>
        <v>12.294146588476284</v>
      </c>
      <c r="X13" s="94">
        <f>'Emissions summary'!AV12</f>
        <v>12.540410372073135</v>
      </c>
      <c r="Y13" s="94">
        <f>'Emissions summary'!AW12</f>
        <v>12.801419053285084</v>
      </c>
      <c r="Z13" s="94">
        <f>'Emissions summary'!AX12</f>
        <v>13.068040235814898</v>
      </c>
      <c r="AA13" s="94">
        <f>'Emissions summary'!AY12</f>
        <v>13.319623508130562</v>
      </c>
      <c r="AB13" s="94">
        <f>'Emissions summary'!AZ12</f>
        <v>13.570828109270293</v>
      </c>
      <c r="AC13" s="94">
        <f>'Emissions summary'!BA12</f>
        <v>13.830530583942018</v>
      </c>
      <c r="AD13" s="94">
        <f>'Emissions summary'!BB12</f>
        <v>14.093031364816337</v>
      </c>
      <c r="AE13" s="94">
        <f>'Emissions summary'!BC12</f>
        <v>14.35426128883703</v>
      </c>
      <c r="AF13" s="94">
        <f>'Emissions summary'!BD12</f>
        <v>14.634970917591902</v>
      </c>
      <c r="AG13" s="94">
        <f>'Emissions summary'!BE12</f>
        <v>14.923379342131481</v>
      </c>
      <c r="AH13" s="94">
        <f>'Emissions summary'!BF12</f>
        <v>15.225460962183233</v>
      </c>
      <c r="AI13" s="94">
        <f>'Emissions summary'!BG12</f>
        <v>15.53007156178135</v>
      </c>
      <c r="AJ13" s="94">
        <f>'Emissions summary'!BH12</f>
        <v>15.84772403545519</v>
      </c>
      <c r="AK13" s="94">
        <f>'Emissions summary'!BI12</f>
        <v>16.192024038940787</v>
      </c>
      <c r="AL13" s="94">
        <f>'Emissions summary'!BJ12</f>
        <v>16.551755945489937</v>
      </c>
      <c r="AM13" s="94">
        <f>'Emissions summary'!BK12</f>
        <v>16.930338906523652</v>
      </c>
      <c r="AN13" s="94">
        <f>'Emissions summary'!BL12</f>
        <v>17.307080076550481</v>
      </c>
      <c r="AO13" s="94">
        <f>'Emissions summary'!BM12</f>
        <v>17.701892871206255</v>
      </c>
      <c r="AP13" s="94">
        <f>'Emissions summary'!BN12</f>
        <v>18.120217722749594</v>
      </c>
    </row>
    <row r="14" spans="1:42" x14ac:dyDescent="0.25">
      <c r="A14" t="str">
        <f>'Emissions summary'!C13</f>
        <v>3A2c Sheep</v>
      </c>
      <c r="B14" t="str">
        <f t="shared" si="1"/>
        <v>A3A2c</v>
      </c>
      <c r="C14" t="str">
        <f>'Emissions summary'!D13</f>
        <v>CH4</v>
      </c>
      <c r="D14" s="94">
        <f>'Emissions summary'!AB13</f>
        <v>4.0169037389554935E-2</v>
      </c>
      <c r="E14" s="94">
        <f>'Emissions summary'!AC13</f>
        <v>4.019150629671759E-2</v>
      </c>
      <c r="F14" s="94">
        <f>'Emissions summary'!AD13</f>
        <v>4.0241165399033489E-2</v>
      </c>
      <c r="G14" s="94">
        <f>'Emissions summary'!AE13</f>
        <v>4.0316356768356758E-2</v>
      </c>
      <c r="H14" s="94">
        <f>'Emissions summary'!AF13</f>
        <v>4.0415719853492536E-2</v>
      </c>
      <c r="I14" s="94">
        <f>'Emissions summary'!AG13</f>
        <v>4.054162558141592E-2</v>
      </c>
      <c r="J14" s="94">
        <f>'Emissions summary'!AH13</f>
        <v>4.068121812824365E-2</v>
      </c>
      <c r="K14" s="94">
        <f>'Emissions summary'!AI13</f>
        <v>4.0833612953495052E-2</v>
      </c>
      <c r="L14" s="94">
        <f>'Emissions summary'!AJ13</f>
        <v>4.0977839275476109E-2</v>
      </c>
      <c r="M14" s="94">
        <f>'Emissions summary'!AK13</f>
        <v>4.1039203763860804E-2</v>
      </c>
      <c r="N14" s="94">
        <f>'Emissions summary'!AL13</f>
        <v>4.1108285628072949E-2</v>
      </c>
      <c r="O14" s="94">
        <f>'Emissions summary'!AM13</f>
        <v>4.118698381536888E-2</v>
      </c>
      <c r="P14" s="94">
        <f>'Emissions summary'!AN13</f>
        <v>4.1274999429100206E-2</v>
      </c>
      <c r="Q14" s="94">
        <f>'Emissions summary'!AO13</f>
        <v>4.1373860791989944E-2</v>
      </c>
      <c r="R14" s="94">
        <f>'Emissions summary'!AP13</f>
        <v>4.1435529057034674E-2</v>
      </c>
      <c r="S14" s="94">
        <f>'Emissions summary'!AQ13</f>
        <v>4.1505216951866486E-2</v>
      </c>
      <c r="T14" s="94">
        <f>'Emissions summary'!AR13</f>
        <v>4.1582666444457475E-2</v>
      </c>
      <c r="U14" s="94">
        <f>'Emissions summary'!AS13</f>
        <v>4.1668506225413016E-2</v>
      </c>
      <c r="V14" s="94">
        <f>'Emissions summary'!AT13</f>
        <v>4.1761203912008091E-2</v>
      </c>
      <c r="W14" s="94">
        <f>'Emissions summary'!AU13</f>
        <v>4.1823512401450394E-2</v>
      </c>
      <c r="X14" s="94">
        <f>'Emissions summary'!AV13</f>
        <v>4.1891133515588833E-2</v>
      </c>
      <c r="Y14" s="94">
        <f>'Emissions summary'!AW13</f>
        <v>4.1964616200193393E-2</v>
      </c>
      <c r="Z14" s="94">
        <f>'Emissions summary'!AX13</f>
        <v>4.2043279394940826E-2</v>
      </c>
      <c r="AA14" s="94">
        <f>'Emissions summary'!AY13</f>
        <v>4.2125866468399248E-2</v>
      </c>
      <c r="AB14" s="94">
        <f>'Emissions summary'!AZ13</f>
        <v>4.2178460753446272E-2</v>
      </c>
      <c r="AC14" s="94">
        <f>'Emissions summary'!BA13</f>
        <v>4.2235593675929758E-2</v>
      </c>
      <c r="AD14" s="94">
        <f>'Emissions summary'!BB13</f>
        <v>4.2296814575402825E-2</v>
      </c>
      <c r="AE14" s="94">
        <f>'Emissions summary'!BC13</f>
        <v>4.2361769883786655E-2</v>
      </c>
      <c r="AF14" s="94">
        <f>'Emissions summary'!BD13</f>
        <v>4.2431394218181047E-2</v>
      </c>
      <c r="AG14" s="94">
        <f>'Emissions summary'!BE13</f>
        <v>4.2472860667983052E-2</v>
      </c>
      <c r="AH14" s="94">
        <f>'Emissions summary'!BF13</f>
        <v>4.2518257646655323E-2</v>
      </c>
      <c r="AI14" s="94">
        <f>'Emissions summary'!BG13</f>
        <v>4.2566898585776169E-2</v>
      </c>
      <c r="AJ14" s="94">
        <f>'Emissions summary'!BH13</f>
        <v>4.261921662117453E-2</v>
      </c>
      <c r="AK14" s="94">
        <f>'Emissions summary'!BI13</f>
        <v>4.2675808487251131E-2</v>
      </c>
      <c r="AL14" s="94">
        <f>'Emissions summary'!BJ13</f>
        <v>4.2703555097624482E-2</v>
      </c>
      <c r="AM14" s="94">
        <f>'Emissions summary'!BK13</f>
        <v>4.273484042483254E-2</v>
      </c>
      <c r="AN14" s="94">
        <f>'Emissions summary'!BL13</f>
        <v>4.2768518881259827E-2</v>
      </c>
      <c r="AO14" s="94">
        <f>'Emissions summary'!BM13</f>
        <v>4.2805526010876546E-2</v>
      </c>
      <c r="AP14" s="94">
        <f>'Emissions summary'!BN13</f>
        <v>4.284606077462727E-2</v>
      </c>
    </row>
    <row r="15" spans="1:42" x14ac:dyDescent="0.25">
      <c r="A15" t="str">
        <f>'Emissions summary'!C14</f>
        <v>3A2d Goats</v>
      </c>
      <c r="B15" t="str">
        <f t="shared" si="1"/>
        <v>A3A2d</v>
      </c>
      <c r="C15" t="str">
        <f>'Emissions summary'!D14</f>
        <v>CH4</v>
      </c>
      <c r="D15" s="94">
        <f>'Emissions summary'!AB14</f>
        <v>4.2376440314078917E-2</v>
      </c>
      <c r="E15" s="94">
        <f>'Emissions summary'!AC14</f>
        <v>4.24878800978951E-2</v>
      </c>
      <c r="F15" s="94">
        <f>'Emissions summary'!AD14</f>
        <v>4.2636086701170445E-2</v>
      </c>
      <c r="G15" s="94">
        <f>'Emissions summary'!AE14</f>
        <v>4.2818963097831807E-2</v>
      </c>
      <c r="H15" s="94">
        <f>'Emissions summary'!AF14</f>
        <v>4.3034785041727489E-2</v>
      </c>
      <c r="I15" s="94">
        <f>'Emissions summary'!AG14</f>
        <v>4.3287888294771822E-2</v>
      </c>
      <c r="J15" s="94">
        <f>'Emissions summary'!AH14</f>
        <v>4.3557430553577997E-2</v>
      </c>
      <c r="K15" s="94">
        <f>'Emissions summary'!AI14</f>
        <v>4.3842359884398212E-2</v>
      </c>
      <c r="L15" s="94">
        <f>'Emissions summary'!AJ14</f>
        <v>4.4108719824012543E-2</v>
      </c>
      <c r="M15" s="94">
        <f>'Emissions summary'!AK14</f>
        <v>4.4235219241835766E-2</v>
      </c>
      <c r="N15" s="94">
        <f>'Emissions summary'!AL14</f>
        <v>4.4370650511443448E-2</v>
      </c>
      <c r="O15" s="94">
        <f>'Emissions summary'!AM14</f>
        <v>4.4518313360403794E-2</v>
      </c>
      <c r="P15" s="94">
        <f>'Emissions summary'!AN14</f>
        <v>4.4677886705663347E-2</v>
      </c>
      <c r="Q15" s="94">
        <f>'Emissions summary'!AO14</f>
        <v>4.4851979510728023E-2</v>
      </c>
      <c r="R15" s="94">
        <f>'Emissions summary'!AP14</f>
        <v>4.4963269220657492E-2</v>
      </c>
      <c r="S15" s="94">
        <f>'Emissions summary'!AQ14</f>
        <v>4.5085065040973801E-2</v>
      </c>
      <c r="T15" s="94">
        <f>'Emissions summary'!AR14</f>
        <v>4.5217038311978458E-2</v>
      </c>
      <c r="U15" s="94">
        <f>'Emissions summary'!AS14</f>
        <v>4.5360270068728614E-2</v>
      </c>
      <c r="V15" s="94">
        <f>'Emissions summary'!AT14</f>
        <v>4.5512368304651801E-2</v>
      </c>
      <c r="W15" s="94">
        <f>'Emissions summary'!AU14</f>
        <v>4.5614008410589574E-2</v>
      </c>
      <c r="X15" s="94">
        <f>'Emissions summary'!AV14</f>
        <v>4.5722411812816846E-2</v>
      </c>
      <c r="Y15" s="94">
        <f>'Emissions summary'!AW14</f>
        <v>4.5838502167564604E-2</v>
      </c>
      <c r="Z15" s="94">
        <f>'Emissions summary'!AX14</f>
        <v>4.5961239783128813E-2</v>
      </c>
      <c r="AA15" s="94">
        <f>'Emissions summary'!AY14</f>
        <v>4.6088676805208936E-2</v>
      </c>
      <c r="AB15" s="94">
        <f>'Emissions summary'!AZ14</f>
        <v>4.6167312317023049E-2</v>
      </c>
      <c r="AC15" s="94">
        <f>'Emissions summary'!BA14</f>
        <v>4.6251902361143279E-2</v>
      </c>
      <c r="AD15" s="94">
        <f>'Emissions summary'!BB14</f>
        <v>4.6341763178789824E-2</v>
      </c>
      <c r="AE15" s="94">
        <f>'Emissions summary'!BC14</f>
        <v>4.6436364843915279E-2</v>
      </c>
      <c r="AF15" s="94">
        <f>'Emissions summary'!BD14</f>
        <v>4.6537196830729793E-2</v>
      </c>
      <c r="AG15" s="94">
        <f>'Emissions summary'!BE14</f>
        <v>4.6592916122958905E-2</v>
      </c>
      <c r="AH15" s="94">
        <f>'Emissions summary'!BF14</f>
        <v>4.6653916151057427E-2</v>
      </c>
      <c r="AI15" s="94">
        <f>'Emissions summary'!BG14</f>
        <v>4.6719137223454235E-2</v>
      </c>
      <c r="AJ15" s="94">
        <f>'Emissions summary'!BH14</f>
        <v>4.6789267565575055E-2</v>
      </c>
      <c r="AK15" s="94">
        <f>'Emissions summary'!BI14</f>
        <v>4.686524306975727E-2</v>
      </c>
      <c r="AL15" s="94">
        <f>'Emissions summary'!BJ14</f>
        <v>4.6895690359371231E-2</v>
      </c>
      <c r="AM15" s="94">
        <f>'Emissions summary'!BK14</f>
        <v>4.6931015521702264E-2</v>
      </c>
      <c r="AN15" s="94">
        <f>'Emissions summary'!BL14</f>
        <v>4.6969449019761703E-2</v>
      </c>
      <c r="AO15" s="94">
        <f>'Emissions summary'!BM14</f>
        <v>4.7012444198084924E-2</v>
      </c>
      <c r="AP15" s="94">
        <f>'Emissions summary'!BN14</f>
        <v>4.7060308730316358E-2</v>
      </c>
    </row>
    <row r="16" spans="1:42" x14ac:dyDescent="0.25">
      <c r="A16" t="str">
        <f>'Emissions summary'!C15</f>
        <v>3A2f Horses</v>
      </c>
      <c r="B16" t="str">
        <f t="shared" si="1"/>
        <v>A3A2f</v>
      </c>
      <c r="C16" t="str">
        <f>'Emissions summary'!D15</f>
        <v>CH4</v>
      </c>
      <c r="D16" s="94">
        <f>'Emissions summary'!AB15</f>
        <v>4.1386410619454559E-3</v>
      </c>
      <c r="E16" s="94">
        <f>'Emissions summary'!AC15</f>
        <v>4.1708855144575877E-3</v>
      </c>
      <c r="F16" s="94">
        <f>'Emissions summary'!AD15</f>
        <v>4.1832491658619292E-3</v>
      </c>
      <c r="G16" s="94">
        <f>'Emissions summary'!AE15</f>
        <v>4.1767521420708505E-3</v>
      </c>
      <c r="H16" s="94">
        <f>'Emissions summary'!AF15</f>
        <v>4.151744556062386E-3</v>
      </c>
      <c r="I16" s="94">
        <f>'Emissions summary'!AG15</f>
        <v>4.1443837042253323E-3</v>
      </c>
      <c r="J16" s="94">
        <f>'Emissions summary'!AH15</f>
        <v>4.1337813313230406E-3</v>
      </c>
      <c r="K16" s="94">
        <f>'Emissions summary'!AI15</f>
        <v>4.1087512606634126E-3</v>
      </c>
      <c r="L16" s="94">
        <f>'Emissions summary'!AJ15</f>
        <v>3.8657929728252078E-3</v>
      </c>
      <c r="M16" s="94">
        <f>'Emissions summary'!AK15</f>
        <v>3.9207671136897186E-3</v>
      </c>
      <c r="N16" s="94">
        <f>'Emissions summary'!AL15</f>
        <v>3.950532316355844E-3</v>
      </c>
      <c r="O16" s="94">
        <f>'Emissions summary'!AM15</f>
        <v>3.9804823443347079E-3</v>
      </c>
      <c r="P16" s="94">
        <f>'Emissions summary'!AN15</f>
        <v>4.0129784627687343E-3</v>
      </c>
      <c r="Q16" s="94">
        <f>'Emissions summary'!AO15</f>
        <v>4.067669936689727E-3</v>
      </c>
      <c r="R16" s="94">
        <f>'Emissions summary'!AP15</f>
        <v>4.1290442808053305E-3</v>
      </c>
      <c r="S16" s="94">
        <f>'Emissions summary'!AQ15</f>
        <v>4.1974205288769278E-3</v>
      </c>
      <c r="T16" s="94">
        <f>'Emissions summary'!AR15</f>
        <v>4.273645766451911E-3</v>
      </c>
      <c r="U16" s="94">
        <f>'Emissions summary'!AS15</f>
        <v>4.3667457036204631E-3</v>
      </c>
      <c r="V16" s="94">
        <f>'Emissions summary'!AT15</f>
        <v>4.4645078619390509E-3</v>
      </c>
      <c r="W16" s="94">
        <f>'Emissions summary'!AU15</f>
        <v>4.5690881859389047E-3</v>
      </c>
      <c r="X16" s="94">
        <f>'Emissions summary'!AV15</f>
        <v>4.6717345875674707E-3</v>
      </c>
      <c r="Y16" s="94">
        <f>'Emissions summary'!AW15</f>
        <v>4.7798154090923934E-3</v>
      </c>
      <c r="Z16" s="94">
        <f>'Emissions summary'!AX15</f>
        <v>4.888772334835363E-3</v>
      </c>
      <c r="AA16" s="94">
        <f>'Emissions summary'!AY15</f>
        <v>4.9885427525041609E-3</v>
      </c>
      <c r="AB16" s="94">
        <f>'Emissions summary'!AZ15</f>
        <v>5.0930215927179976E-3</v>
      </c>
      <c r="AC16" s="94">
        <f>'Emissions summary'!BA15</f>
        <v>5.2000565220712168E-3</v>
      </c>
      <c r="AD16" s="94">
        <f>'Emissions summary'!BB15</f>
        <v>5.306868976396914E-3</v>
      </c>
      <c r="AE16" s="94">
        <f>'Emissions summary'!BC15</f>
        <v>5.4115059712035547E-3</v>
      </c>
      <c r="AF16" s="94">
        <f>'Emissions summary'!BD15</f>
        <v>5.5238476948172464E-3</v>
      </c>
      <c r="AG16" s="94">
        <f>'Emissions summary'!BE15</f>
        <v>5.6452435689347399E-3</v>
      </c>
      <c r="AH16" s="94">
        <f>'Emissions summary'!BF15</f>
        <v>5.7717194368782374E-3</v>
      </c>
      <c r="AI16" s="94">
        <f>'Emissions summary'!BG15</f>
        <v>5.8979664005700668E-3</v>
      </c>
      <c r="AJ16" s="94">
        <f>'Emissions summary'!BH15</f>
        <v>6.0289013852192798E-3</v>
      </c>
      <c r="AK16" s="94">
        <f>'Emissions summary'!BI15</f>
        <v>6.170814189602563E-3</v>
      </c>
      <c r="AL16" s="94">
        <f>'Emissions summary'!BJ15</f>
        <v>6.3257930111719329E-3</v>
      </c>
      <c r="AM16" s="94">
        <f>'Emissions summary'!BK15</f>
        <v>6.4882440027466499E-3</v>
      </c>
      <c r="AN16" s="94">
        <f>'Emissions summary'!BL15</f>
        <v>6.6485029276006566E-3</v>
      </c>
      <c r="AO16" s="94">
        <f>'Emissions summary'!BM15</f>
        <v>6.8157730368787091E-3</v>
      </c>
      <c r="AP16" s="94">
        <f>'Emissions summary'!BN15</f>
        <v>6.9924861082230807E-3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23.428162963978071</v>
      </c>
      <c r="E18" s="94">
        <f>'Emissions summary'!AC17</f>
        <v>23.435032631189202</v>
      </c>
      <c r="F18" s="94">
        <f>'Emissions summary'!AD17</f>
        <v>23.256079496228235</v>
      </c>
      <c r="G18" s="94">
        <f>'Emissions summary'!AE17</f>
        <v>22.906935864197063</v>
      </c>
      <c r="H18" s="94">
        <f>'Emissions summary'!AF17</f>
        <v>22.394731281677984</v>
      </c>
      <c r="I18" s="94">
        <f>'Emissions summary'!AG17</f>
        <v>22.09489435105106</v>
      </c>
      <c r="J18" s="94">
        <f>'Emissions summary'!AH17</f>
        <v>21.77854816567719</v>
      </c>
      <c r="K18" s="94">
        <f>'Emissions summary'!AI17</f>
        <v>21.332112447224368</v>
      </c>
      <c r="L18" s="94">
        <f>'Emissions summary'!AJ17</f>
        <v>18.70810202070578</v>
      </c>
      <c r="M18" s="94">
        <f>'Emissions summary'!AK17</f>
        <v>19.026520644460287</v>
      </c>
      <c r="N18" s="94">
        <f>'Emissions summary'!AL17</f>
        <v>19.095457154859865</v>
      </c>
      <c r="O18" s="94">
        <f>'Emissions summary'!AM17</f>
        <v>19.170020235265415</v>
      </c>
      <c r="P18" s="94">
        <f>'Emissions summary'!AN17</f>
        <v>19.272440238346533</v>
      </c>
      <c r="Q18" s="94">
        <f>'Emissions summary'!AO17</f>
        <v>19.589013884388489</v>
      </c>
      <c r="R18" s="94">
        <f>'Emissions summary'!AP17</f>
        <v>19.935430708716147</v>
      </c>
      <c r="S18" s="94">
        <f>'Emissions summary'!AQ17</f>
        <v>20.342591042454668</v>
      </c>
      <c r="T18" s="94">
        <f>'Emissions summary'!AR17</f>
        <v>20.816207591585314</v>
      </c>
      <c r="U18" s="94">
        <f>'Emissions summary'!AS17</f>
        <v>21.43645366348024</v>
      </c>
      <c r="V18" s="94">
        <f>'Emissions summary'!AT17</f>
        <v>22.08835446846193</v>
      </c>
      <c r="W18" s="94">
        <f>'Emissions summary'!AU17</f>
        <v>22.761747750731885</v>
      </c>
      <c r="X18" s="94">
        <f>'Emissions summary'!AV17</f>
        <v>23.404260423809955</v>
      </c>
      <c r="Y18" s="94">
        <f>'Emissions summary'!AW17</f>
        <v>24.08114002181361</v>
      </c>
      <c r="Z18" s="94">
        <f>'Emissions summary'!AX17</f>
        <v>24.751750607900693</v>
      </c>
      <c r="AA18" s="94">
        <f>'Emissions summary'!AY17</f>
        <v>25.330170833359215</v>
      </c>
      <c r="AB18" s="94">
        <f>'Emissions summary'!AZ17</f>
        <v>25.906431276424875</v>
      </c>
      <c r="AC18" s="94">
        <f>'Emissions summary'!BA17</f>
        <v>26.490175728913872</v>
      </c>
      <c r="AD18" s="94">
        <f>'Emissions summary'!BB17</f>
        <v>27.057986122806209</v>
      </c>
      <c r="AE18" s="94">
        <f>'Emissions summary'!BC17</f>
        <v>27.594235198184901</v>
      </c>
      <c r="AF18" s="94">
        <f>'Emissions summary'!BD17</f>
        <v>28.179363550935857</v>
      </c>
      <c r="AG18" s="94">
        <f>'Emissions summary'!BE17</f>
        <v>28.791257881654357</v>
      </c>
      <c r="AH18" s="94">
        <f>'Emissions summary'!BF17</f>
        <v>29.42583467139421</v>
      </c>
      <c r="AI18" s="94">
        <f>'Emissions summary'!BG17</f>
        <v>30.040673327268795</v>
      </c>
      <c r="AJ18" s="94">
        <f>'Emissions summary'!BH17</f>
        <v>30.673824541665553</v>
      </c>
      <c r="AK18" s="94">
        <f>'Emissions summary'!BI17</f>
        <v>31.371882337876592</v>
      </c>
      <c r="AL18" s="94">
        <f>'Emissions summary'!BJ17</f>
        <v>32.113123722137587</v>
      </c>
      <c r="AM18" s="94">
        <f>'Emissions summary'!BK17</f>
        <v>32.885727964293288</v>
      </c>
      <c r="AN18" s="94">
        <f>'Emissions summary'!BL17</f>
        <v>33.617530428436901</v>
      </c>
      <c r="AO18" s="94">
        <f>'Emissions summary'!BM17</f>
        <v>34.375676593110754</v>
      </c>
      <c r="AP18" s="94">
        <f>'Emissions summary'!BN17</f>
        <v>35.175781416681296</v>
      </c>
    </row>
    <row r="19" spans="1:42" x14ac:dyDescent="0.25">
      <c r="A19" t="str">
        <f>'Emissions summary'!C18</f>
        <v>3A2i Poultry</v>
      </c>
      <c r="B19" t="str">
        <f t="shared" si="1"/>
        <v>A3A2i</v>
      </c>
      <c r="C19" t="str">
        <f>'Emissions summary'!D18</f>
        <v>CH4</v>
      </c>
      <c r="D19" s="94">
        <f>'Emissions summary'!AB18</f>
        <v>2.8935607817714044</v>
      </c>
      <c r="E19" s="94">
        <f>'Emissions summary'!AC18</f>
        <v>2.9569868171569991</v>
      </c>
      <c r="F19" s="94">
        <f>'Emissions summary'!AD18</f>
        <v>2.9891740531337203</v>
      </c>
      <c r="G19" s="94">
        <f>'Emissions summary'!AE18</f>
        <v>2.9914363431743163</v>
      </c>
      <c r="H19" s="94">
        <f>'Emissions summary'!AF18</f>
        <v>2.9638119371925411</v>
      </c>
      <c r="I19" s="94">
        <f>'Emissions summary'!AG18</f>
        <v>2.96873264291676</v>
      </c>
      <c r="J19" s="94">
        <f>'Emissions summary'!AH18</f>
        <v>2.9689212117680293</v>
      </c>
      <c r="K19" s="94">
        <f>'Emissions summary'!AI18</f>
        <v>2.9445060106548175</v>
      </c>
      <c r="L19" s="94">
        <f>'Emissions summary'!AJ18</f>
        <v>2.532296270372675</v>
      </c>
      <c r="M19" s="94">
        <f>'Emissions summary'!AK18</f>
        <v>2.6384148202306434</v>
      </c>
      <c r="N19" s="94">
        <f>'Emissions summary'!AL18</f>
        <v>2.700657896702864</v>
      </c>
      <c r="O19" s="94">
        <f>'Emissions summary'!AM18</f>
        <v>2.7642731977325323</v>
      </c>
      <c r="P19" s="94">
        <f>'Emissions summary'!AN18</f>
        <v>2.8335298651771894</v>
      </c>
      <c r="Q19" s="94">
        <f>'Emissions summary'!AO18</f>
        <v>2.9440840464550919</v>
      </c>
      <c r="R19" s="94">
        <f>'Emissions summary'!AP18</f>
        <v>3.0635449996924322</v>
      </c>
      <c r="S19" s="94">
        <f>'Emissions summary'!AQ18</f>
        <v>3.1969052033662955</v>
      </c>
      <c r="T19" s="94">
        <f>'Emissions summary'!AR18</f>
        <v>3.3458548936557664</v>
      </c>
      <c r="U19" s="94">
        <f>'Emissions summary'!AS18</f>
        <v>3.5270916414490658</v>
      </c>
      <c r="V19" s="94">
        <f>'Emissions summary'!AT18</f>
        <v>3.7185211557697535</v>
      </c>
      <c r="W19" s="94">
        <f>'Emissions summary'!AU18</f>
        <v>3.9194568464827872</v>
      </c>
      <c r="X19" s="94">
        <f>'Emissions summary'!AV18</f>
        <v>4.118186317119279</v>
      </c>
      <c r="Y19" s="94">
        <f>'Emissions summary'!AW18</f>
        <v>4.3283675632085723</v>
      </c>
      <c r="Z19" s="94">
        <f>'Emissions summary'!AX18</f>
        <v>4.5416832230120781</v>
      </c>
      <c r="AA19" s="94">
        <f>'Emissions summary'!AY18</f>
        <v>4.7395109163760161</v>
      </c>
      <c r="AB19" s="94">
        <f>'Emissions summary'!AZ18</f>
        <v>4.9419631212947239</v>
      </c>
      <c r="AC19" s="94">
        <f>'Emissions summary'!BA18</f>
        <v>5.1503185871101227</v>
      </c>
      <c r="AD19" s="94">
        <f>'Emissions summary'!BB18</f>
        <v>5.359460368210204</v>
      </c>
      <c r="AE19" s="94">
        <f>'Emissions summary'!BC18</f>
        <v>5.5657796614464168</v>
      </c>
      <c r="AF19" s="94">
        <f>'Emissions summary'!BD18</f>
        <v>5.787804127390566</v>
      </c>
      <c r="AG19" s="94">
        <f>'Emissions summary'!BE18</f>
        <v>6.0217797835155178</v>
      </c>
      <c r="AH19" s="94">
        <f>'Emissions summary'!BF18</f>
        <v>6.2662430230806896</v>
      </c>
      <c r="AI19" s="94">
        <f>'Emissions summary'!BG18</f>
        <v>6.5112930918459435</v>
      </c>
      <c r="AJ19" s="94">
        <f>'Emissions summary'!BH18</f>
        <v>6.7662189557717083</v>
      </c>
      <c r="AK19" s="94">
        <f>'Emissions summary'!BI18</f>
        <v>7.0429376109943043</v>
      </c>
      <c r="AL19" s="94">
        <f>'Emissions summary'!BJ18</f>
        <v>7.3376580385016839</v>
      </c>
      <c r="AM19" s="94">
        <f>'Emissions summary'!BK18</f>
        <v>7.647123228311246</v>
      </c>
      <c r="AN19" s="94">
        <f>'Emissions summary'!BL18</f>
        <v>7.9531817519550563</v>
      </c>
      <c r="AO19" s="94">
        <f>'Emissions summary'!BM18</f>
        <v>8.2732259264060879</v>
      </c>
      <c r="AP19" s="94">
        <f>'Emissions summary'!BN18</f>
        <v>8.6119057603050937</v>
      </c>
    </row>
    <row r="20" spans="1:42" x14ac:dyDescent="0.25">
      <c r="A20" t="str">
        <f>'Emissions summary'!C20</f>
        <v>3A2a Cattle</v>
      </c>
      <c r="B20" t="str">
        <f t="shared" si="1"/>
        <v>A3A2a</v>
      </c>
      <c r="C20" t="str">
        <f>'Emissions summary'!D20</f>
        <v>N2O</v>
      </c>
      <c r="D20" s="94">
        <f>'Emissions summary'!AB20</f>
        <v>2.6474259044874993</v>
      </c>
      <c r="E20" s="94">
        <f>'Emissions summary'!AC20</f>
        <v>2.6843646307168667</v>
      </c>
      <c r="F20" s="94">
        <f>'Emissions summary'!AD20</f>
        <v>2.7018248201634356</v>
      </c>
      <c r="G20" s="94">
        <f>'Emissions summary'!AE20</f>
        <v>2.7008642828786389</v>
      </c>
      <c r="H20" s="94">
        <f>'Emissions summary'!AF20</f>
        <v>2.6817095447962584</v>
      </c>
      <c r="I20" s="94">
        <f>'Emissions summary'!AG20</f>
        <v>2.6843474718342426</v>
      </c>
      <c r="J20" s="94">
        <f>'Emissions summary'!AH20</f>
        <v>2.6843943656020164</v>
      </c>
      <c r="K20" s="94">
        <f>'Emissions summary'!AI20</f>
        <v>2.6693496721388201</v>
      </c>
      <c r="L20" s="94">
        <f>'Emissions summary'!AJ20</f>
        <v>2.4105620285065914</v>
      </c>
      <c r="M20" s="94">
        <f>'Emissions summary'!AK20</f>
        <v>2.4818212958292643</v>
      </c>
      <c r="N20" s="94">
        <f>'Emissions summary'!AL20</f>
        <v>2.5256642969673289</v>
      </c>
      <c r="O20" s="94">
        <f>'Emissions summary'!AM20</f>
        <v>2.5705858563054234</v>
      </c>
      <c r="P20" s="94">
        <f>'Emissions summary'!AN20</f>
        <v>2.6192639949816527</v>
      </c>
      <c r="Q20" s="94">
        <f>'Emissions summary'!AO20</f>
        <v>2.6941289479427009</v>
      </c>
      <c r="R20" s="94">
        <f>'Emissions summary'!AP20</f>
        <v>2.7728042120416099</v>
      </c>
      <c r="S20" s="94">
        <f>'Emissions summary'!AQ20</f>
        <v>2.8603919350198037</v>
      </c>
      <c r="T20" s="94">
        <f>'Emissions summary'!AR20</f>
        <v>2.9579466306953544</v>
      </c>
      <c r="U20" s="94">
        <f>'Emissions summary'!AS20</f>
        <v>3.0759618981391386</v>
      </c>
      <c r="V20" s="94">
        <f>'Emissions summary'!AT20</f>
        <v>3.2005341098406275</v>
      </c>
      <c r="W20" s="94">
        <f>'Emissions summary'!AU20</f>
        <v>3.3232676094554057</v>
      </c>
      <c r="X20" s="94">
        <f>'Emissions summary'!AV20</f>
        <v>3.4443727000712405</v>
      </c>
      <c r="Y20" s="94">
        <f>'Emissions summary'!AW20</f>
        <v>3.572405584875618</v>
      </c>
      <c r="Z20" s="94">
        <f>'Emissions summary'!AX20</f>
        <v>3.7021509821200453</v>
      </c>
      <c r="AA20" s="94">
        <f>'Emissions summary'!AY20</f>
        <v>3.8220247718484446</v>
      </c>
      <c r="AB20" s="94">
        <f>'Emissions summary'!AZ20</f>
        <v>3.9431527649337745</v>
      </c>
      <c r="AC20" s="94">
        <f>'Emissions summary'!BA20</f>
        <v>4.0677669204318612</v>
      </c>
      <c r="AD20" s="94">
        <f>'Emissions summary'!BB20</f>
        <v>4.1926959166296438</v>
      </c>
      <c r="AE20" s="94">
        <f>'Emissions summary'!BC20</f>
        <v>4.3157238122734451</v>
      </c>
      <c r="AF20" s="94">
        <f>'Emissions summary'!BD20</f>
        <v>4.4483006052510428</v>
      </c>
      <c r="AG20" s="94">
        <f>'Emissions summary'!BE20</f>
        <v>4.59089249299178</v>
      </c>
      <c r="AH20" s="94">
        <f>'Emissions summary'!BF20</f>
        <v>4.7399722114137219</v>
      </c>
      <c r="AI20" s="94">
        <f>'Emissions summary'!BG20</f>
        <v>4.8894457771734707</v>
      </c>
      <c r="AJ20" s="94">
        <f>'Emissions summary'!BH20</f>
        <v>5.0450374458553053</v>
      </c>
      <c r="AK20" s="94">
        <f>'Emissions summary'!BI20</f>
        <v>5.2140737310127676</v>
      </c>
      <c r="AL20" s="94">
        <f>'Emissions summary'!BJ20</f>
        <v>5.3929159792763226</v>
      </c>
      <c r="AM20" s="94">
        <f>'Emissions summary'!BK20</f>
        <v>5.5808651005570855</v>
      </c>
      <c r="AN20" s="94">
        <f>'Emissions summary'!BL20</f>
        <v>5.7667839693541856</v>
      </c>
      <c r="AO20" s="94">
        <f>'Emissions summary'!BM20</f>
        <v>5.9613607281547889</v>
      </c>
      <c r="AP20" s="94">
        <f>'Emissions summary'!BN20</f>
        <v>6.1674523614065375</v>
      </c>
    </row>
    <row r="21" spans="1:42" x14ac:dyDescent="0.25">
      <c r="A21" t="str">
        <f>'Emissions summary'!C21</f>
        <v>3A2c Sheep</v>
      </c>
      <c r="B21" t="str">
        <f t="shared" si="1"/>
        <v>A3A2c</v>
      </c>
      <c r="C21" t="str">
        <f>'Emissions summary'!D21</f>
        <v>N2O</v>
      </c>
      <c r="D21" s="94">
        <f>'Emissions summary'!AB21</f>
        <v>0.17983920228103228</v>
      </c>
      <c r="E21" s="94">
        <f>'Emissions summary'!AC21</f>
        <v>0.17993979693310402</v>
      </c>
      <c r="F21" s="94">
        <f>'Emissions summary'!AD21</f>
        <v>0.18016212372823914</v>
      </c>
      <c r="G21" s="94">
        <f>'Emissions summary'!AE21</f>
        <v>0.18049876002216814</v>
      </c>
      <c r="H21" s="94">
        <f>'Emissions summary'!AF21</f>
        <v>0.18094361454516072</v>
      </c>
      <c r="I21" s="94">
        <f>'Emissions summary'!AG21</f>
        <v>0.18150730208023325</v>
      </c>
      <c r="J21" s="94">
        <f>'Emissions summary'!AH21</f>
        <v>0.18213226632875179</v>
      </c>
      <c r="K21" s="94">
        <f>'Emissions summary'!AI21</f>
        <v>0.18281454714965328</v>
      </c>
      <c r="L21" s="94">
        <f>'Emissions summary'!AJ21</f>
        <v>0.18346025708891472</v>
      </c>
      <c r="M21" s="94">
        <f>'Emissions summary'!AK21</f>
        <v>0.18373498960322579</v>
      </c>
      <c r="N21" s="94">
        <f>'Emissions summary'!AL21</f>
        <v>0.18404427327441553</v>
      </c>
      <c r="O21" s="94">
        <f>'Emissions summary'!AM21</f>
        <v>0.18439660980384259</v>
      </c>
      <c r="P21" s="94">
        <f>'Emissions summary'!AN21</f>
        <v>0.18479066101319103</v>
      </c>
      <c r="Q21" s="94">
        <f>'Emissions summary'!AO21</f>
        <v>0.18523326929543804</v>
      </c>
      <c r="R21" s="94">
        <f>'Emissions summary'!AP21</f>
        <v>0.18550936183617153</v>
      </c>
      <c r="S21" s="94">
        <f>'Emissions summary'!AQ21</f>
        <v>0.1858213587429845</v>
      </c>
      <c r="T21" s="94">
        <f>'Emissions summary'!AR21</f>
        <v>0.18616810479093079</v>
      </c>
      <c r="U21" s="94">
        <f>'Emissions summary'!AS21</f>
        <v>0.18655241466575589</v>
      </c>
      <c r="V21" s="94">
        <f>'Emissions summary'!AT21</f>
        <v>0.18696742779760878</v>
      </c>
      <c r="W21" s="94">
        <f>'Emissions summary'!AU21</f>
        <v>0.18724638666157084</v>
      </c>
      <c r="X21" s="94">
        <f>'Emissions summary'!AV21</f>
        <v>0.18754913046660843</v>
      </c>
      <c r="Y21" s="94">
        <f>'Emissions summary'!AW21</f>
        <v>0.18787811687603104</v>
      </c>
      <c r="Z21" s="94">
        <f>'Emissions summary'!AX21</f>
        <v>0.18823029674170877</v>
      </c>
      <c r="AA21" s="94">
        <f>'Emissions summary'!AY21</f>
        <v>0.18860004404895564</v>
      </c>
      <c r="AB21" s="94">
        <f>'Emissions summary'!AZ21</f>
        <v>0.18883551183414726</v>
      </c>
      <c r="AC21" s="94">
        <f>'Emissions summary'!BA21</f>
        <v>0.18909129937278735</v>
      </c>
      <c r="AD21" s="94">
        <f>'Emissions summary'!BB21</f>
        <v>0.18936538903088374</v>
      </c>
      <c r="AE21" s="94">
        <f>'Emissions summary'!BC21</f>
        <v>0.18965619786283006</v>
      </c>
      <c r="AF21" s="94">
        <f>'Emissions summary'!BD21</f>
        <v>0.18996791020573253</v>
      </c>
      <c r="AG21" s="94">
        <f>'Emissions summary'!BE21</f>
        <v>0.19015355800160821</v>
      </c>
      <c r="AH21" s="94">
        <f>'Emissions summary'!BF21</f>
        <v>0.19035680301221714</v>
      </c>
      <c r="AI21" s="94">
        <f>'Emissions summary'!BG21</f>
        <v>0.19057457142934053</v>
      </c>
      <c r="AJ21" s="94">
        <f>'Emissions summary'!BH21</f>
        <v>0.19080880242819931</v>
      </c>
      <c r="AK21" s="94">
        <f>'Emissions summary'!BI21</f>
        <v>0.19106216762468414</v>
      </c>
      <c r="AL21" s="94">
        <f>'Emissions summary'!BJ21</f>
        <v>0.19118639087223563</v>
      </c>
      <c r="AM21" s="94">
        <f>'Emissions summary'!BK21</f>
        <v>0.19132645716841379</v>
      </c>
      <c r="AN21" s="94">
        <f>'Emissions summary'!BL21</f>
        <v>0.19147723764839403</v>
      </c>
      <c r="AO21" s="94">
        <f>'Emissions summary'!BM21</f>
        <v>0.19164292079893699</v>
      </c>
      <c r="AP21" s="94">
        <f>'Emissions summary'!BN21</f>
        <v>0.1918243973801875</v>
      </c>
    </row>
    <row r="22" spans="1:42" x14ac:dyDescent="0.25">
      <c r="A22" t="str">
        <f>'Emissions summary'!C22</f>
        <v>3A2d Goats</v>
      </c>
      <c r="B22" t="str">
        <f t="shared" si="1"/>
        <v>A3A2d</v>
      </c>
      <c r="C22" t="str">
        <f>'Emissions summary'!D22</f>
        <v>N2O</v>
      </c>
      <c r="D22" s="94">
        <f>'Emissions summary'!AB22</f>
        <v>0.12931389062966508</v>
      </c>
      <c r="E22" s="94">
        <f>'Emissions summary'!AC22</f>
        <v>0.1296539548707715</v>
      </c>
      <c r="F22" s="94">
        <f>'Emissions summary'!AD22</f>
        <v>0.13010621495549066</v>
      </c>
      <c r="G22" s="94">
        <f>'Emissions summary'!AE22</f>
        <v>0.13066427170073264</v>
      </c>
      <c r="H22" s="94">
        <f>'Emissions summary'!AF22</f>
        <v>0.13132286348054137</v>
      </c>
      <c r="I22" s="94">
        <f>'Emissions summary'!AG22</f>
        <v>0.13209522109575408</v>
      </c>
      <c r="J22" s="94">
        <f>'Emissions summary'!AH22</f>
        <v>0.13291774318390021</v>
      </c>
      <c r="K22" s="94">
        <f>'Emissions summary'!AI22</f>
        <v>0.13378721971495811</v>
      </c>
      <c r="L22" s="94">
        <f>'Emissions summary'!AJ22</f>
        <v>0.13460003079215399</v>
      </c>
      <c r="M22" s="94">
        <f>'Emissions summary'!AK22</f>
        <v>0.13498605028222599</v>
      </c>
      <c r="N22" s="94">
        <f>'Emissions summary'!AL22</f>
        <v>0.13539932577814032</v>
      </c>
      <c r="O22" s="94">
        <f>'Emissions summary'!AM22</f>
        <v>0.13584992656855591</v>
      </c>
      <c r="P22" s="94">
        <f>'Emissions summary'!AN22</f>
        <v>0.13633687285199464</v>
      </c>
      <c r="Q22" s="94">
        <f>'Emissions summary'!AO22</f>
        <v>0.13686812601499485</v>
      </c>
      <c r="R22" s="94">
        <f>'Emissions summary'!AP22</f>
        <v>0.13720773229790498</v>
      </c>
      <c r="S22" s="94">
        <f>'Emissions summary'!AQ22</f>
        <v>0.13757939851788006</v>
      </c>
      <c r="T22" s="94">
        <f>'Emissions summary'!AR22</f>
        <v>0.13798212175291932</v>
      </c>
      <c r="U22" s="94">
        <f>'Emissions summary'!AS22</f>
        <v>0.13841920083718898</v>
      </c>
      <c r="V22" s="94">
        <f>'Emissions summary'!AT22</f>
        <v>0.1388833364394095</v>
      </c>
      <c r="W22" s="94">
        <f>'Emissions summary'!AU22</f>
        <v>0.1391934964586421</v>
      </c>
      <c r="X22" s="94">
        <f>'Emissions summary'!AV22</f>
        <v>0.13952429502491154</v>
      </c>
      <c r="Y22" s="94">
        <f>'Emissions summary'!AW22</f>
        <v>0.13987855072278868</v>
      </c>
      <c r="Z22" s="94">
        <f>'Emissions summary'!AX22</f>
        <v>0.14025309087947907</v>
      </c>
      <c r="AA22" s="94">
        <f>'Emissions summary'!AY22</f>
        <v>0.14064197151724148</v>
      </c>
      <c r="AB22" s="94">
        <f>'Emissions summary'!AZ22</f>
        <v>0.14088193183243009</v>
      </c>
      <c r="AC22" s="94">
        <f>'Emissions summary'!BA22</f>
        <v>0.14114006270969698</v>
      </c>
      <c r="AD22" s="94">
        <f>'Emissions summary'!BB22</f>
        <v>0.14141427762390191</v>
      </c>
      <c r="AE22" s="94">
        <f>'Emissions summary'!BC22</f>
        <v>0.14170295947841233</v>
      </c>
      <c r="AF22" s="94">
        <f>'Emissions summary'!BD22</f>
        <v>0.14201065348051028</v>
      </c>
      <c r="AG22" s="94">
        <f>'Emissions summary'!BE22</f>
        <v>0.1421806837711122</v>
      </c>
      <c r="AH22" s="94">
        <f>'Emissions summary'!BF22</f>
        <v>0.14236682849925539</v>
      </c>
      <c r="AI22" s="94">
        <f>'Emissions summary'!BG22</f>
        <v>0.14256585396152072</v>
      </c>
      <c r="AJ22" s="94">
        <f>'Emissions summary'!BH22</f>
        <v>0.14277986031324869</v>
      </c>
      <c r="AK22" s="94">
        <f>'Emissions summary'!BI22</f>
        <v>0.14301170347811895</v>
      </c>
      <c r="AL22" s="94">
        <f>'Emissions summary'!BJ22</f>
        <v>0.14310461495086013</v>
      </c>
      <c r="AM22" s="94">
        <f>'Emissions summary'!BK22</f>
        <v>0.1432124115034798</v>
      </c>
      <c r="AN22" s="94">
        <f>'Emissions summary'!BL22</f>
        <v>0.14332969330269979</v>
      </c>
      <c r="AO22" s="94">
        <f>'Emissions summary'!BM22</f>
        <v>0.14346089530423847</v>
      </c>
      <c r="AP22" s="94">
        <f>'Emissions summary'!BN22</f>
        <v>0.14360695639007157</v>
      </c>
    </row>
    <row r="23" spans="1:42" x14ac:dyDescent="0.25">
      <c r="A23" t="str">
        <f>'Emissions summary'!C25</f>
        <v>3A2h Swine</v>
      </c>
      <c r="B23" t="str">
        <f t="shared" si="1"/>
        <v>A3A2h</v>
      </c>
      <c r="C23" t="str">
        <f>'Emissions summary'!D25</f>
        <v>N2O</v>
      </c>
      <c r="D23" s="94">
        <f>'Emissions summary'!AB25</f>
        <v>0.1360111687504392</v>
      </c>
      <c r="E23" s="94">
        <f>'Emissions summary'!AC25</f>
        <v>0.1360510503010221</v>
      </c>
      <c r="F23" s="94">
        <f>'Emissions summary'!AD25</f>
        <v>0.13501214575374623</v>
      </c>
      <c r="G23" s="94">
        <f>'Emissions summary'!AE25</f>
        <v>0.13298520776772715</v>
      </c>
      <c r="H23" s="94">
        <f>'Emissions summary'!AF25</f>
        <v>0.13001162661179677</v>
      </c>
      <c r="I23" s="94">
        <f>'Emissions summary'!AG25</f>
        <v>0.12827093651023763</v>
      </c>
      <c r="J23" s="94">
        <f>'Emissions summary'!AH25</f>
        <v>0.12643440265700298</v>
      </c>
      <c r="K23" s="94">
        <f>'Emissions summary'!AI25</f>
        <v>0.1238426397461819</v>
      </c>
      <c r="L23" s="94">
        <f>'Emissions summary'!AJ25</f>
        <v>0.10860906272723789</v>
      </c>
      <c r="M23" s="94">
        <f>'Emissions summary'!AK25</f>
        <v>0.11045762803025996</v>
      </c>
      <c r="N23" s="94">
        <f>'Emissions summary'!AL25</f>
        <v>0.11085783590671364</v>
      </c>
      <c r="O23" s="94">
        <f>'Emissions summary'!AM25</f>
        <v>0.11129070858764831</v>
      </c>
      <c r="P23" s="94">
        <f>'Emissions summary'!AN25</f>
        <v>0.11188530340687952</v>
      </c>
      <c r="Q23" s="94">
        <f>'Emissions summary'!AO25</f>
        <v>0.11372315777300962</v>
      </c>
      <c r="R23" s="94">
        <f>'Emissions summary'!AP25</f>
        <v>0.11573426539694343</v>
      </c>
      <c r="S23" s="94">
        <f>'Emissions summary'!AQ25</f>
        <v>0.11809801679075702</v>
      </c>
      <c r="T23" s="94">
        <f>'Emissions summary'!AR25</f>
        <v>0.12084757681754416</v>
      </c>
      <c r="U23" s="94">
        <f>'Emissions summary'!AS25</f>
        <v>0.12444838808392497</v>
      </c>
      <c r="V23" s="94">
        <f>'Emissions summary'!AT25</f>
        <v>0.12823296950976018</v>
      </c>
      <c r="W23" s="94">
        <f>'Emissions summary'!AU25</f>
        <v>0.13214232456636676</v>
      </c>
      <c r="X23" s="94">
        <f>'Emissions summary'!AV25</f>
        <v>0.13587240360571279</v>
      </c>
      <c r="Y23" s="94">
        <f>'Emissions summary'!AW25</f>
        <v>0.13980199831483942</v>
      </c>
      <c r="Z23" s="94">
        <f>'Emissions summary'!AX25</f>
        <v>0.14369519855125412</v>
      </c>
      <c r="AA23" s="94">
        <f>'Emissions summary'!AY25</f>
        <v>0.14705319170737424</v>
      </c>
      <c r="AB23" s="94">
        <f>'Emissions summary'!AZ25</f>
        <v>0.15039864634188899</v>
      </c>
      <c r="AC23" s="94">
        <f>'Emissions summary'!BA25</f>
        <v>0.15378754906365544</v>
      </c>
      <c r="AD23" s="94">
        <f>'Emissions summary'!BB25</f>
        <v>0.15708394730967612</v>
      </c>
      <c r="AE23" s="94">
        <f>'Emissions summary'!BC25</f>
        <v>0.16019711771043443</v>
      </c>
      <c r="AF23" s="94">
        <f>'Emissions summary'!BD25</f>
        <v>0.16359405460425067</v>
      </c>
      <c r="AG23" s="94">
        <f>'Emissions summary'!BE25</f>
        <v>0.16714638020488581</v>
      </c>
      <c r="AH23" s="94">
        <f>'Emissions summary'!BF25</f>
        <v>0.17083038782285923</v>
      </c>
      <c r="AI23" s="94">
        <f>'Emissions summary'!BG25</f>
        <v>0.17439980657357518</v>
      </c>
      <c r="AJ23" s="94">
        <f>'Emissions summary'!BH25</f>
        <v>0.17807553807664991</v>
      </c>
      <c r="AK23" s="94">
        <f>'Emissions summary'!BI25</f>
        <v>0.18212808188317883</v>
      </c>
      <c r="AL23" s="94">
        <f>'Emissions summary'!BJ25</f>
        <v>0.18643132610913643</v>
      </c>
      <c r="AM23" s="94">
        <f>'Emissions summary'!BK25</f>
        <v>0.19091664602596953</v>
      </c>
      <c r="AN23" s="94">
        <f>'Emissions summary'!BL25</f>
        <v>0.19516509301669871</v>
      </c>
      <c r="AO23" s="94">
        <f>'Emissions summary'!BM25</f>
        <v>0.1995664772011736</v>
      </c>
      <c r="AP23" s="94">
        <f>'Emissions summary'!BN25</f>
        <v>0.20421145053280074</v>
      </c>
    </row>
    <row r="24" spans="1:42" x14ac:dyDescent="0.25">
      <c r="A24" t="str">
        <f>'Emissions summary'!C26</f>
        <v>3A2i Poultry</v>
      </c>
      <c r="B24" t="str">
        <f t="shared" si="1"/>
        <v>A3A2i</v>
      </c>
      <c r="C24" t="str">
        <f>'Emissions summary'!D26</f>
        <v>N2O</v>
      </c>
      <c r="D24" s="94">
        <f>'Emissions summary'!AB26</f>
        <v>2.1234529268190525</v>
      </c>
      <c r="E24" s="94">
        <f>'Emissions summary'!AC26</f>
        <v>2.1698198740528638</v>
      </c>
      <c r="F24" s="94">
        <f>'Emissions summary'!AD26</f>
        <v>2.1926011311053903</v>
      </c>
      <c r="G24" s="94">
        <f>'Emissions summary'!AE26</f>
        <v>2.1928015907373037</v>
      </c>
      <c r="H24" s="94">
        <f>'Emissions summary'!AF26</f>
        <v>2.1704630949893646</v>
      </c>
      <c r="I24" s="94">
        <f>'Emissions summary'!AG26</f>
        <v>2.1726254508500094</v>
      </c>
      <c r="J24" s="94">
        <f>'Emissions summary'!AH26</f>
        <v>2.1712227998190445</v>
      </c>
      <c r="K24" s="94">
        <f>'Emissions summary'!AI26</f>
        <v>2.151290746416703</v>
      </c>
      <c r="L24" s="94">
        <f>'Emissions summary'!AJ26</f>
        <v>1.8394326875046181</v>
      </c>
      <c r="M24" s="94">
        <f>'Emissions summary'!AK26</f>
        <v>1.9181452537964665</v>
      </c>
      <c r="N24" s="94">
        <f>'Emissions summary'!AL26</f>
        <v>1.9638104047740645</v>
      </c>
      <c r="O24" s="94">
        <f>'Emissions summary'!AM26</f>
        <v>2.0104895443751305</v>
      </c>
      <c r="P24" s="94">
        <f>'Emissions summary'!AN26</f>
        <v>2.0613933586964057</v>
      </c>
      <c r="Q24" s="94">
        <f>'Emissions summary'!AO26</f>
        <v>2.143335661576327</v>
      </c>
      <c r="R24" s="94">
        <f>'Emissions summary'!AP26</f>
        <v>2.2320717669748351</v>
      </c>
      <c r="S24" s="94">
        <f>'Emissions summary'!AQ26</f>
        <v>2.3312265995922212</v>
      </c>
      <c r="T24" s="94">
        <f>'Emissions summary'!AR26</f>
        <v>2.4420657407519739</v>
      </c>
      <c r="U24" s="94">
        <f>'Emissions summary'!AS26</f>
        <v>2.5771329511364005</v>
      </c>
      <c r="V24" s="94">
        <f>'Emissions summary'!AT26</f>
        <v>2.7198143943385427</v>
      </c>
      <c r="W24" s="94">
        <f>'Emissions summary'!AU26</f>
        <v>2.8696964604168902</v>
      </c>
      <c r="X24" s="94">
        <f>'Emissions summary'!AV26</f>
        <v>3.0178747522381131</v>
      </c>
      <c r="Y24" s="94">
        <f>'Emissions summary'!AW26</f>
        <v>3.174608968934856</v>
      </c>
      <c r="Z24" s="94">
        <f>'Emissions summary'!AX26</f>
        <v>3.3336498404423054</v>
      </c>
      <c r="AA24" s="94">
        <f>'Emissions summary'!AY26</f>
        <v>3.4810145340433172</v>
      </c>
      <c r="AB24" s="94">
        <f>'Emissions summary'!AZ26</f>
        <v>3.6319091824029766</v>
      </c>
      <c r="AC24" s="94">
        <f>'Emissions summary'!BA26</f>
        <v>3.7871929773664386</v>
      </c>
      <c r="AD24" s="94">
        <f>'Emissions summary'!BB26</f>
        <v>3.9430242479702602</v>
      </c>
      <c r="AE24" s="94">
        <f>'Emissions summary'!BC26</f>
        <v>4.0966952702834813</v>
      </c>
      <c r="AF24" s="94">
        <f>'Emissions summary'!BD26</f>
        <v>4.262108685456826</v>
      </c>
      <c r="AG24" s="94">
        <f>'Emissions summary'!BE26</f>
        <v>4.4365395446265339</v>
      </c>
      <c r="AH24" s="94">
        <f>'Emissions summary'!BF26</f>
        <v>4.6187922930289274</v>
      </c>
      <c r="AI24" s="94">
        <f>'Emissions summary'!BG26</f>
        <v>4.8014388901468843</v>
      </c>
      <c r="AJ24" s="94">
        <f>'Emissions summary'!BH26</f>
        <v>4.9914453396575409</v>
      </c>
      <c r="AK24" s="94">
        <f>'Emissions summary'!BI26</f>
        <v>5.1977443168808799</v>
      </c>
      <c r="AL24" s="94">
        <f>'Emissions summary'!BJ26</f>
        <v>5.4175858710114753</v>
      </c>
      <c r="AM24" s="94">
        <f>'Emissions summary'!BK26</f>
        <v>5.6484268473739139</v>
      </c>
      <c r="AN24" s="94">
        <f>'Emissions summary'!BL26</f>
        <v>5.876659407804433</v>
      </c>
      <c r="AO24" s="94">
        <f>'Emissions summary'!BM26</f>
        <v>6.1153187527237245</v>
      </c>
      <c r="AP24" s="94">
        <f>'Emissions summary'!BN26</f>
        <v>6.3678856994603619</v>
      </c>
    </row>
    <row r="25" spans="1:42" x14ac:dyDescent="0.25">
      <c r="A25" t="str">
        <f>'Emissions summary'!C28</f>
        <v>3C1a Biomass burning in forest land</v>
      </c>
      <c r="B25" t="str">
        <f t="shared" si="1"/>
        <v>A3C1a</v>
      </c>
      <c r="C25" t="str">
        <f>'Emissions summary'!D28</f>
        <v>CH4</v>
      </c>
      <c r="D25" s="94">
        <f>'Emissions summary'!AB28</f>
        <v>11.204575160010251</v>
      </c>
      <c r="E25" s="94">
        <f>'Emissions summary'!AC28</f>
        <v>13.05690518017699</v>
      </c>
      <c r="F25" s="94">
        <f>'Emissions summary'!AD28</f>
        <v>12.302133920343731</v>
      </c>
      <c r="G25" s="94">
        <f>'Emissions summary'!AE28</f>
        <v>11.592685700510469</v>
      </c>
      <c r="H25" s="94">
        <f>'Emissions summary'!AF28</f>
        <v>11.954566760677208</v>
      </c>
      <c r="I25" s="94">
        <f>'Emissions summary'!AG28</f>
        <v>12.263228780843946</v>
      </c>
      <c r="J25" s="94">
        <f>'Emissions summary'!AH28</f>
        <v>12.268210641010684</v>
      </c>
      <c r="K25" s="94">
        <f>'Emissions summary'!AI28</f>
        <v>12.23948849988569</v>
      </c>
      <c r="L25" s="94">
        <f>'Emissions summary'!AJ28</f>
        <v>12.210766358760694</v>
      </c>
      <c r="M25" s="94">
        <f>'Emissions summary'!AK28</f>
        <v>12.182044217635699</v>
      </c>
      <c r="N25" s="94">
        <f>'Emissions summary'!AL28</f>
        <v>12.153322076510703</v>
      </c>
      <c r="O25" s="94">
        <f>'Emissions summary'!AM28</f>
        <v>12.124599935385708</v>
      </c>
      <c r="P25" s="94">
        <f>'Emissions summary'!AN28</f>
        <v>12.095877794260716</v>
      </c>
      <c r="Q25" s="94">
        <f>'Emissions summary'!AO28</f>
        <v>12.067155653135719</v>
      </c>
      <c r="R25" s="94">
        <f>'Emissions summary'!AP28</f>
        <v>12.038433512010723</v>
      </c>
      <c r="S25" s="94">
        <f>'Emissions summary'!AQ28</f>
        <v>12.009711370885729</v>
      </c>
      <c r="T25" s="94">
        <f>'Emissions summary'!AR28</f>
        <v>11.980989229760732</v>
      </c>
      <c r="U25" s="94">
        <f>'Emissions summary'!AS28</f>
        <v>11.952267088635738</v>
      </c>
      <c r="V25" s="94">
        <f>'Emissions summary'!AT28</f>
        <v>11.923544947510743</v>
      </c>
      <c r="W25" s="94">
        <f>'Emissions summary'!AU28</f>
        <v>11.881226167028043</v>
      </c>
      <c r="X25" s="94">
        <f>'Emissions summary'!AV28</f>
        <v>11.838907386545339</v>
      </c>
      <c r="Y25" s="94">
        <f>'Emissions summary'!AW28</f>
        <v>11.796588606062636</v>
      </c>
      <c r="Z25" s="94">
        <f>'Emissions summary'!AX28</f>
        <v>11.754269825579936</v>
      </c>
      <c r="AA25" s="94">
        <f>'Emissions summary'!AY28</f>
        <v>11.711951045097234</v>
      </c>
      <c r="AB25" s="94">
        <f>'Emissions summary'!AZ28</f>
        <v>11.669632264614533</v>
      </c>
      <c r="AC25" s="94">
        <f>'Emissions summary'!BA28</f>
        <v>11.627313484131829</v>
      </c>
      <c r="AD25" s="94">
        <f>'Emissions summary'!BB28</f>
        <v>11.584994703649127</v>
      </c>
      <c r="AE25" s="94">
        <f>'Emissions summary'!BC28</f>
        <v>11.52907928380872</v>
      </c>
      <c r="AF25" s="94">
        <f>'Emissions summary'!BD28</f>
        <v>11.473163863968312</v>
      </c>
      <c r="AG25" s="94">
        <f>'Emissions summary'!BE28</f>
        <v>11.4172484441279</v>
      </c>
      <c r="AH25" s="94">
        <f>'Emissions summary'!BF28</f>
        <v>11.361333024287493</v>
      </c>
      <c r="AI25" s="94">
        <f>'Emissions summary'!BG28</f>
        <v>11.305417604447085</v>
      </c>
      <c r="AJ25" s="94">
        <f>'Emissions summary'!BH28</f>
        <v>11.249502184606676</v>
      </c>
      <c r="AK25" s="94">
        <f>'Emissions summary'!BI28</f>
        <v>11.193586764766268</v>
      </c>
      <c r="AL25" s="94">
        <f>'Emissions summary'!BJ28</f>
        <v>11.13767134492586</v>
      </c>
      <c r="AM25" s="94">
        <f>'Emissions summary'!BK28</f>
        <v>11.081755925085453</v>
      </c>
      <c r="AN25" s="94">
        <f>'Emissions summary'!BL28</f>
        <v>11.025840505245043</v>
      </c>
      <c r="AO25" s="94">
        <f>'Emissions summary'!BM28</f>
        <v>10.969925085404636</v>
      </c>
      <c r="AP25" s="94">
        <f>'Emissions summary'!BN28</f>
        <v>10.914009665564226</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22.211168240472922</v>
      </c>
      <c r="E27" s="94">
        <f>'Emissions summary'!AC30</f>
        <v>22.3255420719256</v>
      </c>
      <c r="F27" s="94">
        <f>'Emissions summary'!AD30</f>
        <v>22.439915903378274</v>
      </c>
      <c r="G27" s="94">
        <f>'Emissions summary'!AE30</f>
        <v>22.554289734830945</v>
      </c>
      <c r="H27" s="94">
        <f>'Emissions summary'!AF30</f>
        <v>22.668663566283627</v>
      </c>
      <c r="I27" s="94">
        <f>'Emissions summary'!AG30</f>
        <v>22.783037397736297</v>
      </c>
      <c r="J27" s="94">
        <f>'Emissions summary'!AH30</f>
        <v>22.897411229188972</v>
      </c>
      <c r="K27" s="94">
        <f>'Emissions summary'!AI30</f>
        <v>23.095209192169019</v>
      </c>
      <c r="L27" s="94">
        <f>'Emissions summary'!AJ30</f>
        <v>23.293007155149056</v>
      </c>
      <c r="M27" s="94">
        <f>'Emissions summary'!AK30</f>
        <v>23.490805118129099</v>
      </c>
      <c r="N27" s="94">
        <f>'Emissions summary'!AL30</f>
        <v>23.688603081109136</v>
      </c>
      <c r="O27" s="94">
        <f>'Emissions summary'!AM30</f>
        <v>23.886401044089183</v>
      </c>
      <c r="P27" s="94">
        <f>'Emissions summary'!AN30</f>
        <v>24.08419900706922</v>
      </c>
      <c r="Q27" s="94">
        <f>'Emissions summary'!AO30</f>
        <v>24.281996970049263</v>
      </c>
      <c r="R27" s="94">
        <f>'Emissions summary'!AP30</f>
        <v>24.479794933029304</v>
      </c>
      <c r="S27" s="94">
        <f>'Emissions summary'!AQ30</f>
        <v>24.677592896009344</v>
      </c>
      <c r="T27" s="94">
        <f>'Emissions summary'!AR30</f>
        <v>24.875390858989384</v>
      </c>
      <c r="U27" s="94">
        <f>'Emissions summary'!AS30</f>
        <v>25.073188821969428</v>
      </c>
      <c r="V27" s="94">
        <f>'Emissions summary'!AT30</f>
        <v>25.270986784949468</v>
      </c>
      <c r="W27" s="94">
        <f>'Emissions summary'!AU30</f>
        <v>25.472302246869535</v>
      </c>
      <c r="X27" s="94">
        <f>'Emissions summary'!AV30</f>
        <v>25.6736177087896</v>
      </c>
      <c r="Y27" s="94">
        <f>'Emissions summary'!AW30</f>
        <v>25.874933170709671</v>
      </c>
      <c r="Z27" s="94">
        <f>'Emissions summary'!AX30</f>
        <v>26.076248632629738</v>
      </c>
      <c r="AA27" s="94">
        <f>'Emissions summary'!AY30</f>
        <v>26.277564094549799</v>
      </c>
      <c r="AB27" s="94">
        <f>'Emissions summary'!AZ30</f>
        <v>26.47887955646987</v>
      </c>
      <c r="AC27" s="94">
        <f>'Emissions summary'!BA30</f>
        <v>26.680195018389934</v>
      </c>
      <c r="AD27" s="94">
        <f>'Emissions summary'!BB30</f>
        <v>26.881510480309998</v>
      </c>
      <c r="AE27" s="94">
        <f>'Emissions summary'!BC30</f>
        <v>27.082825942230066</v>
      </c>
      <c r="AF27" s="94">
        <f>'Emissions summary'!BD30</f>
        <v>27.28414140415013</v>
      </c>
      <c r="AG27" s="94">
        <f>'Emissions summary'!BE30</f>
        <v>27.485456866070198</v>
      </c>
      <c r="AH27" s="94">
        <f>'Emissions summary'!BF30</f>
        <v>27.686772327990262</v>
      </c>
      <c r="AI27" s="94">
        <f>'Emissions summary'!BG30</f>
        <v>27.88808778991033</v>
      </c>
      <c r="AJ27" s="94">
        <f>'Emissions summary'!BH30</f>
        <v>28.089403251830397</v>
      </c>
      <c r="AK27" s="94">
        <f>'Emissions summary'!BI30</f>
        <v>28.290718713750465</v>
      </c>
      <c r="AL27" s="94">
        <f>'Emissions summary'!BJ30</f>
        <v>28.492034175670533</v>
      </c>
      <c r="AM27" s="94">
        <f>'Emissions summary'!BK30</f>
        <v>28.6933496375906</v>
      </c>
      <c r="AN27" s="94">
        <f>'Emissions summary'!BL30</f>
        <v>28.894665099510664</v>
      </c>
      <c r="AO27" s="94">
        <f>'Emissions summary'!BM30</f>
        <v>29.095980561430732</v>
      </c>
      <c r="AP27" s="94">
        <f>'Emissions summary'!BN30</f>
        <v>29.2972960233508</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0.81337835040550022</v>
      </c>
      <c r="E31" s="94">
        <f>'Emissions summary'!AC35</f>
        <v>0.91618667449117541</v>
      </c>
      <c r="F31" s="94">
        <f>'Emissions summary'!AD35</f>
        <v>0.87477237457685053</v>
      </c>
      <c r="G31" s="94">
        <f>'Emissions summary'!AE35</f>
        <v>0.83586530666252568</v>
      </c>
      <c r="H31" s="94">
        <f>'Emissions summary'!AF35</f>
        <v>0.85622326274820093</v>
      </c>
      <c r="I31" s="94">
        <f>'Emissions summary'!AG35</f>
        <v>0.87363718683387614</v>
      </c>
      <c r="J31" s="94">
        <f>'Emissions summary'!AH35</f>
        <v>0.87425178291955141</v>
      </c>
      <c r="K31" s="94">
        <f>'Emissions summary'!AI35</f>
        <v>0.87129977937663372</v>
      </c>
      <c r="L31" s="94">
        <f>'Emissions summary'!AJ35</f>
        <v>0.86834777583371592</v>
      </c>
      <c r="M31" s="94">
        <f>'Emissions summary'!AK35</f>
        <v>0.86539577229079812</v>
      </c>
      <c r="N31" s="94">
        <f>'Emissions summary'!AL35</f>
        <v>0.86244376874788042</v>
      </c>
      <c r="O31" s="94">
        <f>'Emissions summary'!AM35</f>
        <v>0.85949176520496295</v>
      </c>
      <c r="P31" s="94">
        <f>'Emissions summary'!AN35</f>
        <v>0.85653976166204526</v>
      </c>
      <c r="Q31" s="94">
        <f>'Emissions summary'!AO35</f>
        <v>0.85358775811912746</v>
      </c>
      <c r="R31" s="94">
        <f>'Emissions summary'!AP35</f>
        <v>0.85063575457620977</v>
      </c>
      <c r="S31" s="94">
        <f>'Emissions summary'!AQ35</f>
        <v>0.84768375103329197</v>
      </c>
      <c r="T31" s="94">
        <f>'Emissions summary'!AR35</f>
        <v>0.84473174749037416</v>
      </c>
      <c r="U31" s="94">
        <f>'Emissions summary'!AS35</f>
        <v>0.84177974394745669</v>
      </c>
      <c r="V31" s="94">
        <f>'Emissions summary'!AT35</f>
        <v>0.838827740404539</v>
      </c>
      <c r="W31" s="94">
        <f>'Emissions summary'!AU35</f>
        <v>0.83512358234396089</v>
      </c>
      <c r="X31" s="94">
        <f>'Emissions summary'!AV35</f>
        <v>0.83141942428338278</v>
      </c>
      <c r="Y31" s="94">
        <f>'Emissions summary'!AW35</f>
        <v>0.82771526622280467</v>
      </c>
      <c r="Z31" s="94">
        <f>'Emissions summary'!AX35</f>
        <v>0.82401110816222667</v>
      </c>
      <c r="AA31" s="94">
        <f>'Emissions summary'!AY35</f>
        <v>0.82030695010164856</v>
      </c>
      <c r="AB31" s="94">
        <f>'Emissions summary'!AZ35</f>
        <v>0.81660279204107056</v>
      </c>
      <c r="AC31" s="94">
        <f>'Emissions summary'!BA35</f>
        <v>0.81289863398049245</v>
      </c>
      <c r="AD31" s="94">
        <f>'Emissions summary'!BB35</f>
        <v>0.80919447591991434</v>
      </c>
      <c r="AE31" s="94">
        <f>'Emissions summary'!BC35</f>
        <v>0.80473816334167581</v>
      </c>
      <c r="AF31" s="94">
        <f>'Emissions summary'!BD35</f>
        <v>0.80028185076343727</v>
      </c>
      <c r="AG31" s="94">
        <f>'Emissions summary'!BE35</f>
        <v>0.79582553818519886</v>
      </c>
      <c r="AH31" s="94">
        <f>'Emissions summary'!BF35</f>
        <v>0.79136922560696055</v>
      </c>
      <c r="AI31" s="94">
        <f>'Emissions summary'!BG35</f>
        <v>0.78691291302872202</v>
      </c>
      <c r="AJ31" s="94">
        <f>'Emissions summary'!BH35</f>
        <v>0.7824566004504836</v>
      </c>
      <c r="AK31" s="94">
        <f>'Emissions summary'!BI35</f>
        <v>0.77800028787224518</v>
      </c>
      <c r="AL31" s="94">
        <f>'Emissions summary'!BJ35</f>
        <v>0.77354397529400676</v>
      </c>
      <c r="AM31" s="94">
        <f>'Emissions summary'!BK35</f>
        <v>0.76908766271576834</v>
      </c>
      <c r="AN31" s="94">
        <f>'Emissions summary'!BL35</f>
        <v>0.76463135013752992</v>
      </c>
      <c r="AO31" s="94">
        <f>'Emissions summary'!BM35</f>
        <v>0.76017503755929161</v>
      </c>
      <c r="AP31" s="94">
        <f>'Emissions summary'!BN35</f>
        <v>0.75571872498105297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1.9270838146967177</v>
      </c>
      <c r="E33" s="94">
        <f>'Emissions summary'!AC37</f>
        <v>1.9378298037617634</v>
      </c>
      <c r="F33" s="94">
        <f>'Emissions summary'!AD37</f>
        <v>1.9485757928268084</v>
      </c>
      <c r="G33" s="94">
        <f>'Emissions summary'!AE37</f>
        <v>1.9593217818918536</v>
      </c>
      <c r="H33" s="94">
        <f>'Emissions summary'!AF37</f>
        <v>1.9700677709568992</v>
      </c>
      <c r="I33" s="94">
        <f>'Emissions summary'!AG37</f>
        <v>1.9808137600219442</v>
      </c>
      <c r="J33" s="94">
        <f>'Emissions summary'!AH37</f>
        <v>1.9915597490869896</v>
      </c>
      <c r="K33" s="94">
        <f>'Emissions summary'!AI37</f>
        <v>2.0099227240740993</v>
      </c>
      <c r="L33" s="94">
        <f>'Emissions summary'!AJ37</f>
        <v>2.0282856990612084</v>
      </c>
      <c r="M33" s="94">
        <f>'Emissions summary'!AK37</f>
        <v>2.0466486740483179</v>
      </c>
      <c r="N33" s="94">
        <f>'Emissions summary'!AL37</f>
        <v>2.065011649035426</v>
      </c>
      <c r="O33" s="94">
        <f>'Emissions summary'!AM37</f>
        <v>2.0833746240225359</v>
      </c>
      <c r="P33" s="94">
        <f>'Emissions summary'!AN37</f>
        <v>2.101737599009645</v>
      </c>
      <c r="Q33" s="94">
        <f>'Emissions summary'!AO37</f>
        <v>2.120100573996754</v>
      </c>
      <c r="R33" s="94">
        <f>'Emissions summary'!AP37</f>
        <v>2.138463548983863</v>
      </c>
      <c r="S33" s="94">
        <f>'Emissions summary'!AQ37</f>
        <v>2.1568265239709721</v>
      </c>
      <c r="T33" s="94">
        <f>'Emissions summary'!AR37</f>
        <v>2.1751894989580816</v>
      </c>
      <c r="U33" s="94">
        <f>'Emissions summary'!AS37</f>
        <v>2.1935524739451906</v>
      </c>
      <c r="V33" s="94">
        <f>'Emissions summary'!AT37</f>
        <v>2.2119154489322996</v>
      </c>
      <c r="W33" s="94">
        <f>'Emissions summary'!AU37</f>
        <v>2.230599586866107</v>
      </c>
      <c r="X33" s="94">
        <f>'Emissions summary'!AV37</f>
        <v>2.2492837247999136</v>
      </c>
      <c r="Y33" s="94">
        <f>'Emissions summary'!AW37</f>
        <v>2.267967862733721</v>
      </c>
      <c r="Z33" s="94">
        <f>'Emissions summary'!AX37</f>
        <v>2.2866520006675284</v>
      </c>
      <c r="AA33" s="94">
        <f>'Emissions summary'!AY37</f>
        <v>2.3053361386013353</v>
      </c>
      <c r="AB33" s="94">
        <f>'Emissions summary'!AZ37</f>
        <v>2.3240202765351423</v>
      </c>
      <c r="AC33" s="94">
        <f>'Emissions summary'!BA37</f>
        <v>2.3427044144689493</v>
      </c>
      <c r="AD33" s="94">
        <f>'Emissions summary'!BB37</f>
        <v>2.3613885524027567</v>
      </c>
      <c r="AE33" s="94">
        <f>'Emissions summary'!BC37</f>
        <v>2.3800726903365637</v>
      </c>
      <c r="AF33" s="94">
        <f>'Emissions summary'!BD37</f>
        <v>2.3987568282703706</v>
      </c>
      <c r="AG33" s="94">
        <f>'Emissions summary'!BE37</f>
        <v>2.4174409662041776</v>
      </c>
      <c r="AH33" s="94">
        <f>'Emissions summary'!BF37</f>
        <v>2.436125104137985</v>
      </c>
      <c r="AI33" s="94">
        <f>'Emissions summary'!BG37</f>
        <v>2.454809242071792</v>
      </c>
      <c r="AJ33" s="94">
        <f>'Emissions summary'!BH37</f>
        <v>2.4734933800055994</v>
      </c>
      <c r="AK33" s="94">
        <f>'Emissions summary'!BI37</f>
        <v>2.4921775179394063</v>
      </c>
      <c r="AL33" s="94">
        <f>'Emissions summary'!BJ37</f>
        <v>2.5108616558732133</v>
      </c>
      <c r="AM33" s="94">
        <f>'Emissions summary'!BK37</f>
        <v>2.5295457938070207</v>
      </c>
      <c r="AN33" s="94">
        <f>'Emissions summary'!BL37</f>
        <v>2.5482299317408281</v>
      </c>
      <c r="AO33" s="94">
        <f>'Emissions summary'!BM37</f>
        <v>2.5669140696746346</v>
      </c>
      <c r="AP33" s="94">
        <f>'Emissions summary'!BN37</f>
        <v>2.5855982076084416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888.40698483972028</v>
      </c>
      <c r="F37" s="94">
        <f>'Emissions summary'!AD41</f>
        <v>892.07455240062757</v>
      </c>
      <c r="G37" s="94">
        <f>'Emissions summary'!AE41</f>
        <v>894.77070832046195</v>
      </c>
      <c r="H37" s="94">
        <f>'Emissions summary'!AF41</f>
        <v>896.54567098879795</v>
      </c>
      <c r="I37" s="94">
        <f>'Emissions summary'!AG41</f>
        <v>897.40010231840267</v>
      </c>
      <c r="J37" s="94">
        <f>'Emissions summary'!AH41</f>
        <v>899.22643142055358</v>
      </c>
      <c r="K37" s="94">
        <f>'Emissions summary'!AI41</f>
        <v>900.87952337519744</v>
      </c>
      <c r="L37" s="94">
        <f>'Emissions summary'!AJ41</f>
        <v>901.75838350172182</v>
      </c>
      <c r="M37" s="94">
        <f>'Emissions summary'!AK41</f>
        <v>890.33934979930405</v>
      </c>
      <c r="N37" s="94">
        <f>'Emissions summary'!AL41</f>
        <v>895.07522981376519</v>
      </c>
      <c r="O37" s="94">
        <f>'Emissions summary'!AM41</f>
        <v>898.35158444519141</v>
      </c>
      <c r="P37" s="94">
        <f>'Emissions summary'!AN41</f>
        <v>901.64028422287288</v>
      </c>
      <c r="Q37" s="94">
        <f>'Emissions summary'!AO41</f>
        <v>905.07442798365685</v>
      </c>
      <c r="R37" s="94">
        <f>'Emissions summary'!AP41</f>
        <v>909.75027972043665</v>
      </c>
      <c r="S37" s="94">
        <f>'Emissions summary'!AQ41</f>
        <v>914.5357615559958</v>
      </c>
      <c r="T37" s="94">
        <f>'Emissions summary'!AR41</f>
        <v>919.66319452149628</v>
      </c>
      <c r="U37" s="94">
        <f>'Emissions summary'!AS41</f>
        <v>925.16010508455486</v>
      </c>
      <c r="V37" s="94">
        <f>'Emissions summary'!AT41</f>
        <v>931.47425972946269</v>
      </c>
      <c r="W37" s="94">
        <f>'Emissions summary'!AU41</f>
        <v>937.93190741203978</v>
      </c>
      <c r="X37" s="94">
        <f>'Emissions summary'!AV41</f>
        <v>944.43285028590526</v>
      </c>
      <c r="Y37" s="94">
        <f>'Emissions summary'!AW41</f>
        <v>950.72596733551984</v>
      </c>
      <c r="Z37" s="94">
        <f>'Emissions summary'!AX41</f>
        <v>957.17041354646051</v>
      </c>
      <c r="AA37" s="94">
        <f>'Emissions summary'!AY41</f>
        <v>963.54315325553273</v>
      </c>
      <c r="AB37" s="94">
        <f>'Emissions summary'!AZ41</f>
        <v>969.39426469268005</v>
      </c>
      <c r="AC37" s="94">
        <f>'Emissions summary'!BA41</f>
        <v>975.17885824308325</v>
      </c>
      <c r="AD37" s="94">
        <f>'Emissions summary'!BB41</f>
        <v>980.97979916465704</v>
      </c>
      <c r="AE37" s="94">
        <f>'Emissions summary'!BC41</f>
        <v>986.67696027031604</v>
      </c>
      <c r="AF37" s="94">
        <f>'Emissions summary'!BD41</f>
        <v>992.19448345154888</v>
      </c>
      <c r="AG37" s="94">
        <f>'Emissions summary'!BE41</f>
        <v>997.94021581680499</v>
      </c>
      <c r="AH37" s="94">
        <f>'Emissions summary'!BF41</f>
        <v>1003.7723438272919</v>
      </c>
      <c r="AI37" s="94">
        <f>'Emissions summary'!BG41</f>
        <v>1009.6936200433155</v>
      </c>
      <c r="AJ37" s="94">
        <f>'Emissions summary'!BH41</f>
        <v>1015.4960337158052</v>
      </c>
      <c r="AK37" s="94">
        <f>'Emissions summary'!BI41</f>
        <v>1021.3654382281339</v>
      </c>
      <c r="AL37" s="94">
        <f>'Emissions summary'!BJ41</f>
        <v>1027.5193690617823</v>
      </c>
      <c r="AM37" s="94">
        <f>'Emissions summary'!BK41</f>
        <v>1033.8235598188453</v>
      </c>
      <c r="AN37" s="94">
        <f>'Emissions summary'!BL41</f>
        <v>1040.2401002186994</v>
      </c>
      <c r="AO37" s="94">
        <f>'Emissions summary'!BM41</f>
        <v>1046.4381865875191</v>
      </c>
      <c r="AP37" s="94">
        <f>'Emissions summary'!BN41</f>
        <v>1052.7260296044171</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470.04662761545205</v>
      </c>
      <c r="F38" s="94">
        <f>'Emissions summary'!AD42</f>
        <v>469.95422019361246</v>
      </c>
      <c r="G38" s="94">
        <f>'Emissions summary'!AE42</f>
        <v>469.88628829780089</v>
      </c>
      <c r="H38" s="94">
        <f>'Emissions summary'!AF42</f>
        <v>469.84156663383203</v>
      </c>
      <c r="I38" s="94">
        <f>'Emissions summary'!AG42</f>
        <v>469.82003852426163</v>
      </c>
      <c r="J38" s="94">
        <f>'Emissions summary'!AH42</f>
        <v>469.77402264017564</v>
      </c>
      <c r="K38" s="94">
        <f>'Emissions summary'!AI42</f>
        <v>469.73237161042482</v>
      </c>
      <c r="L38" s="94">
        <f>'Emissions summary'!AJ42</f>
        <v>469.71022799695334</v>
      </c>
      <c r="M38" s="94">
        <f>'Emissions summary'!AK42</f>
        <v>469.99794006955062</v>
      </c>
      <c r="N38" s="94">
        <f>'Emissions summary'!AL42</f>
        <v>469.87861562493987</v>
      </c>
      <c r="O38" s="94">
        <f>'Emissions summary'!AM42</f>
        <v>469.79606513895857</v>
      </c>
      <c r="P38" s="94">
        <f>'Emissions summary'!AN42</f>
        <v>469.71320360672695</v>
      </c>
      <c r="Q38" s="94">
        <f>'Emissions summary'!AO42</f>
        <v>469.62667749210453</v>
      </c>
      <c r="R38" s="94">
        <f>'Emissions summary'!AP42</f>
        <v>469.50886550998717</v>
      </c>
      <c r="S38" s="94">
        <f>'Emissions summary'!AQ42</f>
        <v>469.38829130614778</v>
      </c>
      <c r="T38" s="94">
        <f>'Emissions summary'!AR42</f>
        <v>469.25910135855207</v>
      </c>
      <c r="U38" s="94">
        <f>'Emissions summary'!AS42</f>
        <v>469.12060211490387</v>
      </c>
      <c r="V38" s="94">
        <f>'Emissions summary'!AT42</f>
        <v>468.96151172539021</v>
      </c>
      <c r="W38" s="94">
        <f>'Emissions summary'!AU42</f>
        <v>468.79880590918236</v>
      </c>
      <c r="X38" s="94">
        <f>'Emissions summary'!AV42</f>
        <v>468.63500923454069</v>
      </c>
      <c r="Y38" s="94">
        <f>'Emissions summary'!AW42</f>
        <v>468.4764489047767</v>
      </c>
      <c r="Z38" s="94">
        <f>'Emissions summary'!AX42</f>
        <v>468.31407571065097</v>
      </c>
      <c r="AA38" s="94">
        <f>'Emissions summary'!AY42</f>
        <v>468.15350922161144</v>
      </c>
      <c r="AB38" s="94">
        <f>'Emissions summary'!AZ42</f>
        <v>468.0060855916924</v>
      </c>
      <c r="AC38" s="94">
        <f>'Emissions summary'!BA42</f>
        <v>467.86033793537655</v>
      </c>
      <c r="AD38" s="94">
        <f>'Emissions summary'!BB42</f>
        <v>467.71417839341746</v>
      </c>
      <c r="AE38" s="94">
        <f>'Emissions summary'!BC42</f>
        <v>467.57063367042724</v>
      </c>
      <c r="AF38" s="94">
        <f>'Emissions summary'!BD42</f>
        <v>467.4316150746821</v>
      </c>
      <c r="AG38" s="94">
        <f>'Emissions summary'!BE42</f>
        <v>467.28684655831933</v>
      </c>
      <c r="AH38" s="94">
        <f>'Emissions summary'!BF42</f>
        <v>467.13990123165871</v>
      </c>
      <c r="AI38" s="94">
        <f>'Emissions summary'!BG42</f>
        <v>466.99070974164914</v>
      </c>
      <c r="AJ38" s="94">
        <f>'Emissions summary'!BH42</f>
        <v>466.84451309250312</v>
      </c>
      <c r="AK38" s="94">
        <f>'Emissions summary'!BI42</f>
        <v>466.69662855330643</v>
      </c>
      <c r="AL38" s="94">
        <f>'Emissions summary'!BJ42</f>
        <v>466.54157513627393</v>
      </c>
      <c r="AM38" s="94">
        <f>'Emissions summary'!BK42</f>
        <v>466.38273579522007</v>
      </c>
      <c r="AN38" s="94">
        <f>'Emissions summary'!BL42</f>
        <v>466.22106571126591</v>
      </c>
      <c r="AO38" s="94">
        <f>'Emissions summary'!BM42</f>
        <v>466.06489975871835</v>
      </c>
      <c r="AP38" s="94">
        <f>'Emissions summary'!BN42</f>
        <v>465.90647231260482</v>
      </c>
    </row>
    <row r="39" spans="1:42" x14ac:dyDescent="0.25">
      <c r="A39" t="str">
        <f>'Emissions summary'!B44</f>
        <v>3C4 Direct N2O from managed soils (N2O)</v>
      </c>
      <c r="B39" t="str">
        <f>"A"&amp;LEFT(A39,3)</f>
        <v>A3C4</v>
      </c>
      <c r="C39" t="str">
        <f>'Emissions summary'!D44</f>
        <v>N2O</v>
      </c>
      <c r="D39" s="94">
        <f>'Emissions summary'!AB43</f>
        <v>55.434143122970625</v>
      </c>
      <c r="E39" s="94">
        <f>'Emissions summary'!AC43</f>
        <v>55.419980902686</v>
      </c>
      <c r="F39" s="94">
        <f>'Emissions summary'!AD43</f>
        <v>55.163257308588719</v>
      </c>
      <c r="G39" s="94">
        <f>'Emissions summary'!AE43</f>
        <v>54.680893054265262</v>
      </c>
      <c r="H39" s="94">
        <f>'Emissions summary'!AF43</f>
        <v>53.986025268877739</v>
      </c>
      <c r="I39" s="94">
        <f>'Emissions summary'!AG43</f>
        <v>53.561813577845072</v>
      </c>
      <c r="J39" s="94">
        <f>'Emissions summary'!AH43</f>
        <v>53.114113047084174</v>
      </c>
      <c r="K39" s="94">
        <f>'Emissions summary'!AI43</f>
        <v>52.498308764733416</v>
      </c>
      <c r="L39" s="94">
        <f>'Emissions summary'!AJ43</f>
        <v>49.150707224996786</v>
      </c>
      <c r="M39" s="94">
        <f>'Emissions summary'!AK43</f>
        <v>49.667867305299296</v>
      </c>
      <c r="N39" s="94">
        <f>'Emissions summary'!AL43</f>
        <v>49.913871642784386</v>
      </c>
      <c r="O39" s="94">
        <f>'Emissions summary'!AM43</f>
        <v>50.163359876466224</v>
      </c>
      <c r="P39" s="94">
        <f>'Emissions summary'!AN43</f>
        <v>50.448477516099729</v>
      </c>
      <c r="Q39" s="94">
        <f>'Emissions summary'!AO43</f>
        <v>51.007448391966271</v>
      </c>
      <c r="R39" s="94">
        <f>'Emissions summary'!AP43</f>
        <v>51.588672027661985</v>
      </c>
      <c r="S39" s="94">
        <f>'Emissions summary'!AQ43</f>
        <v>52.250616836657969</v>
      </c>
      <c r="T39" s="94">
        <f>'Emissions summary'!AR43</f>
        <v>53.001931700680451</v>
      </c>
      <c r="U39" s="94">
        <f>'Emissions summary'!AS43</f>
        <v>53.946913697475992</v>
      </c>
      <c r="V39" s="94">
        <f>'Emissions summary'!AT43</f>
        <v>54.93954604021679</v>
      </c>
      <c r="W39" s="94">
        <f>'Emissions summary'!AU43</f>
        <v>55.722651558759424</v>
      </c>
      <c r="X39" s="94">
        <f>'Emissions summary'!AV43</f>
        <v>56.453839046410749</v>
      </c>
      <c r="Y39" s="94">
        <f>'Emissions summary'!AW43</f>
        <v>57.215884570439378</v>
      </c>
      <c r="Z39" s="94">
        <f>'Emissions summary'!AX43</f>
        <v>57.957003787741229</v>
      </c>
      <c r="AA39" s="94">
        <f>'Emissions summary'!AY43</f>
        <v>58.567705024707564</v>
      </c>
      <c r="AB39" s="94">
        <f>'Emissions summary'!AZ43</f>
        <v>59.146362495867301</v>
      </c>
      <c r="AC39" s="94">
        <f>'Emissions summary'!BA43</f>
        <v>59.721053620666538</v>
      </c>
      <c r="AD39" s="94">
        <f>'Emissions summary'!BB43</f>
        <v>60.262314465622019</v>
      </c>
      <c r="AE39" s="94">
        <f>'Emissions summary'!BC43</f>
        <v>60.750463900314017</v>
      </c>
      <c r="AF39" s="94">
        <f>'Emissions summary'!BD43</f>
        <v>61.284379783920457</v>
      </c>
      <c r="AG39" s="94">
        <f>'Emissions summary'!BE43</f>
        <v>61.979155942648354</v>
      </c>
      <c r="AH39" s="94">
        <f>'Emissions summary'!BF43</f>
        <v>62.695680232768353</v>
      </c>
      <c r="AI39" s="94">
        <f>'Emissions summary'!BG43</f>
        <v>63.381807161489967</v>
      </c>
      <c r="AJ39" s="94">
        <f>'Emissions summary'!BH43</f>
        <v>64.083239143334879</v>
      </c>
      <c r="AK39" s="94">
        <f>'Emissions summary'!BI43</f>
        <v>64.856594428940852</v>
      </c>
      <c r="AL39" s="94">
        <f>'Emissions summary'!BJ43</f>
        <v>65.662166370080584</v>
      </c>
      <c r="AM39" s="94">
        <f>'Emissions summary'!BK43</f>
        <v>66.497884312929443</v>
      </c>
      <c r="AN39" s="94">
        <f>'Emissions summary'!BL43</f>
        <v>67.276194439643476</v>
      </c>
      <c r="AO39" s="94">
        <f>'Emissions summary'!BM43</f>
        <v>68.076952511155739</v>
      </c>
      <c r="AP39" s="94">
        <f>'Emissions summary'!BN43</f>
        <v>68.919046991516524</v>
      </c>
    </row>
    <row r="40" spans="1:42" x14ac:dyDescent="0.25">
      <c r="A40" t="str">
        <f>'Emissions summary'!B49</f>
        <v>3C5 Indirect N2O from managed soils (N2O)</v>
      </c>
      <c r="B40" t="str">
        <f t="shared" ref="B40:B41" si="2">"A"&amp;LEFT(A40,3)</f>
        <v>A3C5</v>
      </c>
      <c r="C40" t="str">
        <f>'Emissions summary'!D49</f>
        <v>N2O</v>
      </c>
      <c r="D40" s="94">
        <f>'Emissions summary'!AB49</f>
        <v>6.6287657507047788</v>
      </c>
      <c r="E40" s="94">
        <f>'Emissions summary'!AC49</f>
        <v>6.6325685097684506</v>
      </c>
      <c r="F40" s="94">
        <f>'Emissions summary'!AD49</f>
        <v>6.6065961525786534</v>
      </c>
      <c r="G40" s="94">
        <f>'Emissions summary'!AE49</f>
        <v>6.5534579038780052</v>
      </c>
      <c r="H40" s="94">
        <f>'Emissions summary'!AF49</f>
        <v>6.4746091490197859</v>
      </c>
      <c r="I40" s="94">
        <f>'Emissions summary'!AG49</f>
        <v>6.4298980168156259</v>
      </c>
      <c r="J40" s="94">
        <f>'Emissions summary'!AH49</f>
        <v>6.3822334512275987</v>
      </c>
      <c r="K40" s="94">
        <f>'Emissions summary'!AI49</f>
        <v>6.3138725829573721</v>
      </c>
      <c r="L40" s="94">
        <f>'Emissions summary'!AJ49</f>
        <v>5.9047316371861269</v>
      </c>
      <c r="M40" s="94">
        <f>'Emissions summary'!AK49</f>
        <v>5.9761025352553538</v>
      </c>
      <c r="N40" s="94">
        <f>'Emissions summary'!AL49</f>
        <v>6.0096968446909393</v>
      </c>
      <c r="O40" s="94">
        <f>'Emissions summary'!AM49</f>
        <v>6.0443487843698147</v>
      </c>
      <c r="P40" s="94">
        <f>'Emissions summary'!AN49</f>
        <v>6.0837012375045543</v>
      </c>
      <c r="Q40" s="94">
        <f>'Emissions summary'!AO49</f>
        <v>6.1576227345377017</v>
      </c>
      <c r="R40" s="94">
        <f>'Emissions summary'!AP49</f>
        <v>6.2335592949608225</v>
      </c>
      <c r="S40" s="94">
        <f>'Emissions summary'!AQ49</f>
        <v>6.3199198531183383</v>
      </c>
      <c r="T40" s="94">
        <f>'Emissions summary'!AR49</f>
        <v>6.4177613763780315</v>
      </c>
      <c r="U40" s="94">
        <f>'Emissions summary'!AS49</f>
        <v>6.5402540147987924</v>
      </c>
      <c r="V40" s="94">
        <f>'Emissions summary'!AT49</f>
        <v>6.6689363614774697</v>
      </c>
      <c r="W40" s="94">
        <f>'Emissions summary'!AU49</f>
        <v>6.773728202315799</v>
      </c>
      <c r="X40" s="94">
        <f>'Emissions summary'!AV49</f>
        <v>6.8725679584327395</v>
      </c>
      <c r="Y40" s="94">
        <f>'Emissions summary'!AW49</f>
        <v>6.9760042021649964</v>
      </c>
      <c r="Z40" s="94">
        <f>'Emissions summary'!AX49</f>
        <v>7.0774025719712519</v>
      </c>
      <c r="AA40" s="94">
        <f>'Emissions summary'!AY49</f>
        <v>7.1628820966985938</v>
      </c>
      <c r="AB40" s="94">
        <f>'Emissions summary'!AZ49</f>
        <v>7.2444798330422291</v>
      </c>
      <c r="AC40" s="94">
        <f>'Emissions summary'!BA49</f>
        <v>7.326222750573459</v>
      </c>
      <c r="AD40" s="94">
        <f>'Emissions summary'!BB49</f>
        <v>7.4043321827676492</v>
      </c>
      <c r="AE40" s="94">
        <f>'Emissions summary'!BC49</f>
        <v>7.4763080408090943</v>
      </c>
      <c r="AF40" s="94">
        <f>'Emissions summary'!BD49</f>
        <v>7.5548817930665289</v>
      </c>
      <c r="AG40" s="94">
        <f>'Emissions summary'!BE49</f>
        <v>7.6519747992557789</v>
      </c>
      <c r="AH40" s="94">
        <f>'Emissions summary'!BF49</f>
        <v>7.7524515300009869</v>
      </c>
      <c r="AI40" s="94">
        <f>'Emissions summary'!BG49</f>
        <v>7.8495921635071495</v>
      </c>
      <c r="AJ40" s="94">
        <f>'Emissions summary'!BH49</f>
        <v>7.9493793600816742</v>
      </c>
      <c r="AK40" s="94">
        <f>'Emissions summary'!BI49</f>
        <v>8.0591576831881024</v>
      </c>
      <c r="AL40" s="94">
        <f>'Emissions summary'!BJ49</f>
        <v>8.1732760693057873</v>
      </c>
      <c r="AM40" s="94">
        <f>'Emissions summary'!BK49</f>
        <v>8.2920533783479353</v>
      </c>
      <c r="AN40" s="94">
        <f>'Emissions summary'!BL49</f>
        <v>8.4040934570946142</v>
      </c>
      <c r="AO40" s="94">
        <f>'Emissions summary'!BM49</f>
        <v>8.51994015415438</v>
      </c>
      <c r="AP40" s="94">
        <f>'Emissions summary'!BN49</f>
        <v>8.6420425754357417</v>
      </c>
    </row>
    <row r="41" spans="1:42" x14ac:dyDescent="0.25">
      <c r="A41" t="str">
        <f>'Emissions summary'!B52</f>
        <v>3C6 Indirect N2O from manure management (N2O)</v>
      </c>
      <c r="B41" t="str">
        <f t="shared" si="2"/>
        <v>A3C6</v>
      </c>
      <c r="C41" t="str">
        <f>'Emissions summary'!D52</f>
        <v>N2O</v>
      </c>
      <c r="D41" s="94">
        <f>'Emissions summary'!AB52</f>
        <v>1.5002791094131638</v>
      </c>
      <c r="E41" s="94">
        <f>'Emissions summary'!AC52</f>
        <v>1.5223214784229593</v>
      </c>
      <c r="F41" s="94">
        <f>'Emissions summary'!AD52</f>
        <v>1.5342805708996916</v>
      </c>
      <c r="G41" s="94">
        <f>'Emissions summary'!AE52</f>
        <v>1.5365845734168291</v>
      </c>
      <c r="H41" s="94">
        <f>'Emissions summary'!AF52</f>
        <v>1.5292322053443619</v>
      </c>
      <c r="I41" s="94">
        <f>'Emissions summary'!AG52</f>
        <v>1.5333506601447164</v>
      </c>
      <c r="J41" s="94">
        <f>'Emissions summary'!AH52</f>
        <v>1.5361206850193891</v>
      </c>
      <c r="K41" s="94">
        <f>'Emissions summary'!AI52</f>
        <v>1.5308215649280501</v>
      </c>
      <c r="L41" s="94">
        <f>'Emissions summary'!AJ52</f>
        <v>1.39451159232171</v>
      </c>
      <c r="M41" s="94">
        <f>'Emissions summary'!AK52</f>
        <v>1.4315935252833762</v>
      </c>
      <c r="N41" s="94">
        <f>'Emissions summary'!AL52</f>
        <v>1.4539902012195371</v>
      </c>
      <c r="O41" s="94">
        <f>'Emissions summary'!AM52</f>
        <v>1.4770077092823093</v>
      </c>
      <c r="P41" s="94">
        <f>'Emissions summary'!AN52</f>
        <v>1.5020826791526778</v>
      </c>
      <c r="Q41" s="94">
        <f>'Emissions summary'!AO52</f>
        <v>1.5412718720427587</v>
      </c>
      <c r="R41" s="94">
        <f>'Emissions summary'!AP52</f>
        <v>1.5828013622335644</v>
      </c>
      <c r="S41" s="94">
        <f>'Emissions summary'!AQ52</f>
        <v>1.6291566477537711</v>
      </c>
      <c r="T41" s="94">
        <f>'Emissions summary'!AR52</f>
        <v>1.6809050549355085</v>
      </c>
      <c r="U41" s="94">
        <f>'Emissions summary'!AS52</f>
        <v>1.7436920197425876</v>
      </c>
      <c r="V41" s="94">
        <f>'Emissions summary'!AT52</f>
        <v>1.8100400885939827</v>
      </c>
      <c r="W41" s="94">
        <f>'Emissions summary'!AU52</f>
        <v>1.8792349048295087</v>
      </c>
      <c r="X41" s="94">
        <f>'Emissions summary'!AV52</f>
        <v>1.9478195558023934</v>
      </c>
      <c r="Y41" s="94">
        <f>'Emissions summary'!AW52</f>
        <v>2.0204165671454501</v>
      </c>
      <c r="Z41" s="94">
        <f>'Emissions summary'!AX52</f>
        <v>2.0942126864510571</v>
      </c>
      <c r="AA41" s="94">
        <f>'Emissions summary'!AY52</f>
        <v>2.1629036097839176</v>
      </c>
      <c r="AB41" s="94">
        <f>'Emissions summary'!AZ52</f>
        <v>2.2326899308912438</v>
      </c>
      <c r="AC41" s="94">
        <f>'Emissions summary'!BA52</f>
        <v>2.3046115642874305</v>
      </c>
      <c r="AD41" s="94">
        <f>'Emissions summary'!BB52</f>
        <v>2.3769369555549673</v>
      </c>
      <c r="AE41" s="94">
        <f>'Emissions summary'!BC52</f>
        <v>2.4484441100979208</v>
      </c>
      <c r="AF41" s="94">
        <f>'Emissions summary'!BD52</f>
        <v>2.5254153058023778</v>
      </c>
      <c r="AG41" s="94">
        <f>'Emissions summary'!BE52</f>
        <v>2.605841531103565</v>
      </c>
      <c r="AH41" s="94">
        <f>'Emissions summary'!BF52</f>
        <v>2.6899477554012732</v>
      </c>
      <c r="AI41" s="94">
        <f>'Emissions summary'!BG52</f>
        <v>2.7743780940428375</v>
      </c>
      <c r="AJ41" s="94">
        <f>'Emissions summary'!BH52</f>
        <v>2.8622866332792087</v>
      </c>
      <c r="AK41" s="94">
        <f>'Emissions summary'!BI52</f>
        <v>2.9577236115063403</v>
      </c>
      <c r="AL41" s="94">
        <f>'Emissions summary'!BJ52</f>
        <v>3.0588416632420552</v>
      </c>
      <c r="AM41" s="94">
        <f>'Emissions summary'!BK52</f>
        <v>3.1651078143064777</v>
      </c>
      <c r="AN41" s="94">
        <f>'Emissions summary'!BL52</f>
        <v>3.2703599325932196</v>
      </c>
      <c r="AO41" s="94">
        <f>'Emissions summary'!BM52</f>
        <v>3.380511691427293</v>
      </c>
      <c r="AP41" s="94">
        <f>'Emissions summary'!BN52</f>
        <v>3.4971515773857549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topLeftCell="H1" workbookViewId="0">
      <selection activeCell="Z4" sqref="Z4"/>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59991580.449204266</v>
      </c>
      <c r="AJ4" s="22">
        <f>DriversCGE!K35*1000</f>
        <v>60682333.816399373</v>
      </c>
      <c r="AK4" s="22">
        <f>DriversCGE!L35*1000</f>
        <v>61381040.636574373</v>
      </c>
      <c r="AL4" s="22">
        <f>DriversCGE!M35*1000</f>
        <v>62087792.487153694</v>
      </c>
      <c r="AM4" s="22">
        <f>DriversCGE!N35*1000</f>
        <v>62802682.000000022</v>
      </c>
      <c r="AN4" s="22">
        <f>DriversCGE!O35*1000</f>
        <v>63421065.342005149</v>
      </c>
      <c r="AO4" s="22">
        <f>DriversCGE!P35*1000</f>
        <v>64045537.563425794</v>
      </c>
      <c r="AP4" s="22">
        <f>DriversCGE!Q35*1000</f>
        <v>64676158.618096448</v>
      </c>
      <c r="AQ4" s="22">
        <f>DriversCGE!R35*1000</f>
        <v>65312989.050183922</v>
      </c>
      <c r="AR4" s="22">
        <f>DriversCGE!S35*1000</f>
        <v>65956090</v>
      </c>
      <c r="AS4" s="22">
        <f>DriversCGE!T35*1000</f>
        <v>66518977.190687671</v>
      </c>
      <c r="AT4" s="22">
        <f>DriversCGE!U35*1000</f>
        <v>67086668.213583104</v>
      </c>
      <c r="AU4" s="22">
        <f>DriversCGE!V35*1000</f>
        <v>67659204.065895453</v>
      </c>
      <c r="AV4" s="22">
        <f>DriversCGE!W35*1000</f>
        <v>68236626.094715163</v>
      </c>
      <c r="AW4" s="22">
        <f>DriversCGE!X35*1000</f>
        <v>68818976.000000015</v>
      </c>
      <c r="AX4" s="22">
        <f>DriversCGE!Y35*1000</f>
        <v>69322810.489383534</v>
      </c>
      <c r="AY4" s="22">
        <f>DriversCGE!Z35*1000</f>
        <v>69830333.629884064</v>
      </c>
      <c r="AZ4" s="22">
        <f>DriversCGE!AA35*1000</f>
        <v>70341572.426693439</v>
      </c>
      <c r="BA4" s="22">
        <f>DriversCGE!AB35*1000</f>
        <v>70856554.082712814</v>
      </c>
      <c r="BB4" s="22">
        <f>DriversCGE!AC35*1000</f>
        <v>71375306</v>
      </c>
      <c r="BC4" s="22">
        <f>DriversCGE!AD35*1000</f>
        <v>71818612.994947314</v>
      </c>
      <c r="BD4" s="22">
        <f>DriversCGE!AE35*1000</f>
        <v>72264673.338395417</v>
      </c>
      <c r="BE4" s="22">
        <f>DriversCGE!AF35*1000</f>
        <v>72713504.131197795</v>
      </c>
      <c r="BF4" s="22">
        <f>DriversCGE!AG35*1000</f>
        <v>73165122.580420136</v>
      </c>
      <c r="BG4" s="22">
        <f>DriversCGE!AH35*1000</f>
        <v>73619545.99999997</v>
      </c>
      <c r="BH4" s="22">
        <f>DriversCGE!AI35*1000</f>
        <v>73995362.001779526</v>
      </c>
      <c r="BI4" s="22">
        <f>DriversCGE!AJ35*1000</f>
        <v>74373096.484110355</v>
      </c>
      <c r="BJ4" s="22">
        <f>DriversCGE!AK35*1000</f>
        <v>74752759.240528658</v>
      </c>
      <c r="BK4" s="22">
        <f>DriversCGE!AL35*1000</f>
        <v>75134360.114565104</v>
      </c>
      <c r="BL4" s="22">
        <f>DriversCGE!AM35*1000</f>
        <v>75517908.999999985</v>
      </c>
    </row>
    <row r="5" spans="1:68" x14ac:dyDescent="0.25">
      <c r="A5" t="s">
        <v>809</v>
      </c>
      <c r="B5" t="s">
        <v>747</v>
      </c>
      <c r="C5" t="s">
        <v>810</v>
      </c>
      <c r="D5" s="21">
        <f t="shared" ref="D5:Y5" si="0">E5/(1+E7)</f>
        <v>1433.9938812707383</v>
      </c>
      <c r="E5" s="21">
        <f t="shared" si="0"/>
        <v>1477.0136977088605</v>
      </c>
      <c r="F5" s="21">
        <f t="shared" si="0"/>
        <v>1521.3241086401263</v>
      </c>
      <c r="G5" s="21">
        <f t="shared" si="0"/>
        <v>1566.96383189933</v>
      </c>
      <c r="H5" s="21">
        <f t="shared" si="0"/>
        <v>1613.9727468563099</v>
      </c>
      <c r="I5" s="21">
        <f t="shared" si="0"/>
        <v>1662.3919292619992</v>
      </c>
      <c r="J5" s="21">
        <f t="shared" si="0"/>
        <v>1732.2123902910032</v>
      </c>
      <c r="K5" s="21">
        <f t="shared" si="0"/>
        <v>1777.2499124385693</v>
      </c>
      <c r="L5" s="21">
        <f t="shared" si="0"/>
        <v>1789.6906618256392</v>
      </c>
      <c r="M5" s="21">
        <f t="shared" si="0"/>
        <v>1838.0123096949312</v>
      </c>
      <c r="N5" s="21">
        <f t="shared" si="0"/>
        <v>1918.8848513215082</v>
      </c>
      <c r="O5" s="21">
        <f t="shared" si="0"/>
        <v>1974.5325120098319</v>
      </c>
      <c r="P5" s="21">
        <f t="shared" si="0"/>
        <v>2049.5730461474423</v>
      </c>
      <c r="Q5" s="21">
        <f t="shared" si="0"/>
        <v>2110.6804438191621</v>
      </c>
      <c r="R5" s="21">
        <f t="shared" si="0"/>
        <v>2205.6120415558612</v>
      </c>
      <c r="S5" s="21">
        <f t="shared" si="0"/>
        <v>2322.78362433856</v>
      </c>
      <c r="T5" s="21">
        <f t="shared" si="0"/>
        <v>2451.1446787079099</v>
      </c>
      <c r="U5" s="21">
        <f t="shared" si="0"/>
        <v>2588.057994696665</v>
      </c>
      <c r="V5" s="21">
        <f t="shared" si="0"/>
        <v>2685.418274917427</v>
      </c>
      <c r="W5" s="21">
        <f t="shared" si="0"/>
        <v>2649.37291386075</v>
      </c>
      <c r="X5" s="21">
        <f t="shared" si="0"/>
        <v>2730.9657981253636</v>
      </c>
      <c r="Y5" s="21">
        <f t="shared" si="0"/>
        <v>2824.6785081473349</v>
      </c>
      <c r="Z5" s="22">
        <f>SUM(DriversCGE!B8:B25)</f>
        <v>2893.5649999999887</v>
      </c>
      <c r="AA5" s="22">
        <f>SUM(DriversCGE!C8:C25)</f>
        <v>2970.1709709410161</v>
      </c>
      <c r="AB5" s="22">
        <f>SUM(DriversCGE!D8:D25)</f>
        <v>3028.414204457511</v>
      </c>
      <c r="AC5" s="22">
        <f>SUM(DriversCGE!E8:E25)</f>
        <v>3068.5286267410806</v>
      </c>
      <c r="AD5" s="22">
        <f>SUM(DriversCGE!F8:F25)</f>
        <v>3090.0207945279935</v>
      </c>
      <c r="AE5" s="22">
        <f>SUM(DriversCGE!G8:G25)</f>
        <v>3131.985724710903</v>
      </c>
      <c r="AF5" s="22">
        <f>SUM(DriversCGE!H8:H25)</f>
        <v>3170.7105910498399</v>
      </c>
      <c r="AG5" s="22">
        <f>SUM(DriversCGE!I8:I25)</f>
        <v>3193.37963217276</v>
      </c>
      <c r="AH5" s="22">
        <f>SUM(DriversCGE!J8:J25)</f>
        <v>2962.8574511168945</v>
      </c>
      <c r="AI5" s="22">
        <f>SUM(DriversCGE!K8:K25)</f>
        <v>3061.5527218079555</v>
      </c>
      <c r="AJ5" s="22">
        <f>SUM(DriversCGE!L8:L25)</f>
        <v>3132.1730030012413</v>
      </c>
      <c r="AK5" s="22">
        <f>SUM(DriversCGE!M8:M25)</f>
        <v>3204.2358141841787</v>
      </c>
      <c r="AL5" s="22">
        <f>SUM(DriversCGE!N8:N25)</f>
        <v>3280.6383707657656</v>
      </c>
      <c r="AM5" s="22">
        <f>SUM(DriversCGE!O8:O25)</f>
        <v>3385.6711317803083</v>
      </c>
      <c r="AN5" s="22">
        <f>SUM(DriversCGE!P8:P25)</f>
        <v>3495.2285928465303</v>
      </c>
      <c r="AO5" s="22">
        <f>SUM(DriversCGE!Q8:Q25)</f>
        <v>3615.3965743495028</v>
      </c>
      <c r="AP5" s="22">
        <f>SUM(DriversCGE!R8:R25)</f>
        <v>3747.5326825295015</v>
      </c>
      <c r="AQ5" s="22">
        <f>SUM(DriversCGE!S8:S25)</f>
        <v>3903.502214581245</v>
      </c>
      <c r="AR5" s="22">
        <f>SUM(DriversCGE!T8:T25)</f>
        <v>4068.2013390165207</v>
      </c>
      <c r="AS5" s="22">
        <f>SUM(DriversCGE!U8:U25)</f>
        <v>4239.1426030183702</v>
      </c>
      <c r="AT5" s="22">
        <f>SUM(DriversCGE!V8:V25)</f>
        <v>4410.1647350214989</v>
      </c>
      <c r="AU5" s="22">
        <f>SUM(DriversCGE!W8:W25)</f>
        <v>4590.997207823546</v>
      </c>
      <c r="AV5" s="22">
        <f>SUM(DriversCGE!X8:X25)</f>
        <v>4775.7656640899258</v>
      </c>
      <c r="AW5" s="22">
        <f>SUM(DriversCGE!Y8:Y25)</f>
        <v>4950.9737501186919</v>
      </c>
      <c r="AX5" s="22">
        <f>SUM(DriversCGE!Z8:Z25)</f>
        <v>5129.0468537846455</v>
      </c>
      <c r="AY5" s="22">
        <f>SUM(DriversCGE!AA8:AA25)</f>
        <v>5312.9571922489095</v>
      </c>
      <c r="AZ5" s="22">
        <f>SUM(DriversCGE!AB8:AB25)</f>
        <v>5498.9790499448718</v>
      </c>
      <c r="BA5" s="22">
        <f>SUM(DriversCGE!AC8:AC25)</f>
        <v>5684.4214827386359</v>
      </c>
      <c r="BB5" s="22">
        <f>SUM(DriversCGE!AD8:AD25)</f>
        <v>5883.0530356942108</v>
      </c>
      <c r="BC5" s="22">
        <f>SUM(DriversCGE!AE8:AE25)</f>
        <v>6090.3156654935146</v>
      </c>
      <c r="BD5" s="22">
        <f>SUM(DriversCGE!AF8:AF25)</f>
        <v>6307.1144906703739</v>
      </c>
      <c r="BE5" s="22">
        <f>SUM(DriversCGE!AG8:AG25)</f>
        <v>6526.0454949017367</v>
      </c>
      <c r="BF5" s="22">
        <f>SUM(DriversCGE!AH8:AH25)</f>
        <v>6754.1692706658996</v>
      </c>
      <c r="BG5" s="22">
        <f>SUM(DriversCGE!AI8:AI25)</f>
        <v>7000.7006637294453</v>
      </c>
      <c r="BH5" s="22">
        <f>SUM(DriversCGE!AJ8:AJ25)</f>
        <v>7260.9963469073673</v>
      </c>
      <c r="BI5" s="22">
        <f>SUM(DriversCGE!AK8:AK25)</f>
        <v>7534.6492821134407</v>
      </c>
      <c r="BJ5" s="22">
        <f>SUM(DriversCGE!AL8:AL25)</f>
        <v>7807.6981795209704</v>
      </c>
      <c r="BK5" s="22">
        <f>SUM(DriversCGE!AM8:AM25)</f>
        <v>8093.6537760252741</v>
      </c>
      <c r="BL5" s="22">
        <f>SUM(DriversCGE!AN8:AN25)</f>
        <v>8396.2894391480513</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B6" sqref="B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908</v>
      </c>
      <c r="F21" s="23" t="s">
        <v>909</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910</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911</v>
      </c>
      <c r="F43" t="s">
        <v>377</v>
      </c>
      <c r="H43" s="56">
        <v>0.12</v>
      </c>
    </row>
    <row r="44" spans="1:8" x14ac:dyDescent="0.25">
      <c r="A44" t="str">
        <f t="shared" si="8"/>
        <v>3C Aggregated and non-CO2 emissions on land</v>
      </c>
      <c r="B44" t="str">
        <f t="shared" si="7"/>
        <v>3C4 Direct N2O from managed soils (N2O)</v>
      </c>
      <c r="C44" t="str">
        <f t="shared" si="7"/>
        <v>Crop residues</v>
      </c>
      <c r="E44" t="s">
        <v>912</v>
      </c>
      <c r="F44" t="s">
        <v>377</v>
      </c>
      <c r="H44" s="56">
        <v>0.48</v>
      </c>
    </row>
    <row r="45" spans="1:8" x14ac:dyDescent="0.25">
      <c r="A45" t="str">
        <f t="shared" si="8"/>
        <v>3C Aggregated and non-CO2 emissions on land</v>
      </c>
      <c r="B45" t="str">
        <f t="shared" si="7"/>
        <v>3C4 Direct N2O from managed soils (N2O)</v>
      </c>
      <c r="C45" t="str">
        <f t="shared" si="7"/>
        <v>Crop residues</v>
      </c>
      <c r="E45" t="s">
        <v>913</v>
      </c>
      <c r="F45" t="s">
        <v>365</v>
      </c>
      <c r="H45" s="56">
        <v>4.2</v>
      </c>
    </row>
    <row r="46" spans="1:8" x14ac:dyDescent="0.25">
      <c r="A46" t="str">
        <f t="shared" si="8"/>
        <v>3C Aggregated and non-CO2 emissions on land</v>
      </c>
      <c r="B46" t="str">
        <f t="shared" si="7"/>
        <v>3C4 Direct N2O from managed soils (N2O)</v>
      </c>
      <c r="C46" t="str">
        <f t="shared" si="7"/>
        <v>Crop residues</v>
      </c>
      <c r="E46" t="s">
        <v>914</v>
      </c>
      <c r="F46" t="s">
        <v>365</v>
      </c>
      <c r="H46" s="56">
        <v>2.8</v>
      </c>
    </row>
    <row r="47" spans="1:8" x14ac:dyDescent="0.25">
      <c r="A47" t="str">
        <f t="shared" si="8"/>
        <v>3C Aggregated and non-CO2 emissions on land</v>
      </c>
      <c r="B47" t="str">
        <f t="shared" si="7"/>
        <v>3C4 Direct N2O from managed soils (N2O)</v>
      </c>
      <c r="C47" t="str">
        <f t="shared" si="7"/>
        <v>Crop residues</v>
      </c>
      <c r="E47" t="s">
        <v>915</v>
      </c>
      <c r="F47" t="s">
        <v>365</v>
      </c>
      <c r="H47" s="56">
        <v>3.7</v>
      </c>
    </row>
    <row r="48" spans="1:8" x14ac:dyDescent="0.25">
      <c r="A48" t="str">
        <f t="shared" si="8"/>
        <v>3C Aggregated and non-CO2 emissions on land</v>
      </c>
      <c r="B48" t="str">
        <f t="shared" si="7"/>
        <v>3C4 Direct N2O from managed soils (N2O)</v>
      </c>
      <c r="C48" t="str">
        <f t="shared" si="7"/>
        <v>Crop residues</v>
      </c>
      <c r="E48" t="s">
        <v>916</v>
      </c>
      <c r="H48" s="56">
        <v>1.5</v>
      </c>
    </row>
    <row r="49" spans="1:8" x14ac:dyDescent="0.25">
      <c r="A49" t="str">
        <f t="shared" si="8"/>
        <v>3C Aggregated and non-CO2 emissions on land</v>
      </c>
      <c r="B49" t="str">
        <f t="shared" si="7"/>
        <v>3C4 Direct N2O from managed soils (N2O)</v>
      </c>
      <c r="C49" t="str">
        <f t="shared" si="7"/>
        <v>Crop residues</v>
      </c>
      <c r="E49" t="s">
        <v>917</v>
      </c>
      <c r="H49" s="56">
        <v>1.4</v>
      </c>
    </row>
    <row r="50" spans="1:8" x14ac:dyDescent="0.25">
      <c r="A50" t="str">
        <f t="shared" si="8"/>
        <v>3C Aggregated and non-CO2 emissions on land</v>
      </c>
      <c r="B50" t="str">
        <f t="shared" si="7"/>
        <v>3C4 Direct N2O from managed soils (N2O)</v>
      </c>
      <c r="C50" t="str">
        <f t="shared" si="7"/>
        <v>Crop residues</v>
      </c>
      <c r="E50" t="s">
        <v>918</v>
      </c>
      <c r="H50" s="56">
        <v>1.3</v>
      </c>
    </row>
    <row r="51" spans="1:8" x14ac:dyDescent="0.25">
      <c r="A51" t="str">
        <f t="shared" si="8"/>
        <v>3C Aggregated and non-CO2 emissions on land</v>
      </c>
      <c r="B51" t="str">
        <f t="shared" si="7"/>
        <v>3C4 Direct N2O from managed soils (N2O)</v>
      </c>
      <c r="C51" t="str">
        <f t="shared" si="7"/>
        <v>Crop residues</v>
      </c>
      <c r="E51" t="s">
        <v>919</v>
      </c>
      <c r="H51" s="56">
        <v>0.45</v>
      </c>
    </row>
    <row r="52" spans="1:8" x14ac:dyDescent="0.25">
      <c r="A52" t="str">
        <f t="shared" si="8"/>
        <v>3C Aggregated and non-CO2 emissions on land</v>
      </c>
      <c r="B52" t="str">
        <f t="shared" si="7"/>
        <v>3C4 Direct N2O from managed soils (N2O)</v>
      </c>
      <c r="C52" t="str">
        <f t="shared" si="7"/>
        <v>Crop residues</v>
      </c>
      <c r="E52" t="s">
        <v>920</v>
      </c>
      <c r="H52" s="56">
        <v>0</v>
      </c>
    </row>
    <row r="53" spans="1:8" x14ac:dyDescent="0.25">
      <c r="A53" t="str">
        <f t="shared" si="8"/>
        <v>3C Aggregated and non-CO2 emissions on land</v>
      </c>
      <c r="B53" t="str">
        <f t="shared" si="7"/>
        <v>3C4 Direct N2O from managed soils (N2O)</v>
      </c>
      <c r="C53" t="str">
        <f t="shared" si="7"/>
        <v>Crop residues</v>
      </c>
      <c r="E53" t="s">
        <v>921</v>
      </c>
      <c r="H53" s="56">
        <v>0.6</v>
      </c>
    </row>
    <row r="54" spans="1:8" x14ac:dyDescent="0.25">
      <c r="A54" t="str">
        <f>A47</f>
        <v>3C Aggregated and non-CO2 emissions on land</v>
      </c>
      <c r="B54" t="str">
        <f>B47</f>
        <v>3C4 Direct N2O from managed soils (N2O)</v>
      </c>
      <c r="C54" t="str">
        <f>C47</f>
        <v>Crop residues</v>
      </c>
      <c r="E54" t="s">
        <v>922</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923</v>
      </c>
      <c r="F55" t="s">
        <v>327</v>
      </c>
      <c r="H55" s="56">
        <v>0.89</v>
      </c>
    </row>
    <row r="56" spans="1:8" x14ac:dyDescent="0.25">
      <c r="A56" t="str">
        <f t="shared" si="9"/>
        <v>3C Aggregated and non-CO2 emissions on land</v>
      </c>
      <c r="B56" t="str">
        <f t="shared" si="9"/>
        <v>3C4 Direct N2O from managed soils (N2O)</v>
      </c>
      <c r="C56" t="str">
        <f t="shared" si="9"/>
        <v>Crop residues</v>
      </c>
      <c r="E56" t="s">
        <v>924</v>
      </c>
      <c r="F56" t="s">
        <v>327</v>
      </c>
      <c r="H56" s="56">
        <v>0.89</v>
      </c>
    </row>
    <row r="57" spans="1:8" x14ac:dyDescent="0.25">
      <c r="A57" t="str">
        <f>A56</f>
        <v>3C Aggregated and non-CO2 emissions on land</v>
      </c>
      <c r="B57" t="str">
        <f>B56</f>
        <v>3C4 Direct N2O from managed soils (N2O)</v>
      </c>
      <c r="C57" t="str">
        <f>C56</f>
        <v>Crop residues</v>
      </c>
      <c r="E57" t="s">
        <v>925</v>
      </c>
      <c r="F57" t="s">
        <v>327</v>
      </c>
      <c r="H57" s="56">
        <v>0.5</v>
      </c>
    </row>
    <row r="58" spans="1:8" x14ac:dyDescent="0.25">
      <c r="A58" t="str">
        <f t="shared" si="9"/>
        <v>3C Aggregated and non-CO2 emissions on land</v>
      </c>
      <c r="B58" t="str">
        <f t="shared" si="9"/>
        <v>3C4 Direct N2O from managed soils (N2O)</v>
      </c>
      <c r="C58" t="str">
        <f t="shared" si="9"/>
        <v>Crop residues</v>
      </c>
      <c r="E58" t="s">
        <v>926</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8" sqref="G8:K8"/>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0.74</v>
      </c>
      <c r="I6" s="50">
        <v>0.76</v>
      </c>
      <c r="J6" s="50">
        <v>0.8</v>
      </c>
      <c r="K6" s="50">
        <v>0.83</v>
      </c>
    </row>
    <row r="7" spans="1:12" x14ac:dyDescent="0.25">
      <c r="A7" t="str">
        <f>A6</f>
        <v>3A Livestock</v>
      </c>
      <c r="C7" t="str">
        <f>C6</f>
        <v>3A1aii Other cattle</v>
      </c>
      <c r="E7" t="s">
        <v>927</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120</v>
      </c>
      <c r="H8" s="50">
        <v>120</v>
      </c>
      <c r="I8" s="50">
        <v>120</v>
      </c>
      <c r="J8" s="50">
        <v>120</v>
      </c>
      <c r="K8" s="50">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075F93-2FFF-4204-8A47-BF4DE26969B4}">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 ds:uri="http://purl.org/dc/dcmitype/"/>
    <ds:schemaRef ds:uri="43193f7e-cc5e-4e8f-af15-505b2f732e4d"/>
    <ds:schemaRef ds:uri="4aa0aade-5a71-4415-8847-ee8404131378"/>
    <ds:schemaRef ds:uri="http://purl.org/dc/terms/"/>
  </ds:schemaRefs>
</ds:datastoreItem>
</file>

<file path=customXml/itemProps3.xml><?xml version="1.0" encoding="utf-8"?>
<ds:datastoreItem xmlns:ds="http://schemas.openxmlformats.org/officeDocument/2006/customXml" ds:itemID="{85410DEF-99BC-418A-A8F6-60AAAC61D7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2020-09-25T09:12:42Z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