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2.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721DB56C-A2D3-46C6-976E-203DEA781BAC}" xr6:coauthVersionLast="47" xr6:coauthVersionMax="47" xr10:uidLastSave="{00000000-0000-0000-0000-000000000000}"/>
  <bookViews>
    <workbookView xWindow="3930" yWindow="-16365" windowWidth="28800" windowHeight="14745" firstSheet="1"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9" i="55" l="1"/>
  <c r="L29" i="55"/>
  <c r="M29" i="55"/>
  <c r="N29" i="55"/>
  <c r="O29" i="55"/>
  <c r="J29" i="55"/>
  <c r="F136" i="47"/>
  <c r="E136" i="47" s="1"/>
  <c r="F137" i="47"/>
  <c r="E137" i="47" s="1"/>
  <c r="C46" i="55"/>
  <c r="B46" i="55"/>
  <c r="O31" i="55"/>
  <c r="J31" i="55"/>
  <c r="K31" i="55" s="1"/>
  <c r="L31" i="55" s="1"/>
  <c r="M31" i="55" s="1"/>
  <c r="N31" i="55" s="1"/>
  <c r="G136" i="47" l="1"/>
  <c r="H136" i="47"/>
  <c r="I136" i="47"/>
  <c r="L136" i="47"/>
  <c r="J136" i="47"/>
  <c r="K136" i="47"/>
  <c r="H137" i="47"/>
  <c r="K30" i="55"/>
  <c r="L30" i="55"/>
  <c r="M30" i="55"/>
  <c r="N30" i="55"/>
  <c r="O30" i="55"/>
  <c r="J30" i="55"/>
  <c r="D31" i="55"/>
  <c r="K137" i="47"/>
  <c r="L137" i="47"/>
  <c r="I137" i="47"/>
  <c r="J137" i="47"/>
  <c r="G137" i="47" l="1"/>
  <c r="B14" i="44" l="1"/>
  <c r="B15" i="44" s="1"/>
  <c r="B16" i="44" s="1"/>
  <c r="B17" i="44" s="1"/>
  <c r="AG50" i="44"/>
  <c r="AF50" i="44"/>
  <c r="AE50" i="44"/>
  <c r="AD50" i="44"/>
  <c r="AC50" i="44"/>
  <c r="AB50" i="44"/>
  <c r="AA50" i="44"/>
  <c r="Z50" i="44"/>
  <c r="Y50" i="44"/>
  <c r="X50" i="44"/>
  <c r="W50" i="44"/>
  <c r="V50" i="44"/>
  <c r="U50" i="44"/>
  <c r="T50" i="44"/>
  <c r="S50" i="44"/>
  <c r="R50" i="44"/>
  <c r="Q50" i="44"/>
  <c r="P50" i="44"/>
  <c r="O50" i="44"/>
  <c r="N50" i="44"/>
  <c r="M50" i="44"/>
  <c r="L50" i="44"/>
  <c r="L14" i="44" s="1"/>
  <c r="K50" i="44"/>
  <c r="J50" i="44"/>
  <c r="I50" i="44"/>
  <c r="H50" i="44"/>
  <c r="G50" i="44"/>
  <c r="F50" i="44"/>
  <c r="E50" i="44"/>
  <c r="D50" i="44"/>
  <c r="M14" i="44" l="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D13" i="55" l="1"/>
  <c r="A31" i="55" s="1"/>
  <c r="G11" i="55" l="1"/>
  <c r="D11" i="55"/>
  <c r="A29" i="55" s="1"/>
  <c r="O41" i="55" l="1"/>
  <c r="N41" i="55"/>
  <c r="M41" i="55"/>
  <c r="L41" i="55"/>
  <c r="K41" i="55"/>
  <c r="J41" i="55"/>
  <c r="O40" i="55"/>
  <c r="N40" i="55"/>
  <c r="M40" i="55"/>
  <c r="L40" i="55"/>
  <c r="K40" i="55"/>
  <c r="J4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A80" i="55"/>
  <c r="A79" i="55"/>
  <c r="A78" i="55"/>
  <c r="A77" i="55"/>
  <c r="D259" i="55"/>
  <c r="J259" i="55" s="1"/>
  <c r="D258" i="55"/>
  <c r="D257" i="55"/>
  <c r="J257" i="55" s="1"/>
  <c r="D256" i="55"/>
  <c r="J256" i="55" s="1"/>
  <c r="D255" i="55"/>
  <c r="J255" i="55" s="1"/>
  <c r="D254" i="55"/>
  <c r="J254" i="55" s="1"/>
  <c r="D253" i="55"/>
  <c r="J253" i="55" s="1"/>
  <c r="D252" i="55"/>
  <c r="J252" i="55" s="1"/>
  <c r="D251" i="55"/>
  <c r="J251" i="55" s="1"/>
  <c r="D250" i="55"/>
  <c r="J250" i="55" s="1"/>
  <c r="D249" i="55"/>
  <c r="J249" i="55" s="1"/>
  <c r="D248" i="55"/>
  <c r="D247" i="55"/>
  <c r="J247" i="55" s="1"/>
  <c r="D246" i="55"/>
  <c r="D245" i="55"/>
  <c r="D244" i="55"/>
  <c r="J244" i="55" s="1"/>
  <c r="D243" i="55"/>
  <c r="J243" i="55" s="1"/>
  <c r="D242" i="55"/>
  <c r="J242" i="55" s="1"/>
  <c r="D241" i="55"/>
  <c r="J241" i="55" s="1"/>
  <c r="D240" i="55"/>
  <c r="D239" i="55"/>
  <c r="D238" i="55"/>
  <c r="J238" i="55" s="1"/>
  <c r="D237" i="55"/>
  <c r="J237" i="55" s="1"/>
  <c r="D236" i="55"/>
  <c r="J236"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20" i="55"/>
  <c r="J220" i="55" s="1"/>
  <c r="D219" i="55"/>
  <c r="J219" i="55" s="1"/>
  <c r="D218" i="55"/>
  <c r="J218" i="55" s="1"/>
  <c r="D217" i="55"/>
  <c r="J217" i="55" s="1"/>
  <c r="D215" i="55"/>
  <c r="J215" i="55" s="1"/>
  <c r="D214" i="55"/>
  <c r="J214" i="55" s="1"/>
  <c r="D213" i="55"/>
  <c r="J213" i="55" s="1"/>
  <c r="D212" i="55"/>
  <c r="J212" i="55" s="1"/>
  <c r="D211" i="55"/>
  <c r="J211" i="55" s="1"/>
  <c r="D210" i="55"/>
  <c r="J210" i="55" s="1"/>
  <c r="D209" i="55"/>
  <c r="J209" i="55" s="1"/>
  <c r="D208" i="55"/>
  <c r="D207" i="55"/>
  <c r="J207" i="55" s="1"/>
  <c r="D206" i="55"/>
  <c r="D205" i="55"/>
  <c r="J205" i="55" s="1"/>
  <c r="D204" i="55"/>
  <c r="J204" i="55" s="1"/>
  <c r="D203" i="55"/>
  <c r="J203" i="55" s="1"/>
  <c r="D202" i="55"/>
  <c r="D201" i="55"/>
  <c r="D200" i="55"/>
  <c r="J200" i="55" s="1"/>
  <c r="D199" i="55"/>
  <c r="J199" i="55" s="1"/>
  <c r="D198" i="55"/>
  <c r="J198"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2" i="55"/>
  <c r="J182" i="55" s="1"/>
  <c r="D181" i="55"/>
  <c r="J181" i="55" s="1"/>
  <c r="D180" i="55"/>
  <c r="J180" i="55" s="1"/>
  <c r="D179" i="55"/>
  <c r="J179" i="55" s="1"/>
  <c r="D177" i="55"/>
  <c r="J177" i="55" s="1"/>
  <c r="D176" i="55"/>
  <c r="J176" i="55" s="1"/>
  <c r="D175" i="55"/>
  <c r="J175" i="55" s="1"/>
  <c r="D174" i="55"/>
  <c r="J174" i="55" s="1"/>
  <c r="D173" i="55"/>
  <c r="J173" i="55" s="1"/>
  <c r="D172" i="55"/>
  <c r="J172" i="55" s="1"/>
  <c r="D171" i="55"/>
  <c r="J171" i="55" s="1"/>
  <c r="D170" i="55"/>
  <c r="D169" i="55"/>
  <c r="J169" i="55" s="1"/>
  <c r="D168" i="55"/>
  <c r="J168" i="55" s="1"/>
  <c r="D167" i="55"/>
  <c r="J167" i="55" s="1"/>
  <c r="D166" i="55"/>
  <c r="D165" i="55"/>
  <c r="J165" i="55" s="1"/>
  <c r="D164" i="55"/>
  <c r="D163" i="55"/>
  <c r="D162" i="55"/>
  <c r="J162" i="55" s="1"/>
  <c r="D161" i="55"/>
  <c r="D160" i="55"/>
  <c r="D158" i="55"/>
  <c r="J158" i="55" s="1"/>
  <c r="D157" i="55"/>
  <c r="J157" i="55" s="1"/>
  <c r="D156" i="55"/>
  <c r="D155" i="55"/>
  <c r="J155" i="55" s="1"/>
  <c r="D154" i="55"/>
  <c r="J154" i="55" s="1"/>
  <c r="D153" i="55"/>
  <c r="J153" i="55" s="1"/>
  <c r="D152" i="55"/>
  <c r="J152" i="55" s="1"/>
  <c r="D151" i="55"/>
  <c r="J151" i="55" s="1"/>
  <c r="D150" i="55"/>
  <c r="J150" i="55" s="1"/>
  <c r="D149" i="55"/>
  <c r="J149" i="55" s="1"/>
  <c r="D148" i="55"/>
  <c r="J148" i="55" s="1"/>
  <c r="D147" i="55"/>
  <c r="J147" i="55" s="1"/>
  <c r="D146" i="55"/>
  <c r="J146" i="55" s="1"/>
  <c r="D145" i="55"/>
  <c r="D144" i="55"/>
  <c r="D143" i="55"/>
  <c r="D142" i="55"/>
  <c r="J142" i="55" s="1"/>
  <c r="D141" i="55"/>
  <c r="D140" i="55"/>
  <c r="J140" i="55" s="1"/>
  <c r="D139" i="55"/>
  <c r="J139"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1" i="55"/>
  <c r="J121" i="55" s="1"/>
  <c r="D120" i="55"/>
  <c r="J120" i="55" s="1"/>
  <c r="D119" i="55"/>
  <c r="J119" i="55" s="1"/>
  <c r="D118" i="55"/>
  <c r="J118"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100" i="55"/>
  <c r="J100" i="55" s="1"/>
  <c r="D99" i="55"/>
  <c r="J99" i="55" s="1"/>
  <c r="D98" i="55"/>
  <c r="J98" i="55" s="1"/>
  <c r="D97" i="55"/>
  <c r="J97" i="55" s="1"/>
  <c r="D95" i="55"/>
  <c r="J95" i="55" s="1"/>
  <c r="D94" i="55"/>
  <c r="J94" i="55" s="1"/>
  <c r="D93" i="55"/>
  <c r="D92" i="55"/>
  <c r="J92" i="55" s="1"/>
  <c r="D91" i="55"/>
  <c r="J91" i="55" s="1"/>
  <c r="D90" i="55"/>
  <c r="J90" i="55" s="1"/>
  <c r="D89" i="55"/>
  <c r="J89" i="55" s="1"/>
  <c r="D88" i="55"/>
  <c r="J88" i="55" s="1"/>
  <c r="D87" i="55"/>
  <c r="J87" i="55" s="1"/>
  <c r="D86" i="55"/>
  <c r="J86" i="55" s="1"/>
  <c r="D85" i="55"/>
  <c r="J85" i="55" s="1"/>
  <c r="D84" i="55"/>
  <c r="J84" i="55" s="1"/>
  <c r="D83" i="55"/>
  <c r="D82" i="55"/>
  <c r="D81" i="55"/>
  <c r="D80" i="55"/>
  <c r="J80" i="55" s="1"/>
  <c r="D79" i="55"/>
  <c r="J79" i="55" s="1"/>
  <c r="D78" i="55"/>
  <c r="J78" i="55" s="1"/>
  <c r="D77" i="55"/>
  <c r="J77" i="55" s="1"/>
  <c r="D76" i="55"/>
  <c r="J81" i="55" l="1"/>
  <c r="J156" i="55"/>
  <c r="J82" i="55"/>
  <c r="J163" i="55"/>
  <c r="J201" i="55"/>
  <c r="J239" i="55"/>
  <c r="J164" i="55"/>
  <c r="J202" i="55"/>
  <c r="J240" i="55"/>
  <c r="J93" i="55"/>
  <c r="J245" i="55"/>
  <c r="J170" i="55"/>
  <c r="J208" i="55"/>
  <c r="J246" i="55"/>
  <c r="J144" i="55"/>
  <c r="J145" i="55"/>
  <c r="J258" i="55"/>
  <c r="J76" i="55"/>
  <c r="J143" i="55"/>
  <c r="J206" i="55"/>
  <c r="J83" i="55"/>
  <c r="J160" i="55"/>
  <c r="J248" i="55"/>
  <c r="J161" i="55"/>
  <c r="J141" i="55"/>
  <c r="J166" i="55"/>
  <c r="K35" i="55" l="1"/>
  <c r="L35" i="55"/>
  <c r="M35" i="55"/>
  <c r="N35" i="55"/>
  <c r="O35" i="55"/>
  <c r="K36" i="55"/>
  <c r="L36" i="55"/>
  <c r="M36" i="55"/>
  <c r="N36" i="55"/>
  <c r="O36" i="55"/>
  <c r="K37" i="55"/>
  <c r="L37" i="55"/>
  <c r="M37" i="55"/>
  <c r="N37" i="55"/>
  <c r="O37" i="55"/>
  <c r="K38" i="55"/>
  <c r="L38" i="55"/>
  <c r="M38" i="55"/>
  <c r="N38" i="55"/>
  <c r="O38" i="55"/>
  <c r="J38" i="55"/>
  <c r="J37" i="55"/>
  <c r="J36" i="55"/>
  <c r="J35" i="55"/>
  <c r="K32" i="55" l="1"/>
  <c r="L32" i="55"/>
  <c r="M32" i="55"/>
  <c r="N32" i="55"/>
  <c r="O32" i="55"/>
  <c r="P32" i="55"/>
  <c r="Q32" i="55"/>
  <c r="R32" i="55"/>
  <c r="J32" i="55"/>
  <c r="D28" i="55" l="1"/>
  <c r="A76" i="55" l="1"/>
  <c r="D24" i="55"/>
  <c r="C24" i="55"/>
  <c r="B24" i="55"/>
  <c r="D22" i="55"/>
  <c r="C22" i="55"/>
  <c r="B22" i="55"/>
  <c r="D21" i="55"/>
  <c r="C21" i="55"/>
  <c r="B21" i="55"/>
  <c r="D17" i="55"/>
  <c r="C17" i="55"/>
  <c r="B17" i="55"/>
  <c r="D16" i="55"/>
  <c r="C16" i="55"/>
  <c r="B16" i="55"/>
  <c r="D15" i="55"/>
  <c r="C15" i="55"/>
  <c r="B15" i="55"/>
  <c r="D14" i="55"/>
  <c r="C14" i="55"/>
  <c r="B14" i="55"/>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59" i="55" l="1"/>
  <c r="U59" i="55"/>
  <c r="V59" i="55"/>
  <c r="W59" i="55"/>
  <c r="X59" i="55"/>
  <c r="Y59" i="55"/>
  <c r="Z59" i="55"/>
  <c r="AA59" i="55"/>
  <c r="T59" i="55"/>
  <c r="AC59" i="55" l="1"/>
  <c r="D64" i="44" l="1"/>
  <c r="E64" i="44"/>
  <c r="F64" i="44"/>
  <c r="G64" i="44"/>
  <c r="H64" i="44"/>
  <c r="I64" i="44"/>
  <c r="J64" i="44"/>
  <c r="K64" i="44"/>
  <c r="D65" i="44"/>
  <c r="D68" i="44" s="1"/>
  <c r="E65" i="44"/>
  <c r="E68" i="44" s="1"/>
  <c r="F65" i="44"/>
  <c r="F68" i="44" s="1"/>
  <c r="G65" i="44"/>
  <c r="G68" i="44" s="1"/>
  <c r="H65" i="44"/>
  <c r="H68" i="44" s="1"/>
  <c r="I65" i="44"/>
  <c r="I68" i="44" s="1"/>
  <c r="J65" i="44"/>
  <c r="J68" i="44" s="1"/>
  <c r="K65" i="44"/>
  <c r="K77" i="44" s="1"/>
  <c r="D66" i="44"/>
  <c r="D69" i="44" s="1"/>
  <c r="E66" i="44"/>
  <c r="E69" i="44" s="1"/>
  <c r="F66" i="44"/>
  <c r="F69" i="44" s="1"/>
  <c r="G66" i="44"/>
  <c r="G69" i="44" s="1"/>
  <c r="H66" i="44"/>
  <c r="H69" i="44" s="1"/>
  <c r="I66" i="44"/>
  <c r="I69" i="44" s="1"/>
  <c r="J66" i="44"/>
  <c r="J69" i="44" s="1"/>
  <c r="K66" i="44"/>
  <c r="K78" i="44" s="1"/>
  <c r="D67" i="44"/>
  <c r="D70" i="44" s="1"/>
  <c r="E67" i="44"/>
  <c r="E70" i="44" s="1"/>
  <c r="F67" i="44"/>
  <c r="F70" i="44" s="1"/>
  <c r="G67" i="44"/>
  <c r="G70" i="44" s="1"/>
  <c r="H67" i="44"/>
  <c r="H70" i="44" s="1"/>
  <c r="I67" i="44"/>
  <c r="I70" i="44" s="1"/>
  <c r="J67" i="44"/>
  <c r="J70" i="44" s="1"/>
  <c r="K67" i="44"/>
  <c r="K70" i="44" s="1"/>
  <c r="D71" i="44"/>
  <c r="D72" i="44" s="1"/>
  <c r="E71" i="44"/>
  <c r="F71" i="44"/>
  <c r="G71" i="44"/>
  <c r="H71" i="44"/>
  <c r="I71" i="44"/>
  <c r="J71" i="44"/>
  <c r="K71" i="44"/>
  <c r="M65" i="44"/>
  <c r="N65" i="44"/>
  <c r="O65" i="44"/>
  <c r="P65" i="44"/>
  <c r="Q65" i="44"/>
  <c r="R65" i="44"/>
  <c r="S65" i="44"/>
  <c r="T65" i="44"/>
  <c r="U65" i="44"/>
  <c r="V65" i="44"/>
  <c r="W65" i="44"/>
  <c r="X65" i="44"/>
  <c r="Y65" i="44"/>
  <c r="Z65" i="44"/>
  <c r="AA65" i="44"/>
  <c r="AB65" i="44"/>
  <c r="AC65" i="44"/>
  <c r="AD65" i="44"/>
  <c r="AE65" i="44"/>
  <c r="AF65" i="44"/>
  <c r="AG65" i="44"/>
  <c r="M66" i="44"/>
  <c r="N66" i="44"/>
  <c r="O66" i="44"/>
  <c r="P66" i="44"/>
  <c r="Q66" i="44"/>
  <c r="R66" i="44"/>
  <c r="S66" i="44"/>
  <c r="T66" i="44"/>
  <c r="U66" i="44"/>
  <c r="V66" i="44"/>
  <c r="W66" i="44"/>
  <c r="X66" i="44"/>
  <c r="Y66" i="44"/>
  <c r="Z66" i="44"/>
  <c r="AA66" i="44"/>
  <c r="AB66" i="44"/>
  <c r="AC66" i="44"/>
  <c r="AD66" i="44"/>
  <c r="AE66" i="44"/>
  <c r="AF66" i="44"/>
  <c r="AG66" i="44"/>
  <c r="M67" i="44"/>
  <c r="N67" i="44"/>
  <c r="O67" i="44"/>
  <c r="P67" i="44"/>
  <c r="Q67" i="44"/>
  <c r="R67" i="44"/>
  <c r="S67" i="44"/>
  <c r="T67" i="44"/>
  <c r="U67" i="44"/>
  <c r="V67" i="44"/>
  <c r="W67" i="44"/>
  <c r="X67" i="44"/>
  <c r="Y67" i="44"/>
  <c r="Z67" i="44"/>
  <c r="AA67" i="44"/>
  <c r="AB67" i="44"/>
  <c r="AC67" i="44"/>
  <c r="AD67" i="44"/>
  <c r="AE67" i="44"/>
  <c r="AF67" i="44"/>
  <c r="AG67" i="44"/>
  <c r="M71" i="44"/>
  <c r="N71" i="44"/>
  <c r="O71" i="44"/>
  <c r="P71" i="44"/>
  <c r="Q71" i="44"/>
  <c r="R71" i="44"/>
  <c r="S71" i="44"/>
  <c r="T71" i="44"/>
  <c r="U71" i="44"/>
  <c r="V71" i="44"/>
  <c r="W71" i="44"/>
  <c r="X71" i="44"/>
  <c r="Y71" i="44"/>
  <c r="Z71" i="44"/>
  <c r="AA71" i="44"/>
  <c r="AB71" i="44"/>
  <c r="AC71" i="44"/>
  <c r="AD71" i="44"/>
  <c r="AE71" i="44"/>
  <c r="AF71" i="44"/>
  <c r="AG71" i="44"/>
  <c r="L71" i="44"/>
  <c r="L66" i="44"/>
  <c r="L67" i="44"/>
  <c r="L65" i="44"/>
  <c r="D43" i="44"/>
  <c r="E43" i="44"/>
  <c r="F43" i="44"/>
  <c r="G43" i="44"/>
  <c r="H43" i="44"/>
  <c r="I43" i="44"/>
  <c r="J43" i="44"/>
  <c r="K43" i="44"/>
  <c r="D44" i="44"/>
  <c r="E44" i="44"/>
  <c r="F44" i="44"/>
  <c r="G44" i="44"/>
  <c r="H44" i="44"/>
  <c r="I44" i="44"/>
  <c r="J44" i="44"/>
  <c r="K44" i="44"/>
  <c r="D45" i="44"/>
  <c r="E45" i="44"/>
  <c r="F45" i="44"/>
  <c r="G45" i="44"/>
  <c r="H45" i="44"/>
  <c r="I45" i="44"/>
  <c r="J45" i="44"/>
  <c r="K45" i="44"/>
  <c r="D46" i="44"/>
  <c r="E46" i="44"/>
  <c r="F46" i="44"/>
  <c r="G46" i="44"/>
  <c r="H46" i="44"/>
  <c r="I46" i="44"/>
  <c r="J46" i="44"/>
  <c r="K46" i="44"/>
  <c r="D47" i="44"/>
  <c r="E47" i="44"/>
  <c r="F47" i="44"/>
  <c r="G47" i="44"/>
  <c r="H47" i="44"/>
  <c r="I47" i="44"/>
  <c r="J47" i="44"/>
  <c r="K47" i="44"/>
  <c r="D48" i="44"/>
  <c r="E48" i="44"/>
  <c r="F48" i="44"/>
  <c r="G48" i="44"/>
  <c r="H48" i="44"/>
  <c r="I48" i="44"/>
  <c r="J48" i="44"/>
  <c r="K48" i="44"/>
  <c r="D49" i="44"/>
  <c r="E49" i="44"/>
  <c r="F49" i="44"/>
  <c r="G49" i="44"/>
  <c r="H49" i="44"/>
  <c r="I49" i="44"/>
  <c r="J49" i="44"/>
  <c r="K49" i="44"/>
  <c r="D51" i="44"/>
  <c r="E51" i="44"/>
  <c r="F51" i="44"/>
  <c r="G51" i="44"/>
  <c r="H51" i="44"/>
  <c r="I51" i="44"/>
  <c r="J51" i="44"/>
  <c r="K51" i="44"/>
  <c r="D52" i="44"/>
  <c r="E52" i="44"/>
  <c r="F52" i="44"/>
  <c r="G52" i="44"/>
  <c r="H52" i="44"/>
  <c r="I52" i="44"/>
  <c r="J52" i="44"/>
  <c r="K52" i="44"/>
  <c r="D53" i="44"/>
  <c r="E53" i="44"/>
  <c r="F53" i="44"/>
  <c r="G53" i="44"/>
  <c r="H53" i="44"/>
  <c r="I53" i="44"/>
  <c r="J53" i="44"/>
  <c r="K53" i="44"/>
  <c r="D54" i="44"/>
  <c r="E54" i="44"/>
  <c r="F54" i="44"/>
  <c r="G54" i="44"/>
  <c r="H54" i="44"/>
  <c r="I54" i="44"/>
  <c r="J54" i="44"/>
  <c r="K54" i="44"/>
  <c r="D55" i="44"/>
  <c r="E55" i="44"/>
  <c r="F55" i="44"/>
  <c r="G55" i="44"/>
  <c r="H55" i="44"/>
  <c r="I55" i="44"/>
  <c r="J55" i="44"/>
  <c r="K55" i="44"/>
  <c r="D56" i="44"/>
  <c r="E56" i="44"/>
  <c r="F56" i="44"/>
  <c r="G56" i="44"/>
  <c r="H56" i="44"/>
  <c r="I56" i="44"/>
  <c r="J56" i="44"/>
  <c r="K56" i="44"/>
  <c r="D57" i="44"/>
  <c r="E57" i="44"/>
  <c r="F57" i="44"/>
  <c r="G57" i="44"/>
  <c r="H57" i="44"/>
  <c r="I57" i="44"/>
  <c r="J57" i="44"/>
  <c r="K57" i="44"/>
  <c r="D58" i="44"/>
  <c r="E58" i="44"/>
  <c r="F58" i="44"/>
  <c r="G58" i="44"/>
  <c r="H58" i="44"/>
  <c r="I58" i="44"/>
  <c r="J58" i="44"/>
  <c r="K58" i="44"/>
  <c r="D59" i="44"/>
  <c r="E59" i="44"/>
  <c r="F59" i="44"/>
  <c r="G59" i="44"/>
  <c r="H59" i="44"/>
  <c r="I59" i="44"/>
  <c r="J59" i="44"/>
  <c r="K59" i="44"/>
  <c r="D60" i="44"/>
  <c r="E60" i="44"/>
  <c r="F60" i="44"/>
  <c r="G60" i="44"/>
  <c r="H60" i="44"/>
  <c r="I60" i="44"/>
  <c r="J60" i="44"/>
  <c r="K60" i="44"/>
  <c r="D61" i="44"/>
  <c r="E61" i="44"/>
  <c r="F61" i="44"/>
  <c r="G61" i="44"/>
  <c r="H61" i="44"/>
  <c r="I61" i="44"/>
  <c r="J61" i="44"/>
  <c r="K61" i="44"/>
  <c r="AG64" i="44"/>
  <c r="AF64" i="44"/>
  <c r="AE64" i="44"/>
  <c r="AD64" i="44"/>
  <c r="AC64" i="44"/>
  <c r="AB64" i="44"/>
  <c r="AA64" i="44"/>
  <c r="Z64" i="44"/>
  <c r="Y64" i="44"/>
  <c r="X64" i="44"/>
  <c r="W64" i="44"/>
  <c r="V64" i="44"/>
  <c r="U64" i="44"/>
  <c r="T64" i="44"/>
  <c r="S64" i="44"/>
  <c r="R64" i="44"/>
  <c r="Q64" i="44"/>
  <c r="P64" i="44"/>
  <c r="O64" i="44"/>
  <c r="N64" i="44"/>
  <c r="M64" i="44"/>
  <c r="L64" i="44"/>
  <c r="AG61" i="44"/>
  <c r="AF61" i="44"/>
  <c r="AE61" i="44"/>
  <c r="AD61" i="44"/>
  <c r="AC61" i="44"/>
  <c r="AB61" i="44"/>
  <c r="AA61" i="44"/>
  <c r="Z61" i="44"/>
  <c r="Y61" i="44"/>
  <c r="X61" i="44"/>
  <c r="W61" i="44"/>
  <c r="V61" i="44"/>
  <c r="U61" i="44"/>
  <c r="T61" i="44"/>
  <c r="S61" i="44"/>
  <c r="R61" i="44"/>
  <c r="Q61" i="44"/>
  <c r="P61" i="44"/>
  <c r="O61" i="44"/>
  <c r="N61" i="44"/>
  <c r="M61" i="44"/>
  <c r="L61" i="44"/>
  <c r="AG60" i="44"/>
  <c r="AF60" i="44"/>
  <c r="AE60" i="44"/>
  <c r="AD60" i="44"/>
  <c r="AC60" i="44"/>
  <c r="AB60" i="44"/>
  <c r="AA60" i="44"/>
  <c r="Z60" i="44"/>
  <c r="Y60" i="44"/>
  <c r="X60" i="44"/>
  <c r="W60" i="44"/>
  <c r="V60" i="44"/>
  <c r="U60" i="44"/>
  <c r="T60" i="44"/>
  <c r="S60" i="44"/>
  <c r="R60" i="44"/>
  <c r="Q60" i="44"/>
  <c r="P60" i="44"/>
  <c r="O60" i="44"/>
  <c r="N60" i="44"/>
  <c r="M60" i="44"/>
  <c r="L60"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6" i="44"/>
  <c r="AF56" i="44"/>
  <c r="AE56" i="44"/>
  <c r="AD56" i="44"/>
  <c r="AC56" i="44"/>
  <c r="AB56" i="44"/>
  <c r="AA56" i="44"/>
  <c r="Z56" i="44"/>
  <c r="Y56" i="44"/>
  <c r="X56" i="44"/>
  <c r="W56" i="44"/>
  <c r="V56" i="44"/>
  <c r="U56" i="44"/>
  <c r="T56" i="44"/>
  <c r="S56" i="44"/>
  <c r="R56" i="44"/>
  <c r="Q56" i="44"/>
  <c r="P56" i="44"/>
  <c r="O56" i="44"/>
  <c r="N56" i="44"/>
  <c r="M56" i="44"/>
  <c r="L56"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3" i="44"/>
  <c r="AF53" i="44"/>
  <c r="AE53" i="44"/>
  <c r="AD53" i="44"/>
  <c r="AC53" i="44"/>
  <c r="AB53" i="44"/>
  <c r="AA53" i="44"/>
  <c r="Z53" i="44"/>
  <c r="Y53" i="44"/>
  <c r="X53" i="44"/>
  <c r="W53" i="44"/>
  <c r="V53" i="44"/>
  <c r="U53" i="44"/>
  <c r="T53" i="44"/>
  <c r="S53" i="44"/>
  <c r="R53" i="44"/>
  <c r="Q53" i="44"/>
  <c r="P53" i="44"/>
  <c r="O53" i="44"/>
  <c r="N53" i="44"/>
  <c r="M53" i="44"/>
  <c r="L53"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49" i="44"/>
  <c r="AF49" i="44"/>
  <c r="AE49" i="44"/>
  <c r="AD49" i="44"/>
  <c r="AC49" i="44"/>
  <c r="AB49" i="44"/>
  <c r="AA49" i="44"/>
  <c r="Z49" i="44"/>
  <c r="Y49" i="44"/>
  <c r="X49" i="44"/>
  <c r="W49" i="44"/>
  <c r="V49" i="44"/>
  <c r="U49" i="44"/>
  <c r="T49" i="44"/>
  <c r="S49" i="44"/>
  <c r="R49" i="44"/>
  <c r="Q49" i="44"/>
  <c r="P49" i="44"/>
  <c r="O49" i="44"/>
  <c r="N49" i="44"/>
  <c r="M49" i="44"/>
  <c r="L49" i="44"/>
  <c r="AG48" i="44"/>
  <c r="AF48" i="44"/>
  <c r="AE48" i="44"/>
  <c r="AD48" i="44"/>
  <c r="AC48" i="44"/>
  <c r="AB48" i="44"/>
  <c r="AA48" i="44"/>
  <c r="Z48" i="44"/>
  <c r="Y48" i="44"/>
  <c r="X48" i="44"/>
  <c r="W48" i="44"/>
  <c r="V48" i="44"/>
  <c r="U48" i="44"/>
  <c r="T48" i="44"/>
  <c r="S48" i="44"/>
  <c r="R48" i="44"/>
  <c r="Q48" i="44"/>
  <c r="P48" i="44"/>
  <c r="O48" i="44"/>
  <c r="N48" i="44"/>
  <c r="M48" i="44"/>
  <c r="L48" i="44"/>
  <c r="AG47" i="44"/>
  <c r="AF47" i="44"/>
  <c r="AE47" i="44"/>
  <c r="AD47" i="44"/>
  <c r="AC47" i="44"/>
  <c r="AB47" i="44"/>
  <c r="AA47" i="44"/>
  <c r="Z47" i="44"/>
  <c r="Y47" i="44"/>
  <c r="X47" i="44"/>
  <c r="W47" i="44"/>
  <c r="V47" i="44"/>
  <c r="U47" i="44"/>
  <c r="T47" i="44"/>
  <c r="S47" i="44"/>
  <c r="R47" i="44"/>
  <c r="Q47" i="44"/>
  <c r="P47" i="44"/>
  <c r="O47" i="44"/>
  <c r="N47" i="44"/>
  <c r="M47" i="44"/>
  <c r="L47" i="44"/>
  <c r="AG46" i="44"/>
  <c r="AF46" i="44"/>
  <c r="AE46" i="44"/>
  <c r="AD46" i="44"/>
  <c r="AC46" i="44"/>
  <c r="AB46" i="44"/>
  <c r="AA46" i="44"/>
  <c r="Z46" i="44"/>
  <c r="Y46" i="44"/>
  <c r="X46" i="44"/>
  <c r="W46" i="44"/>
  <c r="V46" i="44"/>
  <c r="U46" i="44"/>
  <c r="T46" i="44"/>
  <c r="S46" i="44"/>
  <c r="R46" i="44"/>
  <c r="Q46" i="44"/>
  <c r="P46" i="44"/>
  <c r="O46" i="44"/>
  <c r="N46" i="44"/>
  <c r="M46" i="44"/>
  <c r="L46" i="44"/>
  <c r="AG45" i="44"/>
  <c r="AF45" i="44"/>
  <c r="AE45" i="44"/>
  <c r="AD45" i="44"/>
  <c r="AC45" i="44"/>
  <c r="AB45" i="44"/>
  <c r="AA45" i="44"/>
  <c r="Z45" i="44"/>
  <c r="Y45" i="44"/>
  <c r="X45" i="44"/>
  <c r="W45" i="44"/>
  <c r="V45" i="44"/>
  <c r="U45" i="44"/>
  <c r="T45" i="44"/>
  <c r="S45" i="44"/>
  <c r="R45" i="44"/>
  <c r="Q45" i="44"/>
  <c r="P45" i="44"/>
  <c r="O45" i="44"/>
  <c r="N45" i="44"/>
  <c r="M45" i="44"/>
  <c r="L45" i="44"/>
  <c r="AO44" i="44"/>
  <c r="AO45" i="44" s="1"/>
  <c r="AO46" i="44" s="1"/>
  <c r="AO47" i="44" s="1"/>
  <c r="AO48" i="44" s="1"/>
  <c r="AO49" i="44" s="1"/>
  <c r="AG44" i="44"/>
  <c r="AF44" i="44"/>
  <c r="AE44" i="44"/>
  <c r="AD44" i="44"/>
  <c r="AC44" i="44"/>
  <c r="AB44" i="44"/>
  <c r="AA44" i="44"/>
  <c r="Z44" i="44"/>
  <c r="Y44" i="44"/>
  <c r="X44" i="44"/>
  <c r="W44" i="44"/>
  <c r="V44" i="44"/>
  <c r="U44" i="44"/>
  <c r="T44" i="44"/>
  <c r="S44" i="44"/>
  <c r="R44" i="44"/>
  <c r="Q44" i="44"/>
  <c r="P44" i="44"/>
  <c r="O44" i="44"/>
  <c r="N44" i="44"/>
  <c r="M44" i="44"/>
  <c r="L44" i="44"/>
  <c r="B44" i="44"/>
  <c r="B45" i="44" s="1"/>
  <c r="B46" i="44" s="1"/>
  <c r="B47" i="44" s="1"/>
  <c r="B48" i="44" s="1"/>
  <c r="B49" i="44" s="1"/>
  <c r="B50" i="44" s="1"/>
  <c r="B51" i="44" s="1"/>
  <c r="B52" i="44" s="1"/>
  <c r="AG43" i="44"/>
  <c r="AF43" i="44"/>
  <c r="AE43" i="44"/>
  <c r="AD43" i="44"/>
  <c r="AC43" i="44"/>
  <c r="AB43" i="44"/>
  <c r="AA43" i="44"/>
  <c r="Z43" i="44"/>
  <c r="Y43" i="44"/>
  <c r="X43" i="44"/>
  <c r="W43" i="44"/>
  <c r="V43" i="44"/>
  <c r="U43" i="44"/>
  <c r="T43" i="44"/>
  <c r="S43" i="44"/>
  <c r="R43" i="44"/>
  <c r="Q43" i="44"/>
  <c r="P43" i="44"/>
  <c r="O43" i="44"/>
  <c r="N43" i="44"/>
  <c r="M43" i="44"/>
  <c r="L43" i="44"/>
  <c r="D42" i="44"/>
  <c r="E42" i="44" s="1"/>
  <c r="F42" i="44" s="1"/>
  <c r="G42" i="44" s="1"/>
  <c r="H42" i="44" s="1"/>
  <c r="I42" i="44" s="1"/>
  <c r="J42" i="44" s="1"/>
  <c r="K42" i="44" s="1"/>
  <c r="L42" i="44" s="1"/>
  <c r="M42" i="44" s="1"/>
  <c r="N42" i="44" s="1"/>
  <c r="O42" i="44" s="1"/>
  <c r="P42" i="44" s="1"/>
  <c r="Q42" i="44" s="1"/>
  <c r="R42" i="44" s="1"/>
  <c r="S42" i="44" s="1"/>
  <c r="T42" i="44" s="1"/>
  <c r="U42" i="44" s="1"/>
  <c r="V42" i="44" s="1"/>
  <c r="W42" i="44" s="1"/>
  <c r="X42" i="44" s="1"/>
  <c r="Y42" i="44" s="1"/>
  <c r="Z42" i="44" s="1"/>
  <c r="AA42" i="44" s="1"/>
  <c r="AB42" i="44" s="1"/>
  <c r="AC42" i="44" s="1"/>
  <c r="AD42" i="44" s="1"/>
  <c r="AE42" i="44" s="1"/>
  <c r="AF42" i="44" s="1"/>
  <c r="AG42" i="44" s="1"/>
  <c r="L28" i="44"/>
  <c r="AO51" i="44" l="1"/>
  <c r="AO52" i="44" s="1"/>
  <c r="AO53" i="44" s="1"/>
  <c r="AO54" i="44" s="1"/>
  <c r="AO55" i="44" s="1"/>
  <c r="AO56" i="44" s="1"/>
  <c r="AO57" i="44" s="1"/>
  <c r="AO58" i="44" s="1"/>
  <c r="AO59" i="44" s="1"/>
  <c r="AO50" i="44"/>
  <c r="B53" i="44"/>
  <c r="B54" i="44" s="1"/>
  <c r="B55" i="44" s="1"/>
  <c r="B56" i="44" s="1"/>
  <c r="B57" i="44" s="1"/>
  <c r="B58" i="44" s="1"/>
  <c r="B59" i="44" s="1"/>
  <c r="B60" i="44" s="1"/>
  <c r="B61" i="44" s="1"/>
  <c r="B62" i="44" s="1"/>
  <c r="B63" i="44" s="1"/>
  <c r="B64" i="44" s="1"/>
  <c r="B65" i="44" s="1"/>
  <c r="B66" i="44" s="1"/>
  <c r="B67" i="44" s="1"/>
  <c r="B68" i="44" s="1"/>
  <c r="B69" i="44" s="1"/>
  <c r="B70" i="44" s="1"/>
  <c r="B71" i="44" s="1"/>
  <c r="L13" i="44"/>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10" i="44"/>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2" i="44"/>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V72" i="44"/>
  <c r="L35" i="44"/>
  <c r="L36"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A72" i="44"/>
  <c r="AD76" i="44"/>
  <c r="R76" i="44"/>
  <c r="AA75" i="44"/>
  <c r="Z72" i="44"/>
  <c r="N72"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W76" i="44"/>
  <c r="AF75" i="44"/>
  <c r="T75" i="44"/>
  <c r="AC74" i="44"/>
  <c r="Q74" i="44"/>
  <c r="Y72" i="44"/>
  <c r="L68"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E62" i="44"/>
  <c r="K68" i="44"/>
  <c r="O75" i="44"/>
  <c r="X74" i="44"/>
  <c r="K72" i="44"/>
  <c r="S62" i="44"/>
  <c r="U62" i="44"/>
  <c r="AG62" i="44"/>
  <c r="L62" i="44"/>
  <c r="X62" i="44"/>
  <c r="AC72" i="44"/>
  <c r="Q72" i="44"/>
  <c r="Z76" i="44"/>
  <c r="N76" i="44"/>
  <c r="W75" i="44"/>
  <c r="AF74" i="44"/>
  <c r="T74" i="44"/>
  <c r="X76" i="44"/>
  <c r="AG75" i="44"/>
  <c r="U75" i="44"/>
  <c r="AD74" i="44"/>
  <c r="R74" i="44"/>
  <c r="AB76" i="44"/>
  <c r="P76" i="44"/>
  <c r="Y75" i="44"/>
  <c r="M75" i="44"/>
  <c r="V74" i="44"/>
  <c r="H62" i="44"/>
  <c r="F72" i="44"/>
  <c r="L74" i="44"/>
  <c r="L77" i="44" s="1"/>
  <c r="AG76" i="44"/>
  <c r="U76" i="44"/>
  <c r="AD75" i="44"/>
  <c r="R75" i="44"/>
  <c r="AA74" i="44"/>
  <c r="O74" i="44"/>
  <c r="K69" i="44"/>
  <c r="AE76" i="44"/>
  <c r="S76" i="44"/>
  <c r="AB75" i="44"/>
  <c r="P75" i="44"/>
  <c r="Y74" i="44"/>
  <c r="M74" i="44"/>
  <c r="K62" i="44"/>
  <c r="J62" i="44"/>
  <c r="AC76" i="44"/>
  <c r="Q76" i="44"/>
  <c r="Z75" i="44"/>
  <c r="N75" i="44"/>
  <c r="W74" i="44"/>
  <c r="J72" i="44"/>
  <c r="I62" i="44"/>
  <c r="AE72" i="44"/>
  <c r="S72" i="44"/>
  <c r="AA76" i="44"/>
  <c r="O76" i="44"/>
  <c r="X75" i="44"/>
  <c r="AG74" i="44"/>
  <c r="U74" i="44"/>
  <c r="H72" i="44"/>
  <c r="G62" i="44"/>
  <c r="F62" i="44"/>
  <c r="K79" i="44"/>
  <c r="K31" i="44" s="1"/>
  <c r="K34" i="44" s="1"/>
  <c r="E62" i="44"/>
  <c r="D62" i="44"/>
  <c r="V76" i="44"/>
  <c r="AE75" i="44"/>
  <c r="S75" i="44"/>
  <c r="AB74" i="44"/>
  <c r="P74" i="44"/>
  <c r="L69" i="44"/>
  <c r="W72" i="44"/>
  <c r="AF76" i="44"/>
  <c r="T76" i="44"/>
  <c r="AC75" i="44"/>
  <c r="Q75" i="44"/>
  <c r="Z74" i="44"/>
  <c r="N74" i="44"/>
  <c r="W62" i="44"/>
  <c r="L70" i="44"/>
  <c r="I72" i="44"/>
  <c r="Y76" i="44"/>
  <c r="M76" i="44"/>
  <c r="V75" i="44"/>
  <c r="AE74" i="44"/>
  <c r="S74" i="44"/>
  <c r="G72" i="44"/>
  <c r="Y62" i="44"/>
  <c r="O62" i="44"/>
  <c r="AA62" i="44"/>
  <c r="AG72" i="44"/>
  <c r="U72" i="44"/>
  <c r="E72" i="44"/>
  <c r="L76" i="44"/>
  <c r="Z62" i="44"/>
  <c r="P62" i="44"/>
  <c r="AB62" i="44"/>
  <c r="L75" i="44"/>
  <c r="L78" i="44" s="1"/>
  <c r="N62" i="44"/>
  <c r="Q62" i="44"/>
  <c r="AC62" i="44"/>
  <c r="X72"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2" i="44"/>
  <c r="R62" i="44"/>
  <c r="T62" i="44"/>
  <c r="AF62" i="44"/>
  <c r="O72" i="44"/>
  <c r="M62" i="44"/>
  <c r="V62" i="44"/>
  <c r="R72" i="44"/>
  <c r="AF72" i="44"/>
  <c r="AD72" i="44"/>
  <c r="T72" i="44"/>
  <c r="M72" i="44"/>
  <c r="P72" i="44"/>
  <c r="AB72" i="44"/>
  <c r="F44" i="29" a="1"/>
  <c r="F44" i="29" s="1"/>
  <c r="M35" i="44" l="1"/>
  <c r="N35" i="44" s="1"/>
  <c r="AE63" i="44"/>
  <c r="N63" i="44"/>
  <c r="AF63" i="44"/>
  <c r="T63" i="44"/>
  <c r="S63" i="44"/>
  <c r="M77" i="44"/>
  <c r="N77" i="44" s="1"/>
  <c r="V63" i="44"/>
  <c r="L26" i="44"/>
  <c r="L27" i="44" s="1"/>
  <c r="X63" i="44"/>
  <c r="U63" i="44"/>
  <c r="L79" i="44"/>
  <c r="L29" i="44" s="1"/>
  <c r="L32" i="44" s="1"/>
  <c r="M63" i="44"/>
  <c r="L63" i="44"/>
  <c r="O63" i="44"/>
  <c r="AA63" i="44"/>
  <c r="Y63" i="44"/>
  <c r="AD63" i="44"/>
  <c r="R63" i="44"/>
  <c r="Z63" i="44"/>
  <c r="M78" i="44"/>
  <c r="W63" i="44"/>
  <c r="Q63" i="44"/>
  <c r="AC63" i="44"/>
  <c r="AG63" i="44"/>
  <c r="AB63" i="44"/>
  <c r="P63" i="44"/>
  <c r="E78" i="60"/>
  <c r="M36" i="44" l="1"/>
  <c r="M79" i="44"/>
  <c r="N79" i="44" s="1"/>
  <c r="L31" i="44"/>
  <c r="L34" i="44" s="1"/>
  <c r="L30" i="44"/>
  <c r="L33" i="44" s="1"/>
  <c r="N36" i="44"/>
  <c r="O35" i="44"/>
  <c r="O77" i="44"/>
  <c r="N78"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M30" i="44" l="1"/>
  <c r="M31" i="44"/>
  <c r="M29" i="44"/>
  <c r="O78" i="44"/>
  <c r="N30" i="44"/>
  <c r="N29" i="44"/>
  <c r="P77" i="44"/>
  <c r="O79" i="44"/>
  <c r="N31" i="44"/>
  <c r="O36" i="44"/>
  <c r="P35" i="44"/>
  <c r="L57" i="58"/>
  <c r="H69" i="58" s="1"/>
  <c r="P79" i="44" l="1"/>
  <c r="O31" i="44"/>
  <c r="Q35" i="44"/>
  <c r="P36" i="44"/>
  <c r="O29" i="44"/>
  <c r="Q77" i="44"/>
  <c r="P78" i="44"/>
  <c r="O30" i="44"/>
  <c r="E43" i="57"/>
  <c r="O43" i="57" s="1"/>
  <c r="P43" i="57" s="1"/>
  <c r="Q78" i="44" l="1"/>
  <c r="P30" i="44"/>
  <c r="P29" i="44"/>
  <c r="R77" i="44"/>
  <c r="R35" i="44"/>
  <c r="Q36" i="44"/>
  <c r="Q79" i="44"/>
  <c r="P31" i="44"/>
  <c r="P134" i="57"/>
  <c r="R79" i="44" l="1"/>
  <c r="Q31" i="44"/>
  <c r="S35" i="44"/>
  <c r="R36" i="44"/>
  <c r="Q29" i="44"/>
  <c r="S77" i="44"/>
  <c r="R78" i="44"/>
  <c r="Q30" i="44"/>
  <c r="S78" i="44" l="1"/>
  <c r="R30" i="44"/>
  <c r="T35" i="44"/>
  <c r="S36" i="44"/>
  <c r="R29" i="44"/>
  <c r="T77" i="44"/>
  <c r="S79" i="44"/>
  <c r="R31"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79" i="44" l="1"/>
  <c r="S31" i="44"/>
  <c r="S29" i="44"/>
  <c r="U77" i="44"/>
  <c r="U35" i="44"/>
  <c r="T36" i="44"/>
  <c r="T78" i="44"/>
  <c r="S30"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78" i="44" l="1"/>
  <c r="T30" i="44"/>
  <c r="V35" i="44"/>
  <c r="U36" i="44"/>
  <c r="T29" i="44"/>
  <c r="AA75" i="60"/>
  <c r="T75" i="60"/>
  <c r="U75" i="60"/>
  <c r="Y75" i="60"/>
  <c r="V75" i="60"/>
  <c r="W75" i="60"/>
  <c r="S75" i="60"/>
  <c r="X75" i="60"/>
  <c r="Z75" i="60"/>
  <c r="V77" i="44"/>
  <c r="U79" i="44"/>
  <c r="T31"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E82" i="47"/>
  <c r="E70"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29" i="44" l="1"/>
  <c r="V79" i="44"/>
  <c r="U31" i="44"/>
  <c r="W77" i="44"/>
  <c r="V36" i="44"/>
  <c r="W35"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78" i="44"/>
  <c r="U30"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5" i="44" l="1"/>
  <c r="W36" i="44"/>
  <c r="W79" i="44"/>
  <c r="V31" i="44"/>
  <c r="W78" i="44"/>
  <c r="V30" i="44"/>
  <c r="V29" i="44"/>
  <c r="X77" i="44"/>
  <c r="AM30" i="60"/>
  <c r="N73" i="60"/>
  <c r="N80" i="60" s="1"/>
  <c r="O97" i="60"/>
  <c r="W29" i="44" l="1"/>
  <c r="Y35" i="44"/>
  <c r="X36" i="44"/>
  <c r="Y77" i="44"/>
  <c r="X78" i="44"/>
  <c r="W30" i="44"/>
  <c r="X79" i="44"/>
  <c r="W31" i="44"/>
  <c r="P97" i="60"/>
  <c r="O73" i="60"/>
  <c r="O80" i="60" s="1"/>
  <c r="X29" i="44" l="1"/>
  <c r="Z77" i="44"/>
  <c r="Y79" i="44"/>
  <c r="X31" i="44"/>
  <c r="Y78" i="44"/>
  <c r="X30" i="44"/>
  <c r="Y36" i="44"/>
  <c r="Z35" i="44"/>
  <c r="P73" i="60"/>
  <c r="P80" i="60" s="1"/>
  <c r="Q97" i="60"/>
  <c r="Y29" i="44" l="1"/>
  <c r="Z79" i="44"/>
  <c r="Y31" i="44"/>
  <c r="Z36" i="44"/>
  <c r="AA35" i="44"/>
  <c r="Z78" i="44"/>
  <c r="Y30" i="44"/>
  <c r="AA77" i="44"/>
  <c r="Q73" i="60"/>
  <c r="Q80" i="60" s="1"/>
  <c r="R97" i="60"/>
  <c r="Z29" i="44" l="1"/>
  <c r="AA78" i="44"/>
  <c r="Z30" i="44"/>
  <c r="AB35" i="44"/>
  <c r="AA36" i="44"/>
  <c r="AB77" i="44"/>
  <c r="AA79" i="44"/>
  <c r="Z31" i="44"/>
  <c r="R73" i="60"/>
  <c r="R80" i="60" s="1"/>
  <c r="S97" i="60"/>
  <c r="AA29" i="44" l="1"/>
  <c r="AC77" i="44"/>
  <c r="AC35" i="44"/>
  <c r="AB36" i="44"/>
  <c r="AB79" i="44"/>
  <c r="AA31" i="44"/>
  <c r="AB78" i="44"/>
  <c r="AA30" i="44"/>
  <c r="S73" i="60"/>
  <c r="S80" i="60" s="1"/>
  <c r="T97" i="60"/>
  <c r="AB29" i="44" l="1"/>
  <c r="AC79" i="44"/>
  <c r="AB31" i="44"/>
  <c r="AC78" i="44"/>
  <c r="AB30" i="44"/>
  <c r="AC36" i="44"/>
  <c r="AD35" i="44"/>
  <c r="AD77" i="44"/>
  <c r="T73" i="60"/>
  <c r="T80" i="60" s="1"/>
  <c r="U97" i="60"/>
  <c r="AC29" i="44" l="1"/>
  <c r="AD36" i="44"/>
  <c r="AE35" i="44"/>
  <c r="AE77" i="44"/>
  <c r="AD78" i="44"/>
  <c r="AC30" i="44"/>
  <c r="AD79" i="44"/>
  <c r="AC31" i="44"/>
  <c r="U73" i="60"/>
  <c r="U80" i="60" s="1"/>
  <c r="V97" i="60"/>
  <c r="AE79" i="44" l="1"/>
  <c r="AD31" i="44"/>
  <c r="AE78" i="44"/>
  <c r="AD30" i="44"/>
  <c r="AE36" i="44"/>
  <c r="AF35" i="44"/>
  <c r="AD29" i="44"/>
  <c r="AF77" i="44"/>
  <c r="V73" i="60"/>
  <c r="V80" i="60" s="1"/>
  <c r="W97" i="60"/>
  <c r="AE29" i="44" l="1"/>
  <c r="AG77" i="44"/>
  <c r="AF36" i="44"/>
  <c r="AG35" i="44"/>
  <c r="AG36" i="44" s="1"/>
  <c r="AF78" i="44"/>
  <c r="AE30" i="44"/>
  <c r="AF79" i="44"/>
  <c r="AE31" i="44"/>
  <c r="W73" i="60"/>
  <c r="W80" i="60" s="1"/>
  <c r="X97" i="60"/>
  <c r="AF29" i="44" l="1"/>
  <c r="AG79" i="44"/>
  <c r="AF31" i="44"/>
  <c r="AG78" i="44"/>
  <c r="AF30" i="44"/>
  <c r="X73" i="60"/>
  <c r="X80" i="60" s="1"/>
  <c r="Y97" i="60"/>
  <c r="AG30" i="44" l="1"/>
  <c r="AG29" i="44"/>
  <c r="AG31"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2" i="45"/>
  <c r="M28" i="44" l="1"/>
  <c r="N28" i="44"/>
  <c r="O28" i="44"/>
  <c r="P28" i="44"/>
  <c r="Q28" i="44"/>
  <c r="R28" i="44"/>
  <c r="S28" i="44"/>
  <c r="T28" i="44"/>
  <c r="U28" i="44"/>
  <c r="V28" i="44"/>
  <c r="W28" i="44"/>
  <c r="X28" i="44"/>
  <c r="Y28" i="44"/>
  <c r="Z28" i="44"/>
  <c r="AA28" i="44"/>
  <c r="AB28" i="44"/>
  <c r="AC28" i="44"/>
  <c r="AD28" i="44"/>
  <c r="AE28" i="44"/>
  <c r="AF28" i="44"/>
  <c r="AG28"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0" i="44" l="1"/>
  <c r="V68" i="44"/>
  <c r="V69" i="44"/>
  <c r="V33" i="44"/>
  <c r="AC23" i="60" s="1" a="1"/>
  <c r="AC23" i="60" s="1"/>
  <c r="AC35" i="60" s="1"/>
  <c r="V34" i="44"/>
  <c r="V32" i="44"/>
  <c r="X69" i="44"/>
  <c r="X68" i="44"/>
  <c r="X70" i="44"/>
  <c r="X32" i="44"/>
  <c r="AE22" i="60" s="1" a="1"/>
  <c r="AE22" i="60" s="1"/>
  <c r="X33" i="44"/>
  <c r="AE23" i="60" s="1" a="1"/>
  <c r="AE23" i="60" s="1"/>
  <c r="X34" i="44"/>
  <c r="AG68" i="44"/>
  <c r="AG69" i="44"/>
  <c r="AG70" i="44"/>
  <c r="AG32" i="44"/>
  <c r="AG33" i="44"/>
  <c r="AG34" i="44"/>
  <c r="U68" i="44"/>
  <c r="U69" i="44"/>
  <c r="U70" i="44"/>
  <c r="U32" i="44"/>
  <c r="U33" i="44"/>
  <c r="U34" i="44"/>
  <c r="AF68" i="44"/>
  <c r="AF69" i="44"/>
  <c r="AF70" i="44"/>
  <c r="AF32" i="44"/>
  <c r="AM22" i="60" s="1" a="1"/>
  <c r="AM22" i="60" s="1"/>
  <c r="AF34" i="44"/>
  <c r="AM24" i="60" s="1" a="1"/>
  <c r="AM24" i="60" s="1"/>
  <c r="AF33" i="44"/>
  <c r="T68" i="44"/>
  <c r="T70" i="44"/>
  <c r="T69" i="44"/>
  <c r="T34" i="44"/>
  <c r="AA24" i="60" s="1" a="1"/>
  <c r="AA24" i="60" s="1"/>
  <c r="T32" i="44"/>
  <c r="AA22" i="60" s="1" a="1"/>
  <c r="AA22" i="60" s="1"/>
  <c r="T33" i="44"/>
  <c r="AA23" i="60" s="1" a="1"/>
  <c r="AA23" i="60" s="1"/>
  <c r="AA35" i="60" s="1"/>
  <c r="AE70" i="44"/>
  <c r="AE69" i="44"/>
  <c r="AE68" i="44"/>
  <c r="AE32" i="44"/>
  <c r="AE34" i="44"/>
  <c r="AE33" i="44"/>
  <c r="AL23" i="60" s="1" a="1"/>
  <c r="AL23" i="60" s="1"/>
  <c r="H23" i="60" s="1"/>
  <c r="H35" i="60" s="1"/>
  <c r="H38" i="60" s="1"/>
  <c r="S69" i="44"/>
  <c r="S70" i="44"/>
  <c r="S68" i="44"/>
  <c r="S33" i="44"/>
  <c r="Z23" i="60" s="1" a="1"/>
  <c r="Z23" i="60" s="1"/>
  <c r="S34" i="44"/>
  <c r="Z24" i="60" s="1" a="1"/>
  <c r="Z24" i="60" s="1"/>
  <c r="S32" i="44"/>
  <c r="Z22" i="60" s="1" a="1"/>
  <c r="Z22" i="60" s="1"/>
  <c r="AD68" i="44"/>
  <c r="AD69" i="44"/>
  <c r="AD70" i="44"/>
  <c r="AD33" i="44"/>
  <c r="AK23" i="60" s="1" a="1"/>
  <c r="AK23" i="60" s="1"/>
  <c r="AK35" i="60" s="1"/>
  <c r="AD32" i="44"/>
  <c r="AK22" i="60" s="1" a="1"/>
  <c r="AK22" i="60" s="1"/>
  <c r="AD34" i="44"/>
  <c r="AK24" i="60" s="1" a="1"/>
  <c r="AK24" i="60" s="1"/>
  <c r="R69" i="44"/>
  <c r="R68" i="44"/>
  <c r="R70" i="44"/>
  <c r="R34" i="44"/>
  <c r="Y24" i="60" s="1" a="1"/>
  <c r="Y24" i="60" s="1"/>
  <c r="R33" i="44"/>
  <c r="R32" i="44"/>
  <c r="Y22" i="60" s="1" a="1"/>
  <c r="Y22" i="60" s="1"/>
  <c r="Y34" i="60" s="1"/>
  <c r="Y37" i="60" s="1"/>
  <c r="AC69" i="44"/>
  <c r="AC70" i="44"/>
  <c r="AC68" i="44"/>
  <c r="AC32" i="44"/>
  <c r="AC33" i="44"/>
  <c r="AC34" i="44"/>
  <c r="Q69" i="44"/>
  <c r="Q70" i="44"/>
  <c r="Q68" i="44"/>
  <c r="Q33" i="44"/>
  <c r="X23" i="60" s="1" a="1"/>
  <c r="X23" i="60" s="1"/>
  <c r="Q32" i="44"/>
  <c r="X22" i="60" s="1" a="1"/>
  <c r="X22" i="60" s="1"/>
  <c r="X34" i="60" s="1"/>
  <c r="X37" i="60" s="1"/>
  <c r="Q34" i="44"/>
  <c r="W69" i="44"/>
  <c r="W70" i="44"/>
  <c r="W68" i="44"/>
  <c r="W32" i="44"/>
  <c r="AD22" i="60" s="1" a="1"/>
  <c r="AD22" i="60" s="1"/>
  <c r="AD34" i="60" s="1"/>
  <c r="AD37" i="60" s="1"/>
  <c r="W34" i="44"/>
  <c r="W33" i="44"/>
  <c r="AD23" i="60" s="1" a="1"/>
  <c r="AD23" i="60" s="1"/>
  <c r="AD35" i="60" s="1"/>
  <c r="AB68" i="44"/>
  <c r="AB69" i="44"/>
  <c r="AB70" i="44"/>
  <c r="AB32" i="44"/>
  <c r="AI22" i="60" s="1" a="1"/>
  <c r="AI22" i="60" s="1"/>
  <c r="AB34" i="44"/>
  <c r="AB33" i="44"/>
  <c r="AI23" i="60" s="1" a="1"/>
  <c r="AI23" i="60" s="1"/>
  <c r="P68" i="44"/>
  <c r="P69" i="44"/>
  <c r="P70" i="44"/>
  <c r="P34" i="44"/>
  <c r="W24" i="60" s="1" a="1"/>
  <c r="W24" i="60" s="1"/>
  <c r="W36" i="60" s="1"/>
  <c r="P33" i="44"/>
  <c r="W23" i="60" s="1" a="1"/>
  <c r="W23" i="60" s="1"/>
  <c r="P32" i="44"/>
  <c r="W22" i="60" s="1" a="1"/>
  <c r="W22" i="60" s="1"/>
  <c r="AA68" i="44"/>
  <c r="AA70" i="44"/>
  <c r="AA69" i="44"/>
  <c r="AA32" i="44"/>
  <c r="AH22" i="60" s="1" a="1"/>
  <c r="AH22" i="60" s="1"/>
  <c r="AA33" i="44"/>
  <c r="AH23" i="60" s="1" a="1"/>
  <c r="AH23" i="60" s="1"/>
  <c r="AH35" i="60" s="1"/>
  <c r="AH38" i="60" s="1"/>
  <c r="AA34" i="44"/>
  <c r="AH24" i="60" s="1" a="1"/>
  <c r="AH24" i="60" s="1"/>
  <c r="O70" i="44"/>
  <c r="O68" i="44"/>
  <c r="O69" i="44"/>
  <c r="O33" i="44"/>
  <c r="V23" i="60" s="1" a="1"/>
  <c r="V23" i="60" s="1"/>
  <c r="O32" i="44"/>
  <c r="V22" i="60" s="1" a="1"/>
  <c r="V22" i="60" s="1"/>
  <c r="O34" i="44"/>
  <c r="V24" i="60" s="1" a="1"/>
  <c r="V24" i="60" s="1"/>
  <c r="Z68" i="44"/>
  <c r="Z70" i="44"/>
  <c r="Z69" i="44"/>
  <c r="Z32" i="44"/>
  <c r="AG22" i="60" s="1" a="1"/>
  <c r="AG22" i="60" s="1"/>
  <c r="Z34" i="44"/>
  <c r="Z33" i="44"/>
  <c r="AG23" i="60" s="1" a="1"/>
  <c r="AG23" i="60" s="1"/>
  <c r="N70" i="44"/>
  <c r="N68" i="44"/>
  <c r="N69" i="44"/>
  <c r="N32" i="44"/>
  <c r="U22" i="60" s="1" a="1"/>
  <c r="U22" i="60" s="1"/>
  <c r="N34" i="44"/>
  <c r="U24" i="60" s="1" a="1"/>
  <c r="U24" i="60" s="1"/>
  <c r="N33" i="44"/>
  <c r="U23" i="60" s="1" a="1"/>
  <c r="U23" i="60" s="1"/>
  <c r="Y68" i="44"/>
  <c r="Y69" i="44"/>
  <c r="Y70" i="44"/>
  <c r="Y32" i="44"/>
  <c r="AF22" i="60" s="1" a="1"/>
  <c r="AF22" i="60" s="1"/>
  <c r="Y33" i="44"/>
  <c r="AF23" i="60" s="1" a="1"/>
  <c r="AF23" i="60" s="1"/>
  <c r="AF35" i="60" s="1"/>
  <c r="Y34" i="44"/>
  <c r="AF24" i="60" s="1" a="1"/>
  <c r="AF24" i="60" s="1"/>
  <c r="M68" i="44"/>
  <c r="M69" i="44"/>
  <c r="M70" i="44"/>
  <c r="M32" i="44"/>
  <c r="T22" i="60" s="1" a="1"/>
  <c r="T22" i="60" s="1"/>
  <c r="M33" i="44"/>
  <c r="T23" i="60" s="1" a="1"/>
  <c r="T23" i="60" s="1"/>
  <c r="T35" i="60" s="1"/>
  <c r="M34"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G119" i="47" s="1"/>
  <c r="J265" i="58"/>
  <c r="G125" i="47" s="1"/>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6" i="44"/>
  <c r="AF26"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B99" i="56"/>
  <c r="B98" i="56"/>
  <c r="B97" i="56"/>
  <c r="B96" i="56"/>
  <c r="B95" i="56"/>
  <c r="B94" i="56"/>
  <c r="B93" i="56"/>
  <c r="B92" i="56"/>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P12" i="56"/>
  <c r="X12" i="56" s="1"/>
  <c r="N12" i="56"/>
  <c r="M12" i="56"/>
  <c r="AD4" i="56"/>
  <c r="AC4" i="56"/>
  <c r="AB4" i="56"/>
  <c r="Z4" i="56"/>
  <c r="X4" i="56"/>
  <c r="A1" i="56"/>
  <c r="J9" i="55"/>
  <c r="J11" i="55" s="1" a="1"/>
  <c r="J11" i="55" s="1"/>
  <c r="G72" i="56" l="1"/>
  <c r="O143" i="57"/>
  <c r="B76" i="56"/>
  <c r="J176" i="56" s="1"/>
  <c r="F92" i="56"/>
  <c r="F43" i="56" s="1"/>
  <c r="H92" i="56"/>
  <c r="B77" i="56"/>
  <c r="J177" i="56" s="1"/>
  <c r="H93" i="56"/>
  <c r="F93" i="56"/>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H100" i="56"/>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P143" i="57"/>
  <c r="X143" i="57"/>
  <c r="F143" i="57" s="1"/>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G68" i="56"/>
  <c r="G69"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7" i="44"/>
  <c r="C3" i="57"/>
  <c r="E87" i="57"/>
  <c r="E90" i="57" s="1"/>
  <c r="G70" i="56"/>
  <c r="G71" i="56"/>
  <c r="P16"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O144" i="57" l="1"/>
  <c r="F58" i="56"/>
  <c r="K185" i="56" s="1"/>
  <c r="F53" i="56"/>
  <c r="K180" i="56" s="1"/>
  <c r="G94" i="56"/>
  <c r="F78" i="56"/>
  <c r="F57" i="56"/>
  <c r="K184" i="56" s="1"/>
  <c r="G92" i="56"/>
  <c r="G43" i="56" s="1"/>
  <c r="F52" i="56"/>
  <c r="G97" i="56"/>
  <c r="G81" i="56" s="1"/>
  <c r="G93" i="56"/>
  <c r="G77" i="56" s="1"/>
  <c r="F46" i="56"/>
  <c r="K177" i="56" s="1"/>
  <c r="F54" i="56"/>
  <c r="K181" i="56" s="1"/>
  <c r="F81" i="56"/>
  <c r="F83" i="56"/>
  <c r="F76" i="56"/>
  <c r="F51" i="56"/>
  <c r="K178" i="56" s="1"/>
  <c r="G98" i="56"/>
  <c r="F55" i="56"/>
  <c r="K182" i="56" s="1"/>
  <c r="G76" i="56"/>
  <c r="G100" i="56"/>
  <c r="G84" i="56" s="1"/>
  <c r="G99" i="56"/>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P144" i="57"/>
  <c r="X144" i="57"/>
  <c r="F144" i="57" s="1"/>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P71"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H43" i="56" s="1"/>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F89" i="56" l="1"/>
  <c r="F48" i="56"/>
  <c r="F39" i="56" s="1"/>
  <c r="P39" i="56" s="1"/>
  <c r="Q39" i="56" s="1"/>
  <c r="F60" i="56"/>
  <c r="F31" i="56" s="1"/>
  <c r="G31" i="56" s="1"/>
  <c r="P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Q144" i="57"/>
  <c r="Y144" i="57"/>
  <c r="G144"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5" i="56"/>
  <c r="G35" i="56" s="1"/>
  <c r="P35" i="56" s="1"/>
  <c r="P110" i="56"/>
  <c r="N259" i="57"/>
  <c r="P249" i="57"/>
  <c r="O232" i="57"/>
  <c r="O228" i="57"/>
  <c r="P250" i="57"/>
  <c r="O229" i="57"/>
  <c r="O230" i="57"/>
  <c r="P251" i="57"/>
  <c r="F29" i="56"/>
  <c r="G29" i="56" s="1"/>
  <c r="P29" i="56" s="1"/>
  <c r="Q109" i="56"/>
  <c r="Q108" i="56"/>
  <c r="R106" i="56"/>
  <c r="Q107" i="56"/>
  <c r="O252" i="57"/>
  <c r="F40" i="56"/>
  <c r="T138" i="57"/>
  <c r="K138" i="57" s="1"/>
  <c r="H27" i="57" l="1"/>
  <c r="F32" i="56"/>
  <c r="G32" i="56" s="1"/>
  <c r="P32" i="56" s="1"/>
  <c r="Q32" i="56" s="1"/>
  <c r="F30" i="56"/>
  <c r="G30" i="56" s="1"/>
  <c r="P30" i="56" s="1"/>
  <c r="Q30" i="56" s="1"/>
  <c r="X39" i="56"/>
  <c r="F34" i="56"/>
  <c r="G34" i="56" s="1"/>
  <c r="P34" i="56" s="1"/>
  <c r="F33" i="56"/>
  <c r="G33" i="56" s="1"/>
  <c r="P33" i="56" s="1"/>
  <c r="X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X32" i="56"/>
  <c r="AB41" i="57"/>
  <c r="AC41" i="57" s="1"/>
  <c r="AD41" i="57" s="1"/>
  <c r="Y63" i="56"/>
  <c r="R63" i="56"/>
  <c r="Y70" i="56"/>
  <c r="R70" i="56"/>
  <c r="AA41" i="57"/>
  <c r="I41" i="57" s="1"/>
  <c r="Y64" i="56"/>
  <c r="R64" i="56"/>
  <c r="Q29" i="56"/>
  <c r="X29" i="56"/>
  <c r="X30" i="56"/>
  <c r="Q82" i="57"/>
  <c r="Z67" i="56"/>
  <c r="AB67" i="56" s="1"/>
  <c r="S67" i="56"/>
  <c r="AA67" i="56" s="1"/>
  <c r="T67" i="56"/>
  <c r="Q34" i="56"/>
  <c r="X34" i="56"/>
  <c r="Q33" i="56"/>
  <c r="Z25" i="57"/>
  <c r="Z54" i="57" s="1"/>
  <c r="R72" i="56"/>
  <c r="Y72" i="56"/>
  <c r="R68" i="56"/>
  <c r="Y68" i="56"/>
  <c r="R71" i="56"/>
  <c r="Y71" i="56"/>
  <c r="Z26" i="57"/>
  <c r="Z55" i="57" s="1"/>
  <c r="AA30" i="57"/>
  <c r="I30" i="57" s="1"/>
  <c r="AB30" i="57"/>
  <c r="J30" i="57" s="1"/>
  <c r="Y69" i="56"/>
  <c r="R69" i="56"/>
  <c r="R66" i="56"/>
  <c r="Y66" i="56"/>
  <c r="X35" i="56"/>
  <c r="Q35"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G36" i="56" l="1"/>
  <c r="X36" i="56" s="1"/>
  <c r="T31" i="57"/>
  <c r="K31" i="57" s="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66" i="56" l="1"/>
  <c r="P3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V28" i="56" s="1"/>
  <c r="S28" i="56"/>
  <c r="Z28" i="56"/>
  <c r="AB28" i="56" s="1"/>
  <c r="AC28" i="56" s="1"/>
  <c r="AD28" i="56" s="1"/>
  <c r="AD63" i="56"/>
  <c r="AC63" i="56"/>
  <c r="K65" i="56"/>
  <c r="L65" i="56"/>
  <c r="V65" i="56"/>
  <c r="U65" i="56"/>
  <c r="V64" i="56"/>
  <c r="U64" i="56"/>
  <c r="L64" i="56"/>
  <c r="K64" i="56"/>
  <c r="Z32" i="56"/>
  <c r="AB32" i="56" s="1"/>
  <c r="AC32" i="56" s="1"/>
  <c r="AD32" i="56" s="1"/>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T33" i="56"/>
  <c r="U28" i="56" l="1"/>
  <c r="N71" i="56"/>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B216" i="55"/>
  <c r="B96" i="55"/>
  <c r="AP74" i="55"/>
  <c r="AO74" i="55"/>
  <c r="AN74" i="55"/>
  <c r="AM74" i="55"/>
  <c r="AL74" i="55"/>
  <c r="AK74" i="55"/>
  <c r="AJ74" i="55"/>
  <c r="AI74" i="55"/>
  <c r="AH74" i="55"/>
  <c r="AG74" i="55"/>
  <c r="AF74" i="55"/>
  <c r="AE74" i="55"/>
  <c r="AD74" i="55"/>
  <c r="AC74" i="55"/>
  <c r="AB74" i="55"/>
  <c r="AA74" i="55"/>
  <c r="Z74" i="55"/>
  <c r="Y74" i="55"/>
  <c r="X74" i="55"/>
  <c r="W74" i="55"/>
  <c r="V74" i="55"/>
  <c r="U74" i="55"/>
  <c r="T74" i="55"/>
  <c r="S74" i="55"/>
  <c r="R74" i="55"/>
  <c r="Q74" i="55"/>
  <c r="P74" i="55"/>
  <c r="O74" i="55"/>
  <c r="N74" i="55"/>
  <c r="M74" i="55"/>
  <c r="L74" i="55"/>
  <c r="K74" i="55"/>
  <c r="J74" i="55"/>
  <c r="P72" i="55"/>
  <c r="G45" i="55"/>
  <c r="D42" i="55"/>
  <c r="D41" i="55"/>
  <c r="D40" i="55"/>
  <c r="D39" i="55"/>
  <c r="D38" i="55"/>
  <c r="D37" i="55"/>
  <c r="D36" i="55"/>
  <c r="D35" i="55"/>
  <c r="D34" i="55"/>
  <c r="D33" i="55"/>
  <c r="D32" i="55"/>
  <c r="D30" i="55"/>
  <c r="A42" i="55"/>
  <c r="C58" i="55"/>
  <c r="D23" i="55"/>
  <c r="A41" i="55" s="1"/>
  <c r="A39" i="55"/>
  <c r="D18" i="55"/>
  <c r="A36" i="55" s="1"/>
  <c r="C18" i="55"/>
  <c r="A34" i="55"/>
  <c r="C50" i="55"/>
  <c r="A33" i="55"/>
  <c r="C49" i="55"/>
  <c r="A32" i="55"/>
  <c r="C48" i="55"/>
  <c r="A30" i="55"/>
  <c r="C47" i="55"/>
  <c r="A28" i="55"/>
  <c r="C45"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3" i="55" a="1"/>
  <c r="P73" i="55" l="1"/>
  <c r="X6" i="55"/>
  <c r="X7" i="55" s="1"/>
  <c r="AJ6" i="55"/>
  <c r="AJ7" i="55" s="1"/>
  <c r="Y6" i="55"/>
  <c r="Y7" i="55" s="1"/>
  <c r="L6" i="55"/>
  <c r="L7" i="55" s="1"/>
  <c r="M6" i="55"/>
  <c r="M7" i="55" s="1"/>
  <c r="AH6" i="55"/>
  <c r="AH7" i="55" s="1"/>
  <c r="AK6" i="55"/>
  <c r="AK7" i="55" s="1"/>
  <c r="D96" i="55"/>
  <c r="B49" i="55"/>
  <c r="B48" i="55"/>
  <c r="B23" i="55"/>
  <c r="B57" i="55" s="1"/>
  <c r="D75" i="55"/>
  <c r="B58" i="55"/>
  <c r="B50" i="55"/>
  <c r="B56" i="55"/>
  <c r="D19" i="55"/>
  <c r="A37" i="55" s="1"/>
  <c r="B47" i="55"/>
  <c r="A35" i="55"/>
  <c r="J6" i="55"/>
  <c r="J7" i="55" s="1"/>
  <c r="J46" i="55" s="1" a="1"/>
  <c r="J46" i="55" s="1"/>
  <c r="C56" i="55"/>
  <c r="C23" i="55"/>
  <c r="C57" i="55" s="1"/>
  <c r="AG7" i="55"/>
  <c r="C19" i="55"/>
  <c r="C52" i="55"/>
  <c r="V6" i="55"/>
  <c r="V7" i="55" s="1"/>
  <c r="B55" i="55"/>
  <c r="K6" i="55"/>
  <c r="K7" i="55" s="1"/>
  <c r="W6" i="55"/>
  <c r="W7" i="55" s="1"/>
  <c r="AI6" i="55"/>
  <c r="AI7" i="55" s="1"/>
  <c r="C55" i="55"/>
  <c r="C75" i="55"/>
  <c r="A40" i="55"/>
  <c r="N6" i="55"/>
  <c r="N7" i="55" s="1"/>
  <c r="Z6" i="55"/>
  <c r="Z7" i="55" s="1"/>
  <c r="AL6" i="55"/>
  <c r="AL7" i="55" s="1"/>
  <c r="B51" i="55"/>
  <c r="O6" i="55"/>
  <c r="O7" i="55" s="1"/>
  <c r="AA6" i="55"/>
  <c r="AA7" i="55" s="1"/>
  <c r="AM6" i="55"/>
  <c r="AM7" i="55" s="1"/>
  <c r="B45" i="55"/>
  <c r="C51" i="55"/>
  <c r="P6" i="55"/>
  <c r="P7" i="55" s="1"/>
  <c r="AB6" i="55"/>
  <c r="AB7" i="55" s="1"/>
  <c r="AB46" i="55" s="1" a="1"/>
  <c r="AB46" i="55" s="1"/>
  <c r="AN6" i="55"/>
  <c r="AN7" i="55" s="1"/>
  <c r="AN46" i="55" s="1" a="1"/>
  <c r="AN46" i="55" s="1"/>
  <c r="Q6" i="55"/>
  <c r="Q7" i="55" s="1"/>
  <c r="AC6" i="55"/>
  <c r="AC7" i="55" s="1"/>
  <c r="AC46" i="55" s="1" a="1"/>
  <c r="AC46" i="55" s="1"/>
  <c r="AO6" i="55"/>
  <c r="AO7" i="55" s="1"/>
  <c r="AO46" i="55" s="1" a="1"/>
  <c r="AO46" i="55" s="1"/>
  <c r="R6" i="55"/>
  <c r="R7" i="55" s="1"/>
  <c r="R46" i="55" s="1" a="1"/>
  <c r="R46" i="55" s="1"/>
  <c r="AD6" i="55"/>
  <c r="AD7" i="55" s="1"/>
  <c r="AP6" i="55"/>
  <c r="AP7" i="55" s="1"/>
  <c r="S6" i="55"/>
  <c r="S7" i="55" s="1"/>
  <c r="AE6" i="55"/>
  <c r="AE7" i="55" s="1"/>
  <c r="B18" i="55"/>
  <c r="T6" i="55"/>
  <c r="T7" i="55" s="1"/>
  <c r="AF6" i="55"/>
  <c r="AF7" i="55" s="1"/>
  <c r="U6" i="55"/>
  <c r="U7" i="55" s="1"/>
  <c r="C96" i="55"/>
  <c r="B117" i="55"/>
  <c r="B235" i="55"/>
  <c r="X46" i="55" l="1"/>
  <c r="T46" i="55"/>
  <c r="U46" i="55"/>
  <c r="V46" i="55" s="1"/>
  <c r="W46" i="55" s="1"/>
  <c r="AA46" i="55"/>
  <c r="Z46" i="55"/>
  <c r="Y46" i="55"/>
  <c r="AE46" i="55" a="1"/>
  <c r="AE46" i="55" s="1"/>
  <c r="AF46" i="55" s="1" a="1"/>
  <c r="AF46" i="55" s="1"/>
  <c r="AG46" i="55" s="1" a="1"/>
  <c r="AG46" i="55" s="1"/>
  <c r="AH46" i="55" s="1" a="1"/>
  <c r="AH46" i="55" s="1"/>
  <c r="AI46" i="55" s="1" a="1"/>
  <c r="AI46" i="55" s="1"/>
  <c r="AJ46" i="55" s="1" a="1"/>
  <c r="AJ46" i="55" s="1"/>
  <c r="AK46" i="55" s="1" a="1"/>
  <c r="AK46" i="55" s="1"/>
  <c r="AL46" i="55" s="1" a="1"/>
  <c r="AL46" i="55" s="1"/>
  <c r="AM46" i="55" s="1" a="1"/>
  <c r="AM46" i="55" s="1"/>
  <c r="K46" i="55" a="1"/>
  <c r="K46" i="55" s="1"/>
  <c r="L46" i="55" s="1" a="1"/>
  <c r="L46" i="55" s="1"/>
  <c r="M46" i="55" s="1" a="1"/>
  <c r="M46" i="55" s="1"/>
  <c r="N46" i="55" s="1" a="1"/>
  <c r="N46" i="55" s="1"/>
  <c r="O46" i="55" s="1" a="1"/>
  <c r="O46" i="55" s="1"/>
  <c r="P46" i="55" s="1" a="1"/>
  <c r="P46" i="55" s="1"/>
  <c r="Q46" i="55" s="1" a="1"/>
  <c r="Q46" i="55" s="1"/>
  <c r="AP46" i="55" a="1"/>
  <c r="AP46" i="55" s="1"/>
  <c r="AD46" i="55" a="1"/>
  <c r="AD46" i="55" s="1"/>
  <c r="R58" i="55" a="1"/>
  <c r="R58" i="55" s="1"/>
  <c r="R53" i="55" a="1"/>
  <c r="R53" i="55" s="1"/>
  <c r="R48" i="55" a="1"/>
  <c r="R48" i="55" s="1"/>
  <c r="R56" i="55" a="1"/>
  <c r="R56" i="55" s="1"/>
  <c r="R51" i="55" a="1"/>
  <c r="R51" i="55" s="1"/>
  <c r="R55" i="55" a="1"/>
  <c r="R55" i="55" s="1"/>
  <c r="R54" i="55" a="1"/>
  <c r="R54" i="55" s="1"/>
  <c r="R57" i="55" a="1"/>
  <c r="R57" i="55" s="1"/>
  <c r="R49" i="55" a="1"/>
  <c r="R49" i="55" s="1"/>
  <c r="R47" i="55" a="1"/>
  <c r="R47" i="55" s="1"/>
  <c r="R50" i="55" a="1"/>
  <c r="R50" i="55" s="1"/>
  <c r="R52" i="55" a="1"/>
  <c r="R52" i="55" s="1"/>
  <c r="S52" i="55" s="1" a="1"/>
  <c r="S52" i="55" s="1"/>
  <c r="R45" i="55" a="1"/>
  <c r="R45" i="55" s="1"/>
  <c r="AN58" i="55" a="1"/>
  <c r="AN58" i="55" s="1"/>
  <c r="AO58" i="55" s="1" a="1"/>
  <c r="AO58" i="55" s="1"/>
  <c r="AP58" i="55" s="1" a="1"/>
  <c r="AP58" i="55" s="1"/>
  <c r="AN56" i="55" a="1"/>
  <c r="AN56" i="55" s="1"/>
  <c r="AO56" i="55" s="1" a="1"/>
  <c r="AO56" i="55" s="1"/>
  <c r="AP56" i="55" s="1" a="1"/>
  <c r="AP56" i="55" s="1"/>
  <c r="AN54" i="55" a="1"/>
  <c r="AN54" i="55" s="1"/>
  <c r="AO54" i="55" s="1" a="1"/>
  <c r="AO54" i="55" s="1"/>
  <c r="AP54" i="55" s="1" a="1"/>
  <c r="AP54" i="55" s="1"/>
  <c r="AN52" i="55" a="1"/>
  <c r="AN52" i="55" s="1"/>
  <c r="AO52" i="55" s="1" a="1"/>
  <c r="AO52" i="55" s="1"/>
  <c r="AP52" i="55" s="1" a="1"/>
  <c r="AP52" i="55" s="1"/>
  <c r="AN50" i="55" a="1"/>
  <c r="AN50" i="55" s="1"/>
  <c r="AO50" i="55" s="1" a="1"/>
  <c r="AO50" i="55" s="1"/>
  <c r="AP50" i="55" s="1" a="1"/>
  <c r="AP50" i="55" s="1"/>
  <c r="AN48" i="55" a="1"/>
  <c r="AN48" i="55" s="1"/>
  <c r="AO48" i="55" s="1" a="1"/>
  <c r="AO48" i="55" s="1"/>
  <c r="AP48" i="55" s="1" a="1"/>
  <c r="AP48" i="55" s="1"/>
  <c r="AN57" i="55" a="1"/>
  <c r="AN57" i="55" s="1"/>
  <c r="AO57" i="55" s="1" a="1"/>
  <c r="AO57" i="55" s="1"/>
  <c r="AP57" i="55" s="1" a="1"/>
  <c r="AP57" i="55" s="1"/>
  <c r="AN45" i="55" a="1"/>
  <c r="AN45" i="55" s="1"/>
  <c r="AO45" i="55" s="1" a="1"/>
  <c r="AO45" i="55" s="1"/>
  <c r="AP45" i="55" s="1" a="1"/>
  <c r="AP45" i="55" s="1"/>
  <c r="AN55" i="55" a="1"/>
  <c r="AN55" i="55" s="1"/>
  <c r="AO55" i="55" s="1" a="1"/>
  <c r="AO55" i="55" s="1"/>
  <c r="AP55" i="55" s="1" a="1"/>
  <c r="AP55" i="55" s="1"/>
  <c r="AN49" i="55" a="1"/>
  <c r="AN49" i="55" s="1"/>
  <c r="AO49" i="55" s="1" a="1"/>
  <c r="AO49" i="55" s="1"/>
  <c r="AP49" i="55" s="1" a="1"/>
  <c r="AP49" i="55" s="1"/>
  <c r="AN51" i="55" a="1"/>
  <c r="AN51" i="55" s="1"/>
  <c r="AO51" i="55" s="1" a="1"/>
  <c r="AO51" i="55" s="1"/>
  <c r="AP51" i="55" s="1" a="1"/>
  <c r="AP51" i="55" s="1"/>
  <c r="AN53" i="55" a="1"/>
  <c r="AN53" i="55" s="1"/>
  <c r="AO53" i="55" s="1" a="1"/>
  <c r="AO53" i="55" s="1"/>
  <c r="AP53" i="55" s="1" a="1"/>
  <c r="AP53" i="55" s="1"/>
  <c r="AN47" i="55" a="1"/>
  <c r="AN47" i="55" s="1"/>
  <c r="AO47" i="55" s="1" a="1"/>
  <c r="AO47" i="55" s="1"/>
  <c r="AP47" i="55" s="1" a="1"/>
  <c r="AP47" i="55" s="1"/>
  <c r="AB58" i="55" a="1"/>
  <c r="AB58" i="55" s="1"/>
  <c r="AB56" i="55" a="1"/>
  <c r="AB56" i="55" s="1"/>
  <c r="AB54" i="55" a="1"/>
  <c r="AB54" i="55" s="1"/>
  <c r="AB52" i="55" a="1"/>
  <c r="AB52" i="55" s="1"/>
  <c r="AB50" i="55" a="1"/>
  <c r="AB50" i="55" s="1"/>
  <c r="AB48" i="55" a="1"/>
  <c r="AB48" i="55" s="1"/>
  <c r="AB47" i="55" a="1"/>
  <c r="AB47" i="55" s="1"/>
  <c r="AB53" i="55" a="1"/>
  <c r="AB53" i="55" s="1"/>
  <c r="AB51" i="55" a="1"/>
  <c r="AB51" i="55" s="1"/>
  <c r="AB55" i="55" a="1"/>
  <c r="AB55" i="55" s="1"/>
  <c r="AB57" i="55" a="1"/>
  <c r="AB57" i="55" s="1"/>
  <c r="AB49" i="55" a="1"/>
  <c r="AB49" i="55" s="1"/>
  <c r="AB45" i="55" a="1"/>
  <c r="AB45" i="55" s="1"/>
  <c r="S57" i="55" a="1"/>
  <c r="S57" i="55" s="1"/>
  <c r="S53" i="55" a="1"/>
  <c r="S53" i="55" s="1"/>
  <c r="S51" i="55" a="1"/>
  <c r="S51" i="55" s="1"/>
  <c r="S48" i="55" a="1"/>
  <c r="S48" i="55" s="1"/>
  <c r="S56" i="55" a="1"/>
  <c r="S56" i="55" s="1"/>
  <c r="S58" i="55" a="1"/>
  <c r="S58" i="55" s="1"/>
  <c r="S54" i="55" a="1"/>
  <c r="S54" i="55" s="1"/>
  <c r="J58" i="55" a="1"/>
  <c r="J58" i="55" s="1"/>
  <c r="K58" i="55" s="1" a="1"/>
  <c r="K58" i="55" s="1"/>
  <c r="L58" i="55" s="1" a="1"/>
  <c r="L58" i="55" s="1"/>
  <c r="M58" i="55" s="1" a="1"/>
  <c r="M58" i="55" s="1"/>
  <c r="N58" i="55" s="1" a="1"/>
  <c r="N58" i="55" s="1"/>
  <c r="O58" i="55" s="1" a="1"/>
  <c r="O58" i="55" s="1"/>
  <c r="P58" i="55" s="1" a="1"/>
  <c r="P58" i="55" s="1"/>
  <c r="Q58" i="55" s="1" a="1"/>
  <c r="Q58" i="55" s="1"/>
  <c r="J56" i="55" a="1"/>
  <c r="J56" i="55" s="1"/>
  <c r="K56" i="55" s="1" a="1"/>
  <c r="K56" i="55" s="1"/>
  <c r="L56" i="55" s="1" a="1"/>
  <c r="L56" i="55" s="1"/>
  <c r="M56" i="55" s="1" a="1"/>
  <c r="M56" i="55" s="1"/>
  <c r="N56" i="55" s="1" a="1"/>
  <c r="N56" i="55" s="1"/>
  <c r="O56" i="55" s="1" a="1"/>
  <c r="O56" i="55" s="1"/>
  <c r="P56" i="55" s="1" a="1"/>
  <c r="P56" i="55" s="1"/>
  <c r="Q56" i="55" s="1" a="1"/>
  <c r="Q56" i="55" s="1"/>
  <c r="J54" i="55" a="1"/>
  <c r="J54" i="55" s="1"/>
  <c r="K54" i="55" s="1" a="1"/>
  <c r="K54" i="55" s="1"/>
  <c r="L54" i="55" s="1" a="1"/>
  <c r="L54" i="55" s="1"/>
  <c r="M54" i="55" s="1" a="1"/>
  <c r="M54" i="55" s="1"/>
  <c r="N54" i="55" s="1" a="1"/>
  <c r="N54" i="55" s="1"/>
  <c r="O54" i="55" s="1" a="1"/>
  <c r="O54" i="55" s="1"/>
  <c r="P54" i="55" s="1" a="1"/>
  <c r="P54" i="55" s="1"/>
  <c r="Q54" i="55" s="1" a="1"/>
  <c r="Q54" i="55" s="1"/>
  <c r="J52" i="55" a="1"/>
  <c r="J52" i="55" s="1"/>
  <c r="K52" i="55" s="1" a="1"/>
  <c r="K52" i="55" s="1"/>
  <c r="L52" i="55" s="1" a="1"/>
  <c r="L52" i="55" s="1"/>
  <c r="M52" i="55" s="1" a="1"/>
  <c r="M52" i="55" s="1"/>
  <c r="N52" i="55" s="1" a="1"/>
  <c r="N52" i="55" s="1"/>
  <c r="O52" i="55" s="1" a="1"/>
  <c r="O52" i="55" s="1"/>
  <c r="P52" i="55" s="1" a="1"/>
  <c r="P52" i="55" s="1"/>
  <c r="Q52" i="55" s="1" a="1"/>
  <c r="Q52" i="55" s="1"/>
  <c r="J50" i="55" a="1"/>
  <c r="J50" i="55" s="1"/>
  <c r="K50" i="55" s="1" a="1"/>
  <c r="K50" i="55" s="1"/>
  <c r="L50" i="55" s="1" a="1"/>
  <c r="L50" i="55" s="1"/>
  <c r="M50" i="55" s="1" a="1"/>
  <c r="M50" i="55" s="1"/>
  <c r="N50" i="55" s="1" a="1"/>
  <c r="N50" i="55" s="1"/>
  <c r="O50" i="55" s="1" a="1"/>
  <c r="O50" i="55" s="1"/>
  <c r="P50" i="55" s="1" a="1"/>
  <c r="P50" i="55" s="1"/>
  <c r="Q50" i="55" s="1" a="1"/>
  <c r="Q50" i="55" s="1"/>
  <c r="J48" i="55" a="1"/>
  <c r="J48" i="55" s="1"/>
  <c r="K48" i="55" s="1" a="1"/>
  <c r="K48" i="55" s="1"/>
  <c r="L48" i="55" s="1" a="1"/>
  <c r="L48" i="55" s="1"/>
  <c r="M48" i="55" s="1" a="1"/>
  <c r="M48" i="55" s="1"/>
  <c r="N48" i="55" s="1" a="1"/>
  <c r="N48" i="55" s="1"/>
  <c r="O48" i="55" s="1" a="1"/>
  <c r="O48" i="55" s="1"/>
  <c r="P48" i="55" s="1" a="1"/>
  <c r="P48" i="55" s="1"/>
  <c r="Q48" i="55" s="1" a="1"/>
  <c r="Q48" i="55" s="1"/>
  <c r="J57" i="55" a="1"/>
  <c r="J57" i="55" s="1"/>
  <c r="K57" i="55" s="1" a="1"/>
  <c r="K57" i="55" s="1"/>
  <c r="L57" i="55" s="1" a="1"/>
  <c r="L57" i="55" s="1"/>
  <c r="M57" i="55" s="1" a="1"/>
  <c r="M57" i="55" s="1"/>
  <c r="N57" i="55" s="1" a="1"/>
  <c r="N57" i="55" s="1"/>
  <c r="O57" i="55" s="1" a="1"/>
  <c r="O57" i="55" s="1"/>
  <c r="P57" i="55" s="1" a="1"/>
  <c r="P57" i="55" s="1"/>
  <c r="Q57" i="55" s="1" a="1"/>
  <c r="Q57" i="55" s="1"/>
  <c r="J53" i="55" a="1"/>
  <c r="J53" i="55" s="1"/>
  <c r="K53" i="55" s="1" a="1"/>
  <c r="K53" i="55" s="1"/>
  <c r="L53" i="55" s="1" a="1"/>
  <c r="L53" i="55" s="1"/>
  <c r="M53" i="55" s="1" a="1"/>
  <c r="M53" i="55" s="1"/>
  <c r="N53" i="55" s="1" a="1"/>
  <c r="N53" i="55" s="1"/>
  <c r="O53" i="55" s="1" a="1"/>
  <c r="O53" i="55" s="1"/>
  <c r="P53" i="55" s="1" a="1"/>
  <c r="P53" i="55" s="1"/>
  <c r="Q53" i="55" s="1" a="1"/>
  <c r="Q53" i="55" s="1"/>
  <c r="J45" i="55" a="1"/>
  <c r="J45" i="55" s="1"/>
  <c r="K45" i="55" s="1" a="1"/>
  <c r="K45" i="55" s="1"/>
  <c r="L45" i="55" s="1" a="1"/>
  <c r="L45" i="55" s="1"/>
  <c r="M45" i="55" s="1" a="1"/>
  <c r="M45" i="55" s="1"/>
  <c r="N45" i="55" s="1" a="1"/>
  <c r="N45" i="55" s="1"/>
  <c r="O45" i="55" s="1" a="1"/>
  <c r="O45" i="55" s="1"/>
  <c r="P45" i="55" s="1" a="1"/>
  <c r="P45" i="55" s="1"/>
  <c r="Q45" i="55" s="1" a="1"/>
  <c r="Q45" i="55" s="1"/>
  <c r="J47" i="55" a="1"/>
  <c r="J47" i="55" s="1"/>
  <c r="K47" i="55" s="1" a="1"/>
  <c r="K47" i="55" s="1"/>
  <c r="L47" i="55" s="1" a="1"/>
  <c r="L47" i="55" s="1"/>
  <c r="M47" i="55" s="1" a="1"/>
  <c r="M47" i="55" s="1"/>
  <c r="N47" i="55" s="1" a="1"/>
  <c r="N47" i="55" s="1"/>
  <c r="O47" i="55" s="1" a="1"/>
  <c r="O47" i="55" s="1"/>
  <c r="P47" i="55" s="1" a="1"/>
  <c r="P47" i="55" s="1"/>
  <c r="Q47" i="55" s="1" a="1"/>
  <c r="Q47" i="55" s="1"/>
  <c r="J55" i="55" a="1"/>
  <c r="J55" i="55" s="1"/>
  <c r="K55" i="55" s="1" a="1"/>
  <c r="K55" i="55" s="1"/>
  <c r="L55" i="55" s="1" a="1"/>
  <c r="L55" i="55" s="1"/>
  <c r="M55" i="55" s="1" a="1"/>
  <c r="M55" i="55" s="1"/>
  <c r="N55" i="55" s="1" a="1"/>
  <c r="N55" i="55" s="1"/>
  <c r="O55" i="55" s="1" a="1"/>
  <c r="O55" i="55" s="1"/>
  <c r="P55" i="55" s="1" a="1"/>
  <c r="P55" i="55" s="1"/>
  <c r="Q55" i="55" s="1" a="1"/>
  <c r="Q55" i="55" s="1"/>
  <c r="J49" i="55" a="1"/>
  <c r="J49" i="55" s="1"/>
  <c r="K49" i="55" s="1" a="1"/>
  <c r="K49" i="55" s="1"/>
  <c r="L49" i="55" s="1" a="1"/>
  <c r="L49" i="55" s="1"/>
  <c r="M49" i="55" s="1" a="1"/>
  <c r="M49" i="55" s="1"/>
  <c r="N49" i="55" s="1" a="1"/>
  <c r="N49" i="55" s="1"/>
  <c r="O49" i="55" s="1" a="1"/>
  <c r="O49" i="55" s="1"/>
  <c r="P49" i="55" s="1" a="1"/>
  <c r="P49" i="55" s="1"/>
  <c r="Q49" i="55" s="1" a="1"/>
  <c r="Q49" i="55" s="1"/>
  <c r="J51" i="55" a="1"/>
  <c r="J51" i="55" s="1"/>
  <c r="K51" i="55" s="1" a="1"/>
  <c r="K51" i="55" s="1"/>
  <c r="L51" i="55" s="1" a="1"/>
  <c r="L51" i="55" s="1"/>
  <c r="M51" i="55" s="1" a="1"/>
  <c r="M51" i="55" s="1"/>
  <c r="N51" i="55" s="1" a="1"/>
  <c r="N51" i="55" s="1"/>
  <c r="O51" i="55" s="1" a="1"/>
  <c r="O51" i="55" s="1"/>
  <c r="P51" i="55" s="1" a="1"/>
  <c r="P51" i="55" s="1"/>
  <c r="Q51" i="55" s="1" a="1"/>
  <c r="Q51" i="55" s="1"/>
  <c r="D20" i="55"/>
  <c r="A38" i="55" s="1"/>
  <c r="D117" i="55"/>
  <c r="B138" i="55"/>
  <c r="C117" i="55"/>
  <c r="D235" i="55"/>
  <c r="C235" i="55"/>
  <c r="C53" i="55"/>
  <c r="C20" i="55"/>
  <c r="C216" i="55" s="1"/>
  <c r="B19" i="55"/>
  <c r="B52" i="55"/>
  <c r="C54" i="55" l="1"/>
  <c r="C197" i="55"/>
  <c r="T55" i="55"/>
  <c r="U55" i="55" s="1"/>
  <c r="V55" i="55" s="1"/>
  <c r="W55" i="55" s="1"/>
  <c r="X55" i="55" s="1"/>
  <c r="Y55" i="55" s="1"/>
  <c r="Z55" i="55" s="1"/>
  <c r="AA55" i="55" s="1"/>
  <c r="T47" i="55"/>
  <c r="U47" i="55" s="1"/>
  <c r="V47" i="55" s="1"/>
  <c r="W47" i="55" s="1"/>
  <c r="X47" i="55" s="1"/>
  <c r="Y47" i="55" s="1"/>
  <c r="Z47" i="55" s="1"/>
  <c r="AA47" i="55" s="1"/>
  <c r="T53" i="55"/>
  <c r="U53" i="55" s="1"/>
  <c r="V53" i="55" s="1"/>
  <c r="W53" i="55" s="1"/>
  <c r="X53" i="55" s="1"/>
  <c r="Y53" i="55" s="1"/>
  <c r="Z53" i="55" s="1"/>
  <c r="AA53" i="55" s="1"/>
  <c r="T48" i="55"/>
  <c r="U48" i="55" s="1"/>
  <c r="V48" i="55" s="1"/>
  <c r="W48" i="55" s="1"/>
  <c r="X48" i="55" s="1"/>
  <c r="Y48" i="55" s="1"/>
  <c r="Z48" i="55" s="1"/>
  <c r="AA48" i="55" s="1"/>
  <c r="X51" i="55"/>
  <c r="Y51" i="55"/>
  <c r="Z51" i="55" s="1"/>
  <c r="AA51" i="55" s="1"/>
  <c r="T51" i="55"/>
  <c r="U51" i="55" s="1"/>
  <c r="V51" i="55" s="1"/>
  <c r="W51" i="55" s="1"/>
  <c r="T50" i="55"/>
  <c r="U50" i="55" s="1"/>
  <c r="V50" i="55" s="1"/>
  <c r="W50" i="55" s="1"/>
  <c r="X50" i="55"/>
  <c r="Y50" i="55" s="1"/>
  <c r="Z50" i="55" s="1"/>
  <c r="AA50" i="55" s="1"/>
  <c r="T52" i="55"/>
  <c r="U52" i="55" s="1"/>
  <c r="V52" i="55" s="1"/>
  <c r="W52" i="55" s="1"/>
  <c r="X52" i="55" s="1"/>
  <c r="Y52" i="55" s="1"/>
  <c r="Z52" i="55" s="1"/>
  <c r="AA52" i="55" s="1"/>
  <c r="T54" i="55"/>
  <c r="U54" i="55" s="1"/>
  <c r="V54" i="55" s="1"/>
  <c r="W54" i="55" s="1"/>
  <c r="X54" i="55" s="1"/>
  <c r="Y54" i="55" s="1"/>
  <c r="Z54" i="55" s="1"/>
  <c r="AA54" i="55" s="1"/>
  <c r="T56" i="55"/>
  <c r="U56" i="55" s="1"/>
  <c r="V56" i="55" s="1"/>
  <c r="W56" i="55" s="1"/>
  <c r="X56" i="55"/>
  <c r="Y56" i="55" s="1"/>
  <c r="Z56" i="55" s="1"/>
  <c r="AA56" i="55" s="1"/>
  <c r="T58" i="55"/>
  <c r="U58" i="55" s="1"/>
  <c r="V58" i="55" s="1"/>
  <c r="W58" i="55" s="1"/>
  <c r="X58" i="55" s="1"/>
  <c r="Y58" i="55" s="1"/>
  <c r="Z58" i="55" s="1"/>
  <c r="AA58" i="55" s="1"/>
  <c r="T49" i="55"/>
  <c r="U49" i="55" s="1"/>
  <c r="V49" i="55" s="1"/>
  <c r="W49" i="55" s="1"/>
  <c r="X49" i="55"/>
  <c r="Y49" i="55" s="1"/>
  <c r="Z49" i="55" s="1"/>
  <c r="AA49" i="55" s="1"/>
  <c r="T57" i="55"/>
  <c r="U57" i="55" s="1"/>
  <c r="V57" i="55" s="1"/>
  <c r="W57" i="55" s="1"/>
  <c r="X57" i="55" s="1"/>
  <c r="Y57" i="55" s="1"/>
  <c r="Z57" i="55" s="1"/>
  <c r="AA57" i="55" s="1"/>
  <c r="T45" i="55"/>
  <c r="U45" i="55" s="1"/>
  <c r="V45" i="55" s="1"/>
  <c r="W45" i="55" s="1"/>
  <c r="X45" i="55" s="1"/>
  <c r="Y45" i="55" s="1"/>
  <c r="Z45" i="55" s="1"/>
  <c r="AA45"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45" i="55" a="1"/>
  <c r="AC45" i="55" s="1"/>
  <c r="AD45" i="55" s="1" a="1"/>
  <c r="AD45" i="55" s="1"/>
  <c r="AE45" i="55" s="1" a="1"/>
  <c r="AE45" i="55" s="1"/>
  <c r="AF45" i="55" s="1" a="1"/>
  <c r="AF45" i="55" s="1"/>
  <c r="AG45" i="55" s="1" a="1"/>
  <c r="AG45" i="55" s="1"/>
  <c r="AH45" i="55" s="1" a="1"/>
  <c r="AH45" i="55" s="1"/>
  <c r="AI45" i="55" s="1" a="1"/>
  <c r="AI45" i="55" s="1"/>
  <c r="AJ45" i="55" s="1" a="1"/>
  <c r="AJ45" i="55" s="1"/>
  <c r="AK45" i="55" s="1" a="1"/>
  <c r="AK45" i="55" s="1"/>
  <c r="AL45" i="55" s="1" a="1"/>
  <c r="AL45" i="55" s="1"/>
  <c r="AM45" i="55" s="1" a="1"/>
  <c r="AM45" i="55" s="1"/>
  <c r="B20" i="55"/>
  <c r="B53" i="55"/>
  <c r="C138" i="55"/>
  <c r="B159" i="55"/>
  <c r="D138" i="55"/>
  <c r="D197" i="55" l="1"/>
  <c r="D216" i="55"/>
  <c r="C159" i="55"/>
  <c r="B178" i="55"/>
  <c r="D159" i="55"/>
  <c r="B54" i="55"/>
  <c r="C178" i="55" l="1"/>
  <c r="D178" i="55"/>
  <c r="B86" i="47" l="1"/>
  <c r="B85" i="47"/>
  <c r="B84" i="47"/>
  <c r="E41" i="29" l="1"/>
  <c r="E29" i="29" l="1"/>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8" i="29"/>
  <c r="J38" i="29" s="1"/>
  <c r="M38" i="29" s="1"/>
  <c r="N38" i="29" s="1"/>
  <c r="O38" i="29" s="1"/>
  <c r="P38" i="29" s="1"/>
  <c r="Q38" i="29" s="1"/>
  <c r="R38" i="29" s="1"/>
  <c r="J41" i="29"/>
  <c r="L36" i="52" l="1"/>
  <c r="H37" i="52"/>
  <c r="P38" i="52"/>
  <c r="L39" i="52"/>
  <c r="H40" i="52"/>
  <c r="D41" i="52"/>
  <c r="P41" i="52"/>
  <c r="L42" i="52"/>
  <c r="H43" i="52"/>
  <c r="D44" i="52"/>
  <c r="P44" i="52"/>
  <c r="H46" i="52"/>
  <c r="D47" i="52"/>
  <c r="P47" i="52"/>
  <c r="L48" i="52"/>
  <c r="D50" i="52"/>
  <c r="L51" i="52"/>
  <c r="H52" i="52"/>
  <c r="AO15" i="44"/>
  <c r="AO16" i="44" s="1"/>
  <c r="AO17" i="44" s="1"/>
  <c r="AO18" i="44" s="1"/>
  <c r="AO19" i="44" s="1"/>
  <c r="AO20" i="44" s="1"/>
  <c r="AO21" i="44" s="1"/>
  <c r="AO22" i="44" s="1"/>
  <c r="AO23" i="44" s="1"/>
  <c r="AO14" i="44"/>
  <c r="B18" i="44"/>
  <c r="B19" i="44" s="1"/>
  <c r="B20" i="44" s="1"/>
  <c r="B21" i="44" s="1"/>
  <c r="B22" i="44" s="1"/>
  <c r="B23" i="44" s="1"/>
  <c r="B24" i="44" s="1"/>
  <c r="B25" i="44" s="1"/>
  <c r="B26" i="44" s="1"/>
  <c r="B27" i="44" s="1"/>
  <c r="B28" i="44" s="1"/>
  <c r="B29" i="44" s="1"/>
  <c r="B30" i="44" s="1"/>
  <c r="B31" i="44" s="1"/>
  <c r="B32" i="44" s="1"/>
  <c r="B33" i="44" s="1"/>
  <c r="B34" i="44" s="1"/>
  <c r="B35" i="44" s="1"/>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6" i="44"/>
  <c r="K9" i="55"/>
  <c r="K11" i="55" s="1" a="1"/>
  <c r="K11" i="55" s="1"/>
  <c r="G3" i="56"/>
  <c r="L9" i="55"/>
  <c r="L11" i="55" s="1" a="1"/>
  <c r="L11" i="55" s="1"/>
  <c r="M9" i="55"/>
  <c r="M11" i="55" s="1" a="1"/>
  <c r="M11" i="55" s="1"/>
  <c r="F11" i="57"/>
  <c r="E45" i="52"/>
  <c r="Q45" i="52"/>
  <c r="I50" i="52"/>
  <c r="E51" i="52"/>
  <c r="D7" i="56"/>
  <c r="D9" i="56"/>
  <c r="D8" i="56"/>
  <c r="G17" i="55"/>
  <c r="G21" i="55"/>
  <c r="G10" i="55"/>
  <c r="G24" i="55"/>
  <c r="G16" i="55"/>
  <c r="G15" i="55"/>
  <c r="G22" i="55"/>
  <c r="G14" i="55"/>
  <c r="G23" i="55"/>
  <c r="G18" i="55"/>
  <c r="G19" i="55"/>
  <c r="G20"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L53" i="52"/>
  <c r="G22" i="35"/>
  <c r="H22" i="35"/>
  <c r="F22" i="35"/>
  <c r="B23" i="35"/>
  <c r="G23" i="35"/>
  <c r="I22" i="35"/>
  <c r="H23" i="35"/>
  <c r="F23" i="35"/>
  <c r="C22" i="35"/>
  <c r="B24" i="35"/>
  <c r="I24" i="35"/>
  <c r="C24" i="35"/>
  <c r="F24" i="35"/>
  <c r="E24" i="35"/>
  <c r="E9" i="47"/>
  <c r="E8" i="47"/>
  <c r="E7" i="47"/>
  <c r="E6" i="47"/>
  <c r="G13" i="55" l="1"/>
  <c r="G12" i="55"/>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M10" i="55" a="1"/>
  <c r="M10" i="55" s="1"/>
  <c r="L10" i="55" a="1"/>
  <c r="L10" i="55" s="1"/>
  <c r="K10" i="55" a="1"/>
  <c r="K10" i="55" s="1"/>
  <c r="J10" i="55" a="1"/>
  <c r="J10" i="55" s="1"/>
  <c r="M17" i="55" a="1"/>
  <c r="M17" i="55" s="1"/>
  <c r="L17" i="55" a="1"/>
  <c r="L17" i="55" s="1"/>
  <c r="K17" i="55" a="1"/>
  <c r="K17" i="55" s="1"/>
  <c r="J17" i="55" a="1"/>
  <c r="J17" i="55" s="1"/>
  <c r="J20" i="55" a="1"/>
  <c r="J20" i="55" s="1"/>
  <c r="L20" i="55" a="1"/>
  <c r="L20" i="55" s="1"/>
  <c r="M20" i="55" a="1"/>
  <c r="M20" i="55" s="1"/>
  <c r="K20" i="55" a="1"/>
  <c r="K20" i="55" s="1"/>
  <c r="M19" i="55" a="1"/>
  <c r="M19" i="55" s="1"/>
  <c r="L19" i="55" a="1"/>
  <c r="L19" i="55" s="1"/>
  <c r="K19" i="55" a="1"/>
  <c r="K19" i="55" s="1"/>
  <c r="J19" i="55" a="1"/>
  <c r="J19" i="55" s="1"/>
  <c r="L21" i="55" a="1"/>
  <c r="L21" i="55" s="1"/>
  <c r="K21" i="55" a="1"/>
  <c r="K21" i="55" s="1"/>
  <c r="J21" i="55" a="1"/>
  <c r="J21" i="55" s="1"/>
  <c r="M21" i="55" a="1"/>
  <c r="M21" i="55" s="1"/>
  <c r="L18" i="55" a="1"/>
  <c r="L18" i="55" s="1"/>
  <c r="K18" i="55" a="1"/>
  <c r="K18" i="55" s="1"/>
  <c r="M18" i="55" a="1"/>
  <c r="M18" i="55" s="1"/>
  <c r="J18" i="55" a="1"/>
  <c r="J18" i="55" s="1"/>
  <c r="J23" i="55" a="1"/>
  <c r="J23" i="55" s="1"/>
  <c r="L23" i="55" a="1"/>
  <c r="L23" i="55" s="1"/>
  <c r="M23" i="55" a="1"/>
  <c r="M23" i="55" s="1"/>
  <c r="K23" i="55" a="1"/>
  <c r="K23" i="55" s="1"/>
  <c r="M14" i="55" a="1"/>
  <c r="M14" i="55" s="1"/>
  <c r="K14" i="55" a="1"/>
  <c r="K14" i="55" s="1"/>
  <c r="J14" i="55" a="1"/>
  <c r="J14" i="55" s="1"/>
  <c r="L14" i="55" a="1"/>
  <c r="L14" i="55" s="1"/>
  <c r="K22" i="55" a="1"/>
  <c r="K22" i="55" s="1"/>
  <c r="J22" i="55" a="1"/>
  <c r="J22" i="55" s="1"/>
  <c r="M22" i="55" a="1"/>
  <c r="M22" i="55" s="1"/>
  <c r="L22" i="55" a="1"/>
  <c r="L22" i="55" s="1"/>
  <c r="L15" i="55" a="1"/>
  <c r="L15" i="55" s="1"/>
  <c r="K15" i="55" a="1"/>
  <c r="K15" i="55" s="1"/>
  <c r="J15" i="55" a="1"/>
  <c r="J15" i="55" s="1"/>
  <c r="M15" i="55" a="1"/>
  <c r="M15" i="55" s="1"/>
  <c r="J16" i="55" a="1"/>
  <c r="J16" i="55" s="1"/>
  <c r="L16" i="55" a="1"/>
  <c r="L16" i="55" s="1"/>
  <c r="M16" i="55" a="1"/>
  <c r="M16" i="55" s="1"/>
  <c r="K16" i="55" a="1"/>
  <c r="K16" i="55" s="1"/>
  <c r="M24" i="55" a="1"/>
  <c r="M24" i="55" s="1"/>
  <c r="K24" i="55" a="1"/>
  <c r="K24" i="55" s="1"/>
  <c r="L24" i="55" a="1"/>
  <c r="L24" i="55" s="1"/>
  <c r="J24" i="55" a="1"/>
  <c r="J24"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6" i="44"/>
  <c r="N9" i="55"/>
  <c r="N11" i="55" s="1" a="1"/>
  <c r="N11" i="55" s="1"/>
  <c r="E36" i="44"/>
  <c r="F36"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G35" i="47"/>
  <c r="G38" i="47"/>
  <c r="G36" i="47"/>
  <c r="G32" i="47"/>
  <c r="G39" i="47"/>
  <c r="G34" i="47"/>
  <c r="G33" i="47"/>
  <c r="G40" i="47"/>
  <c r="G41" i="47"/>
  <c r="G31" i="47"/>
  <c r="K53" i="52"/>
  <c r="G85" i="47"/>
  <c r="G53" i="52"/>
  <c r="J53" i="29"/>
  <c r="G84" i="47" s="1"/>
  <c r="S53" i="52"/>
  <c r="O53" i="52"/>
  <c r="G6" i="47"/>
  <c r="G8" i="47"/>
  <c r="G9" i="47"/>
  <c r="G7" i="47"/>
  <c r="L12" i="55" l="1" a="1"/>
  <c r="L12" i="55" s="1"/>
  <c r="M12" i="55" a="1"/>
  <c r="M12" i="55" s="1"/>
  <c r="N12" i="55" a="1"/>
  <c r="N12" i="55" s="1"/>
  <c r="K12" i="55" a="1"/>
  <c r="K12" i="55" s="1"/>
  <c r="J12" i="55" a="1"/>
  <c r="J12" i="55" s="1"/>
  <c r="J13" i="55" a="1"/>
  <c r="J13" i="55" s="1"/>
  <c r="K13" i="55" a="1"/>
  <c r="K13" i="55" s="1"/>
  <c r="L13" i="55" a="1"/>
  <c r="L13" i="55" s="1"/>
  <c r="M13" i="55" a="1"/>
  <c r="M13" i="55" s="1"/>
  <c r="N13" i="55" a="1"/>
  <c r="N13" i="55" s="1"/>
  <c r="N20" i="55" a="1"/>
  <c r="N20" i="55" s="1"/>
  <c r="N10" i="55" a="1"/>
  <c r="N10" i="55" s="1"/>
  <c r="N22" i="55" a="1"/>
  <c r="N22" i="55" s="1"/>
  <c r="N21" i="55" a="1"/>
  <c r="N21" i="55" s="1"/>
  <c r="N16" i="55" a="1"/>
  <c r="N16" i="55" s="1"/>
  <c r="N15" i="55" a="1"/>
  <c r="N15" i="55" s="1"/>
  <c r="N19" i="55" a="1"/>
  <c r="N19" i="55" s="1"/>
  <c r="N14" i="55" a="1"/>
  <c r="N14" i="55" s="1"/>
  <c r="N23" i="55" a="1"/>
  <c r="N23" i="55" s="1"/>
  <c r="N18" i="55" a="1"/>
  <c r="N18" i="55" s="1"/>
  <c r="N17" i="55" a="1"/>
  <c r="N17" i="55" s="1"/>
  <c r="N24" i="55" a="1"/>
  <c r="N24"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1" i="55" s="1" a="1"/>
  <c r="O11" i="55" s="1"/>
  <c r="H36"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O12" i="55" l="1" a="1"/>
  <c r="O12" i="55" s="1"/>
  <c r="O13" i="55" a="1"/>
  <c r="O13" i="55" s="1"/>
  <c r="H7" i="56" a="1"/>
  <c r="H7" i="56" s="1"/>
  <c r="H8" i="56" a="1"/>
  <c r="H8" i="56" s="1"/>
  <c r="H9" i="56" a="1"/>
  <c r="H9" i="56" s="1"/>
  <c r="O17" i="55" a="1"/>
  <c r="O17" i="55" s="1"/>
  <c r="O18" i="55" a="1"/>
  <c r="O18" i="55" s="1"/>
  <c r="O21" i="55" a="1"/>
  <c r="O21" i="55" s="1"/>
  <c r="O23" i="55" a="1"/>
  <c r="O23" i="55" s="1"/>
  <c r="O10" i="55" a="1"/>
  <c r="O10" i="55" s="1"/>
  <c r="O19" i="55" a="1"/>
  <c r="O19" i="55" s="1"/>
  <c r="O16" i="55" a="1"/>
  <c r="O16" i="55" s="1"/>
  <c r="O20" i="55" a="1"/>
  <c r="O20" i="55" s="1"/>
  <c r="O15" i="55" a="1"/>
  <c r="O15" i="55" s="1"/>
  <c r="O24" i="55" a="1"/>
  <c r="O24" i="55" s="1"/>
  <c r="O14" i="55" a="1"/>
  <c r="O14" i="55" s="1"/>
  <c r="O22" i="55" a="1"/>
  <c r="O22"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6" i="44"/>
  <c r="P9" i="55"/>
  <c r="I104" i="56"/>
  <c r="G19" i="47"/>
  <c r="M41" i="29"/>
  <c r="Q83" i="47"/>
  <c r="Z83" i="47"/>
  <c r="P11" i="55" l="1" a="1"/>
  <c r="P11" i="55" s="1"/>
  <c r="P29" i="55" s="1"/>
  <c r="M137" i="47" s="1"/>
  <c r="P12" i="55" a="1"/>
  <c r="P12" i="55" s="1"/>
  <c r="P13" i="55" a="1"/>
  <c r="P13" i="55" s="1"/>
  <c r="P31" i="55" s="1"/>
  <c r="M136" i="47" s="1"/>
  <c r="P15" i="55" a="1"/>
  <c r="P15" i="55" s="1"/>
  <c r="P20" i="55" a="1"/>
  <c r="P20" i="55" s="1"/>
  <c r="P16" i="55" a="1"/>
  <c r="P16" i="55" s="1"/>
  <c r="P14" i="55" a="1"/>
  <c r="P14" i="55" s="1"/>
  <c r="P22" i="55" a="1"/>
  <c r="P22" i="55" s="1"/>
  <c r="P10" i="55" a="1"/>
  <c r="P10" i="55" s="1"/>
  <c r="P17" i="55" a="1"/>
  <c r="P17" i="55" s="1"/>
  <c r="P23" i="55" a="1"/>
  <c r="P23" i="55" s="1"/>
  <c r="P21" i="55" a="1"/>
  <c r="P21" i="55" s="1"/>
  <c r="P24" i="55" a="1"/>
  <c r="P24" i="55" s="1"/>
  <c r="P18" i="55" a="1"/>
  <c r="P18" i="55" s="1"/>
  <c r="P19" i="55" a="1"/>
  <c r="P19" i="55" s="1"/>
  <c r="S88" i="56"/>
  <c r="AA88" i="56" s="1"/>
  <c r="S123" i="56" a="1"/>
  <c r="S123" i="56" s="1"/>
  <c r="T123" i="56" a="1"/>
  <c r="T123" i="56" s="1"/>
  <c r="P56" i="29" a="1"/>
  <c r="P56" i="29" s="1"/>
  <c r="Q56" i="29" s="1" a="1"/>
  <c r="Q56" i="29" s="1"/>
  <c r="K23" i="29"/>
  <c r="L23" i="29" s="1"/>
  <c r="E36" i="60"/>
  <c r="P8" i="56"/>
  <c r="X8" i="56" s="1"/>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6" i="44"/>
  <c r="E81" i="57"/>
  <c r="E108" i="57"/>
  <c r="E55" i="57"/>
  <c r="E97" i="57"/>
  <c r="E56" i="57"/>
  <c r="E109" i="57"/>
  <c r="E101" i="57"/>
  <c r="E86" i="57"/>
  <c r="E93" i="57"/>
  <c r="E16" i="57"/>
  <c r="E54" i="57"/>
  <c r="E107" i="57"/>
  <c r="E75" i="57"/>
  <c r="K42" i="55"/>
  <c r="K39" i="55"/>
  <c r="K33" i="55"/>
  <c r="G14" i="47"/>
  <c r="G18" i="47"/>
  <c r="G16" i="47"/>
  <c r="G15" i="47"/>
  <c r="G10" i="47"/>
  <c r="G13" i="47"/>
  <c r="G20" i="47"/>
  <c r="G17" i="47"/>
  <c r="G11" i="47"/>
  <c r="G12" i="47"/>
  <c r="K41" i="29"/>
  <c r="K22" i="29"/>
  <c r="K21" i="29"/>
  <c r="L83" i="47"/>
  <c r="AA83" i="47"/>
  <c r="M83" i="47"/>
  <c r="P43" i="56" l="1"/>
  <c r="P76" i="56" s="1"/>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6"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2" i="55"/>
  <c r="M42" i="55" s="1"/>
  <c r="N42" i="55" s="1"/>
  <c r="K28" i="55"/>
  <c r="L39" i="55"/>
  <c r="M39" i="55" s="1"/>
  <c r="N39" i="55" s="1"/>
  <c r="O39" i="55" s="1"/>
  <c r="H60" i="56"/>
  <c r="I60" i="56" s="1"/>
  <c r="I55" i="56" s="1"/>
  <c r="H48" i="56"/>
  <c r="K34" i="55"/>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G83" i="56"/>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42" i="55"/>
  <c r="D254" i="57"/>
  <c r="J261" i="57" s="1"/>
  <c r="L34" i="55"/>
  <c r="M34" i="55" s="1"/>
  <c r="N34" i="55" s="1"/>
  <c r="O34" i="55" s="1"/>
  <c r="D253" i="57"/>
  <c r="J260" i="57" s="1"/>
  <c r="E129" i="57"/>
  <c r="E155" i="57" s="1"/>
  <c r="E128" i="57"/>
  <c r="E156" i="57" s="1"/>
  <c r="E193" i="57" s="1"/>
  <c r="W193" i="57" s="1"/>
  <c r="E59" i="57"/>
  <c r="E60" i="57" s="1"/>
  <c r="E127" i="57"/>
  <c r="E154" i="57" s="1"/>
  <c r="J233" i="57"/>
  <c r="L22" i="29"/>
  <c r="M22" i="29" s="1"/>
  <c r="L28" i="55"/>
  <c r="M28" i="55" s="1"/>
  <c r="N28" i="55" s="1"/>
  <c r="O28" i="55" s="1"/>
  <c r="L33" i="55"/>
  <c r="M33" i="55" s="1"/>
  <c r="N33" i="55" s="1"/>
  <c r="O33" i="55" s="1"/>
  <c r="P33" i="55" s="1"/>
  <c r="J235" i="57"/>
  <c r="H51" i="56"/>
  <c r="H59" i="56"/>
  <c r="H56" i="56"/>
  <c r="H55" i="56"/>
  <c r="I98" i="56" s="1"/>
  <c r="H58" i="56"/>
  <c r="H57" i="56"/>
  <c r="H54" i="56"/>
  <c r="H53" i="56"/>
  <c r="H52" i="56"/>
  <c r="P41" i="55"/>
  <c r="P36" i="55"/>
  <c r="P37" i="55"/>
  <c r="P38" i="55"/>
  <c r="P39" i="55"/>
  <c r="G132"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P83" i="56"/>
  <c r="P99" i="56" s="1"/>
  <c r="X99" i="56" s="1"/>
  <c r="X80" i="56"/>
  <c r="R31" i="58"/>
  <c r="R34" i="58" s="1"/>
  <c r="R35" i="58" s="1"/>
  <c r="R36" i="58" s="1"/>
  <c r="R41" i="58" s="1"/>
  <c r="P41" i="58"/>
  <c r="S14" i="58"/>
  <c r="S23" i="58"/>
  <c r="R24" i="58"/>
  <c r="P30" i="55"/>
  <c r="M135" i="47" s="1"/>
  <c r="J108" i="47"/>
  <c r="BH201" i="57"/>
  <c r="BE220" i="57"/>
  <c r="BE221" i="57"/>
  <c r="BH202" i="57"/>
  <c r="E112" i="57"/>
  <c r="E186" i="57"/>
  <c r="P34" i="55"/>
  <c r="E153" i="57"/>
  <c r="E165" i="57" s="1"/>
  <c r="E168" i="57"/>
  <c r="J240" i="57" s="1"/>
  <c r="D257" i="57"/>
  <c r="J264" i="57" s="1"/>
  <c r="P42" i="55"/>
  <c r="D256" i="57"/>
  <c r="J263" i="57" s="1"/>
  <c r="P28" i="55"/>
  <c r="E191" i="57"/>
  <c r="W191" i="57" s="1"/>
  <c r="E166" i="57"/>
  <c r="E192" i="57"/>
  <c r="W192" i="57" s="1"/>
  <c r="E167" i="57"/>
  <c r="BH207" i="57"/>
  <c r="BI207" i="57" s="1"/>
  <c r="BE226" i="57"/>
  <c r="BF226" i="57" s="1"/>
  <c r="D258" i="57"/>
  <c r="J265" i="57" s="1"/>
  <c r="P35" i="55"/>
  <c r="H86" i="56"/>
  <c r="AP78" i="56" s="1"/>
  <c r="H102" i="56"/>
  <c r="M131" i="47"/>
  <c r="M130" i="47"/>
  <c r="M127" i="47"/>
  <c r="G21" i="57"/>
  <c r="M134" i="47"/>
  <c r="P40" i="55"/>
  <c r="M128" i="47"/>
  <c r="M25" i="35"/>
  <c r="N25" i="35" s="1"/>
  <c r="K108" i="47"/>
  <c r="I8" i="47"/>
  <c r="M23" i="35"/>
  <c r="M26" i="35"/>
  <c r="I7" i="47"/>
  <c r="M22" i="35"/>
  <c r="I5" i="47"/>
  <c r="M24" i="35"/>
  <c r="I9" i="47"/>
  <c r="AC83" i="47"/>
  <c r="U83" i="47"/>
  <c r="AP80" i="56" l="1"/>
  <c r="AP81" i="56" s="1"/>
  <c r="S117" i="56" a="1"/>
  <c r="S117" i="56" s="1"/>
  <c r="I56" i="57"/>
  <c r="Y43" i="56"/>
  <c r="Y76" i="56" s="1"/>
  <c r="Y49" i="57"/>
  <c r="Y57" i="57"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6" i="44"/>
  <c r="M27" i="44" s="1"/>
  <c r="J238" i="57"/>
  <c r="J237" i="57"/>
  <c r="E169" i="57"/>
  <c r="E176" i="57" s="1"/>
  <c r="BE224" i="57"/>
  <c r="BF224" i="57" s="1"/>
  <c r="BH205" i="57"/>
  <c r="BI205" i="57" s="1"/>
  <c r="J239" i="57"/>
  <c r="BE225" i="57"/>
  <c r="BF225" i="57" s="1"/>
  <c r="BH206" i="57"/>
  <c r="BI206" i="57" s="1"/>
  <c r="M129" i="47"/>
  <c r="M133" i="47"/>
  <c r="N127" i="47"/>
  <c r="I108" i="47"/>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6" i="44"/>
  <c r="N27"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6" i="44"/>
  <c r="O27"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6" i="44"/>
  <c r="P27"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6" i="44"/>
  <c r="Q27"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Z23" i="58"/>
  <c r="R26" i="44"/>
  <c r="R27"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6" i="44"/>
  <c r="S27" i="44" s="1"/>
  <c r="P9" i="47"/>
  <c r="T24" i="35"/>
  <c r="T26" i="35"/>
  <c r="P7" i="47"/>
  <c r="T23" i="35"/>
  <c r="P8" i="47"/>
  <c r="T22" i="35"/>
  <c r="P5" i="47"/>
  <c r="U25" i="35"/>
  <c r="Q6" i="47"/>
  <c r="Y41" i="58" l="1"/>
  <c r="Z168" i="58"/>
  <c r="Z169" i="58"/>
  <c r="Z36" i="58"/>
  <c r="Z41" i="58" s="1"/>
  <c r="AA31" i="58"/>
  <c r="AA34" i="58" s="1"/>
  <c r="AA35" i="58" s="1"/>
  <c r="AA36" i="58" s="1"/>
  <c r="AA24" i="58"/>
  <c r="AB23" i="58"/>
  <c r="T26" i="44"/>
  <c r="T27" i="44" s="1"/>
  <c r="U23" i="35"/>
  <c r="Q8" i="47"/>
  <c r="Q9" i="47"/>
  <c r="U24" i="35"/>
  <c r="V25" i="35"/>
  <c r="R6" i="47"/>
  <c r="U22" i="35"/>
  <c r="Q5" i="47"/>
  <c r="U26" i="35"/>
  <c r="Q7" i="47"/>
  <c r="AA41" i="58" l="1"/>
  <c r="AB24" i="58"/>
  <c r="AB31" i="58"/>
  <c r="AB34" i="58" s="1"/>
  <c r="AA168" i="58"/>
  <c r="AA169" i="58"/>
  <c r="AC23" i="58"/>
  <c r="U26" i="44"/>
  <c r="U27"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6" i="44"/>
  <c r="V27"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6" i="44"/>
  <c r="W27"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6" i="44"/>
  <c r="X27" i="44" s="1"/>
  <c r="AF23" i="58"/>
  <c r="Y26" i="35"/>
  <c r="U7" i="47"/>
  <c r="U5" i="47"/>
  <c r="Y22" i="35"/>
  <c r="Y23" i="35"/>
  <c r="U8" i="47"/>
  <c r="Z25" i="35"/>
  <c r="V6" i="47"/>
  <c r="Y24" i="35"/>
  <c r="U9" i="47"/>
  <c r="J32" i="57" l="1"/>
  <c r="AB109" i="57"/>
  <c r="J109" i="57" s="1"/>
  <c r="J56" i="57"/>
  <c r="AB87" i="57"/>
  <c r="J87" i="57" s="1"/>
  <c r="J90" i="57" s="1"/>
  <c r="T87" i="57"/>
  <c r="AF24" i="58"/>
  <c r="AD168" i="58"/>
  <c r="AD169" i="58"/>
  <c r="AD36" i="58"/>
  <c r="AD41" i="58" s="1"/>
  <c r="AE35" i="58"/>
  <c r="AF31" i="58"/>
  <c r="AF34" i="58" s="1"/>
  <c r="Y26" i="44"/>
  <c r="Y27" i="44" s="1"/>
  <c r="AG23" i="58"/>
  <c r="Q108" i="47"/>
  <c r="Z23" i="35"/>
  <c r="V8" i="47"/>
  <c r="V5" i="47"/>
  <c r="Z22" i="35"/>
  <c r="V7" i="47"/>
  <c r="Z26" i="35"/>
  <c r="Z24" i="35"/>
  <c r="V9" i="47"/>
  <c r="W6" i="47"/>
  <c r="AA25" i="35"/>
  <c r="AG24" i="58" l="1"/>
  <c r="AE168" i="58"/>
  <c r="AE169" i="58"/>
  <c r="AE36" i="58"/>
  <c r="AE41" i="58" s="1"/>
  <c r="AF35" i="58"/>
  <c r="AG31" i="58"/>
  <c r="AG34" i="58" s="1"/>
  <c r="AH23" i="58"/>
  <c r="Z26" i="44"/>
  <c r="Z27" i="44" s="1"/>
  <c r="R108" i="47"/>
  <c r="AA24" i="35"/>
  <c r="W9" i="47"/>
  <c r="AA22" i="35"/>
  <c r="W5" i="47"/>
  <c r="AA23" i="35"/>
  <c r="W8" i="47"/>
  <c r="AB25" i="35"/>
  <c r="X6" i="47"/>
  <c r="AA26" i="35"/>
  <c r="W7" i="47"/>
  <c r="AH24" i="58" l="1"/>
  <c r="AF169" i="58"/>
  <c r="AF168" i="58"/>
  <c r="AF36" i="58"/>
  <c r="AF41" i="58" s="1"/>
  <c r="AG35" i="58"/>
  <c r="AH31" i="58"/>
  <c r="AH34" i="58" s="1"/>
  <c r="AA26" i="44"/>
  <c r="AA27" i="44" s="1"/>
  <c r="AI23" i="58"/>
  <c r="S108" i="47"/>
  <c r="AB23" i="35"/>
  <c r="X8" i="47"/>
  <c r="AB26" i="35"/>
  <c r="X7" i="47"/>
  <c r="AC25" i="35"/>
  <c r="Y6" i="47"/>
  <c r="AB22" i="35"/>
  <c r="X5" i="47"/>
  <c r="X9" i="47"/>
  <c r="AB24" i="35"/>
  <c r="AI24" i="58" l="1"/>
  <c r="AH35" i="58"/>
  <c r="AG169" i="58"/>
  <c r="AG168" i="58"/>
  <c r="AG36" i="58"/>
  <c r="AG41" i="58" s="1"/>
  <c r="AI31" i="58"/>
  <c r="AI34" i="58" s="1"/>
  <c r="AJ23" i="58"/>
  <c r="AB26" i="44"/>
  <c r="AB27" i="44" s="1"/>
  <c r="T108" i="47"/>
  <c r="Y9" i="47"/>
  <c r="AC24" i="35"/>
  <c r="AC26" i="35"/>
  <c r="Y7" i="47"/>
  <c r="AD25" i="35"/>
  <c r="Z6" i="47"/>
  <c r="Y5" i="47"/>
  <c r="AC22" i="35"/>
  <c r="AC23" i="35"/>
  <c r="Y8" i="47"/>
  <c r="AH169" i="58" l="1"/>
  <c r="AH168" i="58"/>
  <c r="AH36" i="58"/>
  <c r="AH41" i="58" s="1"/>
  <c r="AI35" i="58"/>
  <c r="AJ31" i="58"/>
  <c r="AJ34" i="58" s="1"/>
  <c r="AJ24" i="58"/>
  <c r="AC26" i="44"/>
  <c r="AC27" i="44" s="1"/>
  <c r="AK23" i="58"/>
  <c r="U108" i="47"/>
  <c r="AD26" i="35"/>
  <c r="Z7" i="47"/>
  <c r="AD23" i="35"/>
  <c r="Z8" i="47"/>
  <c r="AE25" i="35"/>
  <c r="AA6" i="47"/>
  <c r="Z5" i="47"/>
  <c r="AD22" i="35"/>
  <c r="AD24" i="35"/>
  <c r="Z9" i="47"/>
  <c r="AJ35" i="58" l="1"/>
  <c r="AI169" i="58"/>
  <c r="AI168" i="58"/>
  <c r="AI36" i="58"/>
  <c r="AI41" i="58" s="1"/>
  <c r="AK31" i="58"/>
  <c r="AK34" i="58" s="1"/>
  <c r="AK24" i="58"/>
  <c r="AD26" i="44"/>
  <c r="AD27" i="44" s="1"/>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P6" i="35"/>
  <c r="Q3" i="29"/>
  <c r="R3" i="29"/>
  <c r="V108" i="47"/>
  <c r="AE23" i="35"/>
  <c r="AA8" i="47"/>
  <c r="AE26" i="35"/>
  <c r="AA7" i="47"/>
  <c r="AF25" i="35"/>
  <c r="AB6" i="47"/>
  <c r="AE24" i="35"/>
  <c r="AA9" i="47"/>
  <c r="AE22" i="35"/>
  <c r="AA5" i="47"/>
  <c r="AB11" i="55" l="1" a="1"/>
  <c r="AB11" i="55" s="1"/>
  <c r="AB13" i="55" a="1"/>
  <c r="AB13" i="55" s="1"/>
  <c r="AB12" i="55" a="1"/>
  <c r="AB12" i="55" s="1"/>
  <c r="AK11" i="55" a="1"/>
  <c r="AK11" i="55" s="1"/>
  <c r="AK12" i="55" a="1"/>
  <c r="AK12" i="55" s="1"/>
  <c r="AK13" i="55" a="1"/>
  <c r="AK13" i="55" s="1"/>
  <c r="AN11" i="55" a="1"/>
  <c r="AN11" i="55" s="1"/>
  <c r="AN12" i="55" a="1"/>
  <c r="AN12" i="55" s="1"/>
  <c r="AN13" i="55" a="1"/>
  <c r="AN13" i="55" s="1"/>
  <c r="X11" i="55" a="1"/>
  <c r="X11" i="55" s="1"/>
  <c r="X12" i="55" a="1"/>
  <c r="X12" i="55" s="1"/>
  <c r="X13" i="55" a="1"/>
  <c r="X13" i="55" s="1"/>
  <c r="Z11" i="55" a="1"/>
  <c r="Z11" i="55" s="1"/>
  <c r="Z12" i="55" a="1"/>
  <c r="Z12" i="55" s="1"/>
  <c r="Z13" i="55" a="1"/>
  <c r="Z13" i="55" s="1"/>
  <c r="W11" i="55" a="1"/>
  <c r="W11" i="55" s="1"/>
  <c r="W12" i="55" a="1"/>
  <c r="W12" i="55" s="1"/>
  <c r="W13" i="55" a="1"/>
  <c r="W13" i="55" s="1"/>
  <c r="Q11" i="55" a="1"/>
  <c r="Q11" i="55" s="1"/>
  <c r="Q29" i="55" s="1"/>
  <c r="N137" i="47" s="1"/>
  <c r="Q13" i="55" a="1"/>
  <c r="Q13" i="55" s="1"/>
  <c r="Q31" i="55" s="1"/>
  <c r="N136" i="47" s="1"/>
  <c r="Q12" i="55" a="1"/>
  <c r="Q12" i="55" s="1"/>
  <c r="AH11" i="55" a="1"/>
  <c r="AH11" i="55" s="1"/>
  <c r="AH13" i="55" a="1"/>
  <c r="AH13" i="55" s="1"/>
  <c r="AH12" i="55" a="1"/>
  <c r="AH12" i="55" s="1"/>
  <c r="AA11" i="55" a="1"/>
  <c r="AA11" i="55" s="1"/>
  <c r="AA12" i="55" a="1"/>
  <c r="AA12" i="55" s="1"/>
  <c r="AA13" i="55" a="1"/>
  <c r="AA13" i="55" s="1"/>
  <c r="AI11" i="55" a="1"/>
  <c r="AI11" i="55" s="1"/>
  <c r="AI13" i="55" a="1"/>
  <c r="AI13" i="55" s="1"/>
  <c r="AI12" i="55" a="1"/>
  <c r="AI12" i="55" s="1"/>
  <c r="AE11" i="55" a="1"/>
  <c r="AE11" i="55" s="1"/>
  <c r="AE12" i="55" a="1"/>
  <c r="AE12" i="55" s="1"/>
  <c r="AE13" i="55" a="1"/>
  <c r="AE13" i="55" s="1"/>
  <c r="V11" i="55" a="1"/>
  <c r="V11" i="55" s="1"/>
  <c r="V12" i="55" a="1"/>
  <c r="V12" i="55" s="1"/>
  <c r="V13" i="55" a="1"/>
  <c r="V13" i="55" s="1"/>
  <c r="AD11" i="55" a="1"/>
  <c r="AD11" i="55" s="1"/>
  <c r="AD12" i="55" a="1"/>
  <c r="AD12" i="55" s="1"/>
  <c r="AD13" i="55" a="1"/>
  <c r="AD13" i="55" s="1"/>
  <c r="Y11" i="55" a="1"/>
  <c r="Y11" i="55" s="1"/>
  <c r="Y13" i="55" a="1"/>
  <c r="Y13" i="55" s="1"/>
  <c r="Y12" i="55" a="1"/>
  <c r="Y12" i="55" s="1"/>
  <c r="R11" i="55" a="1"/>
  <c r="R11" i="55" s="1"/>
  <c r="R12" i="55" a="1"/>
  <c r="R12" i="55" s="1"/>
  <c r="R13" i="55" a="1"/>
  <c r="R13" i="55" s="1"/>
  <c r="T11" i="55" a="1"/>
  <c r="T11" i="55" s="1"/>
  <c r="T12" i="55" a="1"/>
  <c r="T12" i="55" s="1"/>
  <c r="T13" i="55" a="1"/>
  <c r="T13" i="55" s="1"/>
  <c r="S11" i="55" a="1"/>
  <c r="S11" i="55" s="1"/>
  <c r="S12" i="55" a="1"/>
  <c r="S12" i="55" s="1"/>
  <c r="S13" i="55" a="1"/>
  <c r="S13" i="55" s="1"/>
  <c r="AG11" i="55" a="1"/>
  <c r="AG11" i="55" s="1"/>
  <c r="AG13" i="55" a="1"/>
  <c r="AG13" i="55" s="1"/>
  <c r="AG12" i="55" a="1"/>
  <c r="AG12" i="55" s="1"/>
  <c r="AC11" i="55" a="1"/>
  <c r="AC11" i="55" s="1"/>
  <c r="AC13" i="55" a="1"/>
  <c r="AC13" i="55" s="1"/>
  <c r="AC12" i="55" a="1"/>
  <c r="AC12" i="55" s="1"/>
  <c r="AJ11" i="55" a="1"/>
  <c r="AJ11" i="55" s="1"/>
  <c r="AJ13" i="55" a="1"/>
  <c r="AJ13" i="55" s="1"/>
  <c r="AJ12" i="55" a="1"/>
  <c r="AJ12" i="55" s="1"/>
  <c r="AF11" i="55" a="1"/>
  <c r="AF11" i="55" s="1"/>
  <c r="AF12" i="55" a="1"/>
  <c r="AF12" i="55" s="1"/>
  <c r="AF13" i="55" a="1"/>
  <c r="AF13" i="55" s="1"/>
  <c r="AL11" i="55" a="1"/>
  <c r="AL11" i="55" s="1"/>
  <c r="AL12" i="55" a="1"/>
  <c r="AL12" i="55" s="1"/>
  <c r="AL13" i="55" a="1"/>
  <c r="AL13" i="55" s="1"/>
  <c r="U11" i="55" a="1"/>
  <c r="U11" i="55" s="1"/>
  <c r="U12" i="55" a="1"/>
  <c r="U12" i="55" s="1"/>
  <c r="U13" i="55" a="1"/>
  <c r="U13" i="55" s="1"/>
  <c r="AM11" i="55" a="1"/>
  <c r="AM11" i="55" s="1"/>
  <c r="AM13" i="55" a="1"/>
  <c r="AM13" i="55" s="1"/>
  <c r="AM12" i="55" a="1"/>
  <c r="AM12" i="55" s="1"/>
  <c r="AN20" i="55" a="1"/>
  <c r="AN20" i="55" s="1"/>
  <c r="AN19" i="55" a="1"/>
  <c r="AN19" i="55" s="1"/>
  <c r="AN16" i="55" a="1"/>
  <c r="AN16" i="55" s="1"/>
  <c r="AN23" i="55" a="1"/>
  <c r="AN23" i="55" s="1"/>
  <c r="AN14" i="55" a="1"/>
  <c r="AN14" i="55" s="1"/>
  <c r="AN24" i="55" a="1"/>
  <c r="AN24" i="55" s="1"/>
  <c r="AN10" i="55" a="1"/>
  <c r="AN10" i="55" s="1"/>
  <c r="AN21" i="55" a="1"/>
  <c r="AN21" i="55" s="1"/>
  <c r="AN18" i="55" a="1"/>
  <c r="AN18" i="55" s="1"/>
  <c r="AN17" i="55" a="1"/>
  <c r="AN17" i="55" s="1"/>
  <c r="AN15" i="55" a="1"/>
  <c r="AN15" i="55" s="1"/>
  <c r="AN22" i="55" a="1"/>
  <c r="AN22" i="55" s="1"/>
  <c r="AI17" i="55" a="1"/>
  <c r="AI17" i="55" s="1"/>
  <c r="AI22" i="55" a="1"/>
  <c r="AI22" i="55" s="1"/>
  <c r="AI18" i="55" a="1"/>
  <c r="AI18" i="55" s="1"/>
  <c r="AI24" i="55" a="1"/>
  <c r="AI24" i="55" s="1"/>
  <c r="AI10" i="55" a="1"/>
  <c r="AI10" i="55" s="1"/>
  <c r="AI21" i="55" a="1"/>
  <c r="AI21" i="55" s="1"/>
  <c r="AI14" i="55" a="1"/>
  <c r="AI14" i="55" s="1"/>
  <c r="AI23" i="55" a="1"/>
  <c r="AI23" i="55" s="1"/>
  <c r="AI19" i="55" a="1"/>
  <c r="AI19" i="55" s="1"/>
  <c r="AI15" i="55" a="1"/>
  <c r="AI15" i="55" s="1"/>
  <c r="AI20" i="55" a="1"/>
  <c r="AI20" i="55" s="1"/>
  <c r="AI16" i="55" a="1"/>
  <c r="AI16" i="55" s="1"/>
  <c r="AF17" i="55" a="1"/>
  <c r="AF17" i="55" s="1"/>
  <c r="AF19" i="55" a="1"/>
  <c r="AF19" i="55" s="1"/>
  <c r="AF22" i="55" a="1"/>
  <c r="AF22" i="55" s="1"/>
  <c r="AF10" i="55" a="1"/>
  <c r="AF10" i="55" s="1"/>
  <c r="AF20" i="55" a="1"/>
  <c r="AF20" i="55" s="1"/>
  <c r="AF21" i="55" a="1"/>
  <c r="AF21" i="55" s="1"/>
  <c r="AF18" i="55" a="1"/>
  <c r="AF18" i="55" s="1"/>
  <c r="AF23" i="55" a="1"/>
  <c r="AF23" i="55" s="1"/>
  <c r="AF15" i="55" a="1"/>
  <c r="AF15" i="55" s="1"/>
  <c r="AF24" i="55" a="1"/>
  <c r="AF24" i="55" s="1"/>
  <c r="AF16" i="55" a="1"/>
  <c r="AF16" i="55" s="1"/>
  <c r="AF14" i="55" a="1"/>
  <c r="AF14" i="55" s="1"/>
  <c r="Z23" i="55" a="1"/>
  <c r="Z23" i="55" s="1"/>
  <c r="Z19" i="55" a="1"/>
  <c r="Z19" i="55" s="1"/>
  <c r="Z20" i="55" a="1"/>
  <c r="Z20" i="55" s="1"/>
  <c r="Z22" i="55" a="1"/>
  <c r="Z22" i="55" s="1"/>
  <c r="Z18" i="55" a="1"/>
  <c r="Z18" i="55" s="1"/>
  <c r="Z14" i="55" a="1"/>
  <c r="Z14" i="55" s="1"/>
  <c r="Z16" i="55" a="1"/>
  <c r="Z16" i="55" s="1"/>
  <c r="Z10" i="55" a="1"/>
  <c r="Z10" i="55" s="1"/>
  <c r="Z21" i="55" a="1"/>
  <c r="Z21" i="55" s="1"/>
  <c r="Z24" i="55" a="1"/>
  <c r="Z24" i="55" s="1"/>
  <c r="Z17" i="55" a="1"/>
  <c r="Z17" i="55" s="1"/>
  <c r="Z15" i="55" a="1"/>
  <c r="Z15" i="55" s="1"/>
  <c r="S23" i="55" a="1"/>
  <c r="S23" i="55" s="1"/>
  <c r="S10" i="55" a="1"/>
  <c r="S10" i="55" s="1"/>
  <c r="S22" i="55" a="1"/>
  <c r="S22" i="55" s="1"/>
  <c r="S16" i="55" a="1"/>
  <c r="S16" i="55" s="1"/>
  <c r="S21" i="55" a="1"/>
  <c r="S21" i="55" s="1"/>
  <c r="S19" i="55" a="1"/>
  <c r="S19" i="55" s="1"/>
  <c r="S14" i="55" a="1"/>
  <c r="S14" i="55" s="1"/>
  <c r="S17" i="55" a="1"/>
  <c r="S17" i="55" s="1"/>
  <c r="S20" i="55" a="1"/>
  <c r="S20" i="55" s="1"/>
  <c r="S18" i="55" a="1"/>
  <c r="S18" i="55" s="1"/>
  <c r="S24" i="55" a="1"/>
  <c r="S24" i="55" s="1"/>
  <c r="S15" i="55" a="1"/>
  <c r="S15" i="55" s="1"/>
  <c r="R24" i="55" a="1"/>
  <c r="R24" i="55" s="1"/>
  <c r="R17" i="55" a="1"/>
  <c r="R17" i="55" s="1"/>
  <c r="R18" i="55" a="1"/>
  <c r="R18" i="55" s="1"/>
  <c r="R21" i="55" a="1"/>
  <c r="R21" i="55" s="1"/>
  <c r="R23" i="55" a="1"/>
  <c r="R23" i="55" s="1"/>
  <c r="R20" i="55" a="1"/>
  <c r="R20" i="55" s="1"/>
  <c r="R10" i="55" a="1"/>
  <c r="R10" i="55" s="1"/>
  <c r="R15" i="55" a="1"/>
  <c r="R15" i="55" s="1"/>
  <c r="R16" i="55" a="1"/>
  <c r="R16" i="55" s="1"/>
  <c r="R19" i="55" a="1"/>
  <c r="R19" i="55" s="1"/>
  <c r="R22" i="55" a="1"/>
  <c r="R22" i="55" s="1"/>
  <c r="R14" i="55" a="1"/>
  <c r="R14" i="55" s="1"/>
  <c r="AG10" i="55" a="1"/>
  <c r="AG10" i="55" s="1"/>
  <c r="AG24" i="55" a="1"/>
  <c r="AG24" i="55" s="1"/>
  <c r="AG19" i="55" a="1"/>
  <c r="AG19" i="55" s="1"/>
  <c r="AG21" i="55" a="1"/>
  <c r="AG21" i="55" s="1"/>
  <c r="AG18" i="55" a="1"/>
  <c r="AG18" i="55" s="1"/>
  <c r="AG15" i="55" a="1"/>
  <c r="AG15" i="55" s="1"/>
  <c r="AG23" i="55" a="1"/>
  <c r="AG23" i="55" s="1"/>
  <c r="AG14" i="55" a="1"/>
  <c r="AG14" i="55" s="1"/>
  <c r="AG20" i="55" a="1"/>
  <c r="AG20" i="55" s="1"/>
  <c r="AG16" i="55" a="1"/>
  <c r="AG16" i="55" s="1"/>
  <c r="AG22" i="55" a="1"/>
  <c r="AG22" i="55" s="1"/>
  <c r="AG17" i="55" a="1"/>
  <c r="AG17" i="55" s="1"/>
  <c r="AE18" i="55" a="1"/>
  <c r="AE18" i="55" s="1"/>
  <c r="AE23" i="55" a="1"/>
  <c r="AE23" i="55" s="1"/>
  <c r="AE22" i="55" a="1"/>
  <c r="AE22" i="55" s="1"/>
  <c r="AE16" i="55" a="1"/>
  <c r="AE16" i="55" s="1"/>
  <c r="AE20" i="55" a="1"/>
  <c r="AE20" i="55" s="1"/>
  <c r="AE19" i="55" a="1"/>
  <c r="AE19" i="55" s="1"/>
  <c r="AE15" i="55" a="1"/>
  <c r="AE15" i="55" s="1"/>
  <c r="AE17" i="55" a="1"/>
  <c r="AE17" i="55" s="1"/>
  <c r="AE10" i="55" a="1"/>
  <c r="AE10" i="55" s="1"/>
  <c r="AE24" i="55" a="1"/>
  <c r="AE24" i="55" s="1"/>
  <c r="AE21" i="55" a="1"/>
  <c r="AE21" i="55" s="1"/>
  <c r="AE14" i="55" a="1"/>
  <c r="AE14" i="55" s="1"/>
  <c r="AD23" i="55" a="1"/>
  <c r="AD23" i="55" s="1"/>
  <c r="AD16" i="55" a="1"/>
  <c r="AD16" i="55" s="1"/>
  <c r="AD21" i="55" a="1"/>
  <c r="AD21" i="55" s="1"/>
  <c r="AD14" i="55" a="1"/>
  <c r="AD14" i="55" s="1"/>
  <c r="AD10" i="55" a="1"/>
  <c r="AD10" i="55" s="1"/>
  <c r="AD15" i="55" a="1"/>
  <c r="AD15" i="55" s="1"/>
  <c r="AD19" i="55" a="1"/>
  <c r="AD19" i="55" s="1"/>
  <c r="AD20" i="55" a="1"/>
  <c r="AD20" i="55" s="1"/>
  <c r="AD17" i="55" a="1"/>
  <c r="AD17" i="55" s="1"/>
  <c r="AD18" i="55" a="1"/>
  <c r="AD18" i="55" s="1"/>
  <c r="AD22" i="55" a="1"/>
  <c r="AD22" i="55" s="1"/>
  <c r="AD24" i="55" a="1"/>
  <c r="AD24" i="55" s="1"/>
  <c r="Q14" i="55" a="1"/>
  <c r="Q14" i="55" s="1"/>
  <c r="Q22" i="55" a="1"/>
  <c r="Q22" i="55" s="1"/>
  <c r="Q10" i="55" a="1"/>
  <c r="Q10" i="55" s="1"/>
  <c r="Q17" i="55" a="1"/>
  <c r="Q17" i="55" s="1"/>
  <c r="Q19" i="55" a="1"/>
  <c r="Q19" i="55" s="1"/>
  <c r="Q37" i="55" s="1"/>
  <c r="Q24" i="55" a="1"/>
  <c r="Q24" i="55" s="1"/>
  <c r="Q21" i="55" a="1"/>
  <c r="Q21" i="55" s="1"/>
  <c r="Q18" i="55" a="1"/>
  <c r="Q18" i="55" s="1"/>
  <c r="Q36" i="55" s="1"/>
  <c r="Q23" i="55" a="1"/>
  <c r="Q23" i="55" s="1"/>
  <c r="Q41" i="55" s="1"/>
  <c r="Q20" i="55" a="1"/>
  <c r="Q20" i="55" s="1"/>
  <c r="Q38" i="55" s="1"/>
  <c r="Q15" i="55" a="1"/>
  <c r="Q15" i="55" s="1"/>
  <c r="Q16" i="55" a="1"/>
  <c r="Q16" i="55" s="1"/>
  <c r="AL14" i="55" a="1"/>
  <c r="AL14" i="55" s="1"/>
  <c r="AL21" i="55" a="1"/>
  <c r="AL21" i="55" s="1"/>
  <c r="AL15" i="55" a="1"/>
  <c r="AL15" i="55" s="1"/>
  <c r="AL17" i="55" a="1"/>
  <c r="AL17" i="55" s="1"/>
  <c r="AL18" i="55" a="1"/>
  <c r="AL18" i="55" s="1"/>
  <c r="AL22" i="55" a="1"/>
  <c r="AL22" i="55" s="1"/>
  <c r="AL20" i="55" a="1"/>
  <c r="AL20" i="55" s="1"/>
  <c r="AL10" i="55" a="1"/>
  <c r="AL10" i="55" s="1"/>
  <c r="AL23" i="55" a="1"/>
  <c r="AL23" i="55" s="1"/>
  <c r="AL19" i="55" a="1"/>
  <c r="AL19" i="55" s="1"/>
  <c r="AL24" i="55" a="1"/>
  <c r="AL24" i="55" s="1"/>
  <c r="AL16" i="55" a="1"/>
  <c r="AL16" i="55" s="1"/>
  <c r="Y22" i="55" a="1"/>
  <c r="Y22" i="55" s="1"/>
  <c r="Y16" i="55" a="1"/>
  <c r="Y16" i="55" s="1"/>
  <c r="Y17" i="55" a="1"/>
  <c r="Y17" i="55" s="1"/>
  <c r="Y21" i="55" a="1"/>
  <c r="Y21" i="55" s="1"/>
  <c r="Y15" i="55" a="1"/>
  <c r="Y15" i="55" s="1"/>
  <c r="Y14" i="55" a="1"/>
  <c r="Y14" i="55" s="1"/>
  <c r="Y19" i="55" a="1"/>
  <c r="Y19" i="55" s="1"/>
  <c r="Y20" i="55" a="1"/>
  <c r="Y20" i="55" s="1"/>
  <c r="Y23" i="55" a="1"/>
  <c r="Y23" i="55" s="1"/>
  <c r="Y10" i="55" a="1"/>
  <c r="Y10" i="55" s="1"/>
  <c r="Y18" i="55" a="1"/>
  <c r="Y18" i="55" s="1"/>
  <c r="Y24" i="55" a="1"/>
  <c r="Y24" i="55" s="1"/>
  <c r="AA14" i="55" a="1"/>
  <c r="AA14" i="55" s="1"/>
  <c r="AA18" i="55" a="1"/>
  <c r="AA18" i="55" s="1"/>
  <c r="AA16" i="55" a="1"/>
  <c r="AA16" i="55" s="1"/>
  <c r="AA21" i="55" a="1"/>
  <c r="AA21" i="55" s="1"/>
  <c r="AA10" i="55" a="1"/>
  <c r="AA10" i="55" s="1"/>
  <c r="AA17" i="55" a="1"/>
  <c r="AA17" i="55" s="1"/>
  <c r="AA20" i="55" a="1"/>
  <c r="AA20" i="55" s="1"/>
  <c r="AA22" i="55" a="1"/>
  <c r="AA22" i="55" s="1"/>
  <c r="AA24" i="55" a="1"/>
  <c r="AA24" i="55" s="1"/>
  <c r="AA15" i="55" a="1"/>
  <c r="AA15" i="55" s="1"/>
  <c r="AA19" i="55" a="1"/>
  <c r="AA19" i="55" s="1"/>
  <c r="AA23" i="55" a="1"/>
  <c r="AA23" i="55" s="1"/>
  <c r="M15" i="57" a="1"/>
  <c r="M15" i="57" s="1"/>
  <c r="M13" i="57" a="1"/>
  <c r="M13" i="57" s="1"/>
  <c r="M14" i="57" a="1"/>
  <c r="M14" i="57" s="1"/>
  <c r="AJ18" i="55" a="1"/>
  <c r="AJ18" i="55" s="1"/>
  <c r="AJ10" i="55" a="1"/>
  <c r="AJ10" i="55" s="1"/>
  <c r="AJ20" i="55" a="1"/>
  <c r="AJ20" i="55" s="1"/>
  <c r="AJ19" i="55" a="1"/>
  <c r="AJ19" i="55" s="1"/>
  <c r="AJ23" i="55" a="1"/>
  <c r="AJ23" i="55" s="1"/>
  <c r="AJ14" i="55" a="1"/>
  <c r="AJ14" i="55" s="1"/>
  <c r="AJ24" i="55" a="1"/>
  <c r="AJ24" i="55" s="1"/>
  <c r="AJ17" i="55" a="1"/>
  <c r="AJ17" i="55" s="1"/>
  <c r="AJ21" i="55" a="1"/>
  <c r="AJ21" i="55" s="1"/>
  <c r="AJ15" i="55" a="1"/>
  <c r="AJ15" i="55" s="1"/>
  <c r="AJ16" i="55" a="1"/>
  <c r="AJ16" i="55" s="1"/>
  <c r="AJ22" i="55" a="1"/>
  <c r="AJ22"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19" i="55" a="1"/>
  <c r="U19" i="55" s="1"/>
  <c r="U14" i="55" a="1"/>
  <c r="U14" i="55" s="1"/>
  <c r="U20" i="55" a="1"/>
  <c r="U20" i="55" s="1"/>
  <c r="U22" i="55" a="1"/>
  <c r="U22" i="55" s="1"/>
  <c r="U16" i="55" a="1"/>
  <c r="U16" i="55" s="1"/>
  <c r="U24" i="55" a="1"/>
  <c r="U24" i="55" s="1"/>
  <c r="U17" i="55" a="1"/>
  <c r="U17" i="55" s="1"/>
  <c r="U23" i="55" a="1"/>
  <c r="U23" i="55" s="1"/>
  <c r="U18" i="55" a="1"/>
  <c r="U18" i="55" s="1"/>
  <c r="U15" i="55" a="1"/>
  <c r="U15" i="55" s="1"/>
  <c r="U21" i="55" a="1"/>
  <c r="U21" i="55" s="1"/>
  <c r="AM18" i="55" a="1"/>
  <c r="AM18" i="55" s="1"/>
  <c r="AM20" i="55" a="1"/>
  <c r="AM20" i="55" s="1"/>
  <c r="AM22" i="55" a="1"/>
  <c r="AM22" i="55" s="1"/>
  <c r="AM19" i="55" a="1"/>
  <c r="AM19" i="55" s="1"/>
  <c r="AM23" i="55" a="1"/>
  <c r="AM23" i="55" s="1"/>
  <c r="AM21" i="55" a="1"/>
  <c r="AM21" i="55" s="1"/>
  <c r="AM24" i="55" a="1"/>
  <c r="AM24" i="55" s="1"/>
  <c r="AM10" i="55" a="1"/>
  <c r="AM10" i="55" s="1"/>
  <c r="AM17" i="55" a="1"/>
  <c r="AM17" i="55" s="1"/>
  <c r="AM14" i="55" a="1"/>
  <c r="AM14" i="55" s="1"/>
  <c r="AM15" i="55" a="1"/>
  <c r="AM15" i="55" s="1"/>
  <c r="AM16" i="55" a="1"/>
  <c r="AM16" i="55" s="1"/>
  <c r="K15" i="57" a="1"/>
  <c r="K15" i="57" s="1"/>
  <c r="K14" i="57" a="1"/>
  <c r="K14" i="57" s="1"/>
  <c r="K13" i="57" a="1"/>
  <c r="K13" i="57" s="1"/>
  <c r="T22" i="55" a="1"/>
  <c r="T22" i="55" s="1"/>
  <c r="T15" i="55" a="1"/>
  <c r="T15" i="55" s="1"/>
  <c r="T16" i="55" a="1"/>
  <c r="T16" i="55" s="1"/>
  <c r="T10" i="55" a="1"/>
  <c r="T10" i="55" s="1"/>
  <c r="T19" i="55" a="1"/>
  <c r="T19" i="55" s="1"/>
  <c r="T18" i="55" a="1"/>
  <c r="T18" i="55" s="1"/>
  <c r="T14" i="55" a="1"/>
  <c r="T14" i="55" s="1"/>
  <c r="T17" i="55" a="1"/>
  <c r="T17" i="55" s="1"/>
  <c r="T20" i="55" a="1"/>
  <c r="T20" i="55" s="1"/>
  <c r="T24" i="55" a="1"/>
  <c r="T24" i="55" s="1"/>
  <c r="T21" i="55" a="1"/>
  <c r="T21" i="55" s="1"/>
  <c r="T23" i="55" a="1"/>
  <c r="T23" i="55" s="1"/>
  <c r="AH19" i="55" a="1"/>
  <c r="AH19" i="55" s="1"/>
  <c r="AH14" i="55" a="1"/>
  <c r="AH14" i="55" s="1"/>
  <c r="AH24" i="55" a="1"/>
  <c r="AH24" i="55" s="1"/>
  <c r="AH15" i="55" a="1"/>
  <c r="AH15" i="55" s="1"/>
  <c r="AH20" i="55" a="1"/>
  <c r="AH20" i="55" s="1"/>
  <c r="AH23" i="55" a="1"/>
  <c r="AH23" i="55" s="1"/>
  <c r="AH22" i="55" a="1"/>
  <c r="AH22" i="55" s="1"/>
  <c r="AH18" i="55" a="1"/>
  <c r="AH18" i="55" s="1"/>
  <c r="AH17" i="55" a="1"/>
  <c r="AH17" i="55" s="1"/>
  <c r="AH21" i="55" a="1"/>
  <c r="AH21" i="55" s="1"/>
  <c r="AH10" i="55" a="1"/>
  <c r="AH10" i="55" s="1"/>
  <c r="AH16" i="55" a="1"/>
  <c r="AH16" i="55" s="1"/>
  <c r="X19" i="55" a="1"/>
  <c r="X19" i="55" s="1"/>
  <c r="X18" i="55" a="1"/>
  <c r="X18" i="55" s="1"/>
  <c r="X15" i="55" a="1"/>
  <c r="X15" i="55" s="1"/>
  <c r="X16" i="55" a="1"/>
  <c r="X16" i="55" s="1"/>
  <c r="X10" i="55" a="1"/>
  <c r="X10" i="55" s="1"/>
  <c r="X14" i="55" a="1"/>
  <c r="X14" i="55" s="1"/>
  <c r="X22" i="55" a="1"/>
  <c r="X22" i="55" s="1"/>
  <c r="X21" i="55" a="1"/>
  <c r="X21" i="55" s="1"/>
  <c r="X24" i="55" a="1"/>
  <c r="X24" i="55" s="1"/>
  <c r="X17" i="55" a="1"/>
  <c r="X17" i="55" s="1"/>
  <c r="X20" i="55" a="1"/>
  <c r="X20" i="55" s="1"/>
  <c r="X23" i="55" a="1"/>
  <c r="X23" i="55" s="1"/>
  <c r="L14" i="57" a="1"/>
  <c r="L14" i="57" s="1"/>
  <c r="L13" i="57" a="1"/>
  <c r="L13" i="57" s="1"/>
  <c r="L15" i="57" a="1"/>
  <c r="L15" i="57" s="1"/>
  <c r="AC17" i="55" a="1"/>
  <c r="AC17" i="55" s="1"/>
  <c r="AC19" i="55" a="1"/>
  <c r="AC19" i="55" s="1"/>
  <c r="AC16" i="55" a="1"/>
  <c r="AC16" i="55" s="1"/>
  <c r="AC24" i="55" a="1"/>
  <c r="AC24" i="55" s="1"/>
  <c r="AC18" i="55" a="1"/>
  <c r="AC18" i="55" s="1"/>
  <c r="AC10" i="55" a="1"/>
  <c r="AC10" i="55" s="1"/>
  <c r="AC23" i="55" a="1"/>
  <c r="AC23" i="55" s="1"/>
  <c r="AC14" i="55" a="1"/>
  <c r="AC14" i="55" s="1"/>
  <c r="AC21" i="55" a="1"/>
  <c r="AC21" i="55" s="1"/>
  <c r="AC20" i="55" a="1"/>
  <c r="AC20" i="55" s="1"/>
  <c r="AC22" i="55" a="1"/>
  <c r="AC22" i="55" s="1"/>
  <c r="AC15" i="55" a="1"/>
  <c r="AC15" i="55" s="1"/>
  <c r="AB18" i="55" a="1"/>
  <c r="AB18" i="55" s="1"/>
  <c r="AB14" i="55" a="1"/>
  <c r="AB14" i="55" s="1"/>
  <c r="AB22" i="55" a="1"/>
  <c r="AB22" i="55" s="1"/>
  <c r="AB24" i="55" a="1"/>
  <c r="AB24" i="55" s="1"/>
  <c r="AB17" i="55" a="1"/>
  <c r="AB17" i="55" s="1"/>
  <c r="AB20" i="55" a="1"/>
  <c r="AB20" i="55" s="1"/>
  <c r="AB16" i="55" a="1"/>
  <c r="AB16" i="55" s="1"/>
  <c r="AB10" i="55" a="1"/>
  <c r="AB10" i="55" s="1"/>
  <c r="AB75" i="55" s="1"/>
  <c r="AB19" i="55" a="1"/>
  <c r="AB19" i="55" s="1"/>
  <c r="AB21" i="55" a="1"/>
  <c r="AB21" i="55" s="1"/>
  <c r="AB15" i="55" a="1"/>
  <c r="AB15" i="55" s="1"/>
  <c r="AB23" i="55" a="1"/>
  <c r="AB23" i="55" s="1"/>
  <c r="W21" i="55" a="1"/>
  <c r="W21" i="55" s="1"/>
  <c r="W17" i="55" a="1"/>
  <c r="W17" i="55" s="1"/>
  <c r="W20" i="55" a="1"/>
  <c r="W20" i="55" s="1"/>
  <c r="W19" i="55" a="1"/>
  <c r="W19" i="55" s="1"/>
  <c r="W10" i="55" a="1"/>
  <c r="W10" i="55" s="1"/>
  <c r="W14" i="55" a="1"/>
  <c r="W14" i="55" s="1"/>
  <c r="W15" i="55" a="1"/>
  <c r="W15" i="55" s="1"/>
  <c r="W18" i="55" a="1"/>
  <c r="W18" i="55" s="1"/>
  <c r="W16" i="55" a="1"/>
  <c r="W16" i="55" s="1"/>
  <c r="W23" i="55" a="1"/>
  <c r="W23" i="55" s="1"/>
  <c r="W24" i="55" a="1"/>
  <c r="W24" i="55" s="1"/>
  <c r="W22" i="55" a="1"/>
  <c r="W22" i="55" s="1"/>
  <c r="V22" i="55" a="1"/>
  <c r="V22" i="55" s="1"/>
  <c r="V24" i="55" a="1"/>
  <c r="V24" i="55" s="1"/>
  <c r="V18" i="55" a="1"/>
  <c r="V18" i="55" s="1"/>
  <c r="V16" i="55" a="1"/>
  <c r="V16" i="55" s="1"/>
  <c r="V21" i="55" a="1"/>
  <c r="V21" i="55" s="1"/>
  <c r="V15" i="55" a="1"/>
  <c r="V15" i="55" s="1"/>
  <c r="V10" i="55" a="1"/>
  <c r="V10" i="55" s="1"/>
  <c r="V17" i="55" a="1"/>
  <c r="V17" i="55" s="1"/>
  <c r="V23" i="55" a="1"/>
  <c r="V23" i="55" s="1"/>
  <c r="V14" i="55" a="1"/>
  <c r="V14" i="55" s="1"/>
  <c r="V19" i="55" a="1"/>
  <c r="V19" i="55" s="1"/>
  <c r="V20" i="55" a="1"/>
  <c r="V20" i="55" s="1"/>
  <c r="AK23" i="55" a="1"/>
  <c r="AK23" i="55" s="1"/>
  <c r="AK10" i="55" a="1"/>
  <c r="AK10" i="55" s="1"/>
  <c r="AK20" i="55" a="1"/>
  <c r="AK20" i="55" s="1"/>
  <c r="AK16" i="55" a="1"/>
  <c r="AK16" i="55" s="1"/>
  <c r="AK14" i="55" a="1"/>
  <c r="AK14" i="55" s="1"/>
  <c r="AK15" i="55" a="1"/>
  <c r="AK15" i="55" s="1"/>
  <c r="AK17" i="55" a="1"/>
  <c r="AK17" i="55" s="1"/>
  <c r="AK21" i="55" a="1"/>
  <c r="AK21" i="55" s="1"/>
  <c r="AK18" i="55" a="1"/>
  <c r="AK18" i="55" s="1"/>
  <c r="AK22" i="55" a="1"/>
  <c r="AK22" i="55" s="1"/>
  <c r="AK24" i="55" a="1"/>
  <c r="AK24" i="55" s="1"/>
  <c r="AK19" i="55" a="1"/>
  <c r="AK19" i="55" s="1"/>
  <c r="R33" i="29" a="1"/>
  <c r="R33" i="29" s="1"/>
  <c r="R5" i="29" a="1"/>
  <c r="R5" i="29" s="1"/>
  <c r="Q33" i="29" a="1"/>
  <c r="Q33" i="29" s="1"/>
  <c r="Q41" i="29" s="1"/>
  <c r="Q5" i="29" a="1"/>
  <c r="Q5" i="29" s="1"/>
  <c r="AK35" i="58"/>
  <c r="AJ169" i="58"/>
  <c r="AJ168" i="58"/>
  <c r="AJ36" i="58"/>
  <c r="AJ41" i="58" s="1"/>
  <c r="AL23" i="58"/>
  <c r="AL24" i="58" s="1"/>
  <c r="AM10" i="58"/>
  <c r="AE26" i="44"/>
  <c r="AO9" i="55"/>
  <c r="AP9" i="55" s="1"/>
  <c r="R9" i="56"/>
  <c r="Z9" i="56" s="1"/>
  <c r="W108" i="47"/>
  <c r="AB5" i="47"/>
  <c r="AF22" i="35"/>
  <c r="AG25" i="35"/>
  <c r="AC6" i="47"/>
  <c r="AB8" i="47"/>
  <c r="AF23" i="35"/>
  <c r="AB7" i="47"/>
  <c r="AF26" i="35"/>
  <c r="AF24" i="35"/>
  <c r="AB9" i="47"/>
  <c r="R31" i="55" l="1"/>
  <c r="R29" i="55"/>
  <c r="O137" i="47" s="1"/>
  <c r="AO13" i="55"/>
  <c r="AP13" i="55"/>
  <c r="AO12" i="55"/>
  <c r="AP12" i="55"/>
  <c r="AO11" i="55"/>
  <c r="AP11" i="55"/>
  <c r="S32" i="55"/>
  <c r="T32" i="55" s="1"/>
  <c r="U32" i="55" s="1"/>
  <c r="V32" i="55" s="1"/>
  <c r="W32" i="55" s="1"/>
  <c r="X32" i="55" s="1"/>
  <c r="Y32" i="55" s="1"/>
  <c r="Z32" i="55" s="1"/>
  <c r="AA32" i="55" s="1"/>
  <c r="AB32" i="55" s="1"/>
  <c r="AC32"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19" i="55"/>
  <c r="X108" i="47"/>
  <c r="Y108" i="47"/>
  <c r="AP23" i="55"/>
  <c r="AP17" i="55"/>
  <c r="AO17" i="55"/>
  <c r="R8" i="56"/>
  <c r="Z8" i="56" s="1"/>
  <c r="J104" i="56"/>
  <c r="R41" i="55"/>
  <c r="N134" i="47"/>
  <c r="R7" i="56"/>
  <c r="R60" i="56" s="1"/>
  <c r="J60" i="56"/>
  <c r="L60" i="56" s="1"/>
  <c r="J43" i="56"/>
  <c r="J48" i="56"/>
  <c r="Q30" i="55"/>
  <c r="M16" i="57"/>
  <c r="AP22" i="55"/>
  <c r="Q40" i="55"/>
  <c r="AP20" i="55"/>
  <c r="AO20" i="55"/>
  <c r="R36" i="55"/>
  <c r="N131" i="47"/>
  <c r="V7" i="56"/>
  <c r="AO18" i="55"/>
  <c r="AP18" i="55"/>
  <c r="Q35" i="55"/>
  <c r="U7" i="56"/>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T7" i="56"/>
  <c r="AP19" i="55"/>
  <c r="AO14" i="55"/>
  <c r="AP14" i="55"/>
  <c r="U32" i="57"/>
  <c r="L32" i="57" s="1"/>
  <c r="R37" i="55"/>
  <c r="N130" i="47"/>
  <c r="AP15" i="55"/>
  <c r="AO15" i="55"/>
  <c r="Q33" i="55"/>
  <c r="R33" i="55" s="1"/>
  <c r="S33" i="55" s="1"/>
  <c r="T33" i="55" s="1"/>
  <c r="U33" i="55" s="1"/>
  <c r="V33" i="55" s="1"/>
  <c r="W33" i="55" s="1"/>
  <c r="X33" i="55" s="1"/>
  <c r="Y33" i="55" s="1"/>
  <c r="Z33" i="55" s="1"/>
  <c r="AA33" i="55" s="1"/>
  <c r="AB33" i="55" s="1"/>
  <c r="AC33" i="55" s="1"/>
  <c r="AD33" i="55" s="1"/>
  <c r="AE33" i="55" s="1"/>
  <c r="AF33" i="55" s="1"/>
  <c r="AG33" i="55" s="1"/>
  <c r="AH33" i="55" s="1"/>
  <c r="AI33" i="55" s="1"/>
  <c r="AJ33" i="55" s="1"/>
  <c r="AK33" i="55" s="1"/>
  <c r="AL33" i="55" s="1"/>
  <c r="AM33" i="55" s="1"/>
  <c r="AN33" i="55" s="1"/>
  <c r="AO16" i="55"/>
  <c r="AP16" i="55"/>
  <c r="Q23" i="29"/>
  <c r="Q22" i="29"/>
  <c r="Q21" i="29"/>
  <c r="R38" i="55"/>
  <c r="N128" i="47"/>
  <c r="AO21" i="55"/>
  <c r="AP21" i="55"/>
  <c r="Q28" i="55"/>
  <c r="R28" i="55" s="1"/>
  <c r="S28" i="55" s="1"/>
  <c r="T28" i="55" s="1"/>
  <c r="U28" i="55" s="1"/>
  <c r="V28" i="55" s="1"/>
  <c r="W28" i="55" s="1"/>
  <c r="X28" i="55" s="1"/>
  <c r="Y28" i="55" s="1"/>
  <c r="Z28" i="55" s="1"/>
  <c r="AA28" i="55" s="1"/>
  <c r="AB28" i="55" s="1"/>
  <c r="AC28" i="55" s="1"/>
  <c r="AD28" i="55" s="1"/>
  <c r="AE28" i="55" s="1"/>
  <c r="AF28" i="55" s="1"/>
  <c r="AG28" i="55" s="1"/>
  <c r="AH28" i="55" s="1"/>
  <c r="AI28" i="55" s="1"/>
  <c r="AJ28" i="55" s="1"/>
  <c r="AK28" i="55" s="1"/>
  <c r="AL28" i="55" s="1"/>
  <c r="AM28" i="55" s="1"/>
  <c r="AN28" i="55" s="1"/>
  <c r="R41" i="29"/>
  <c r="AO22" i="55"/>
  <c r="AE27" i="44"/>
  <c r="AF27" i="44"/>
  <c r="AP24" i="55"/>
  <c r="AO24" i="55"/>
  <c r="Q39" i="55"/>
  <c r="R39" i="55" s="1"/>
  <c r="S39" i="55" s="1"/>
  <c r="T39" i="55" s="1"/>
  <c r="U39" i="55" s="1"/>
  <c r="V39" i="55" s="1"/>
  <c r="W39" i="55" s="1"/>
  <c r="X39" i="55" s="1"/>
  <c r="Y39" i="55" s="1"/>
  <c r="Z39" i="55" s="1"/>
  <c r="AA39" i="55" s="1"/>
  <c r="AB39" i="55" s="1"/>
  <c r="AC39" i="55" s="1"/>
  <c r="AD39" i="55" s="1"/>
  <c r="AE39" i="55" s="1"/>
  <c r="AF39" i="55" s="1"/>
  <c r="AG39" i="55" s="1"/>
  <c r="AH39" i="55" s="1"/>
  <c r="AI39" i="55" s="1"/>
  <c r="AJ39" i="55" s="1"/>
  <c r="AK39" i="55" s="1"/>
  <c r="AL39" i="55" s="1"/>
  <c r="AM39" i="55" s="1"/>
  <c r="AN39" i="55" s="1"/>
  <c r="Q42" i="55"/>
  <c r="R42" i="55" s="1"/>
  <c r="S42" i="55" s="1"/>
  <c r="T42" i="55" s="1"/>
  <c r="U42" i="55" s="1"/>
  <c r="V42" i="55" s="1"/>
  <c r="W42" i="55" s="1"/>
  <c r="X42" i="55" s="1"/>
  <c r="Y42" i="55" s="1"/>
  <c r="Z42" i="55" s="1"/>
  <c r="AA42" i="55" s="1"/>
  <c r="AB42" i="55" s="1"/>
  <c r="AC42" i="55" s="1"/>
  <c r="AD42" i="55" s="1"/>
  <c r="AE42" i="55" s="1"/>
  <c r="AF42" i="55" s="1"/>
  <c r="AG42" i="55" s="1"/>
  <c r="AH42" i="55" s="1"/>
  <c r="AI42" i="55" s="1"/>
  <c r="AJ42" i="55" s="1"/>
  <c r="AK42" i="55" s="1"/>
  <c r="AL42" i="55" s="1"/>
  <c r="AM42" i="55" s="1"/>
  <c r="AN42" i="55" s="1"/>
  <c r="AO23" i="55"/>
  <c r="AP10" i="55"/>
  <c r="AO10" i="55"/>
  <c r="L16" i="57"/>
  <c r="AC8" i="47"/>
  <c r="AG23" i="35"/>
  <c r="AC9" i="47"/>
  <c r="AG24" i="35"/>
  <c r="AH25" i="35"/>
  <c r="AD6" i="47"/>
  <c r="AG26" i="35"/>
  <c r="AC7" i="47"/>
  <c r="AG22" i="35"/>
  <c r="AC5" i="47"/>
  <c r="S31" i="55" l="1"/>
  <c r="P136" i="47" s="1"/>
  <c r="O136" i="47"/>
  <c r="T31" i="55"/>
  <c r="S29"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39" i="55"/>
  <c r="AP39" i="55" s="1"/>
  <c r="P149" i="56"/>
  <c r="M99" i="47" s="1"/>
  <c r="AO33" i="55"/>
  <c r="AP33" i="55" s="1"/>
  <c r="AO42" i="55"/>
  <c r="AP42" i="55" s="1"/>
  <c r="AO28" i="55"/>
  <c r="AP28" i="55" s="1"/>
  <c r="AB7" i="56"/>
  <c r="AD93" i="57"/>
  <c r="AD75" i="57"/>
  <c r="AC75" i="57"/>
  <c r="AC93" i="57"/>
  <c r="S38" i="55"/>
  <c r="O128" i="47"/>
  <c r="R21" i="29"/>
  <c r="R22" i="29"/>
  <c r="R23" i="29"/>
  <c r="AO34" i="55"/>
  <c r="AP34" i="55" s="1"/>
  <c r="Z7" i="56"/>
  <c r="AD7" i="56"/>
  <c r="AC7" i="56"/>
  <c r="R35" i="55"/>
  <c r="N129" i="47"/>
  <c r="S37" i="55"/>
  <c r="O130" i="47"/>
  <c r="S36" i="55"/>
  <c r="O131" i="47"/>
  <c r="AE93" i="57"/>
  <c r="AE75" i="57"/>
  <c r="L48" i="56"/>
  <c r="S41" i="55"/>
  <c r="O134" i="47"/>
  <c r="J88" i="56"/>
  <c r="L104" i="56"/>
  <c r="P127" i="47"/>
  <c r="R30" i="55"/>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AO30" i="55" s="1"/>
  <c r="AP30" i="55" s="1"/>
  <c r="N135" i="47"/>
  <c r="J92" i="56"/>
  <c r="L43" i="56"/>
  <c r="L51" i="56"/>
  <c r="L52" i="56"/>
  <c r="L55" i="56"/>
  <c r="L56" i="56"/>
  <c r="L54" i="56"/>
  <c r="L58" i="56"/>
  <c r="L53" i="56"/>
  <c r="L57" i="56"/>
  <c r="L59" i="56"/>
  <c r="M60" i="56"/>
  <c r="R40" i="55"/>
  <c r="N133" i="47"/>
  <c r="J54" i="56"/>
  <c r="J52" i="56"/>
  <c r="J55" i="56"/>
  <c r="J59" i="56"/>
  <c r="J51" i="56"/>
  <c r="J53" i="56"/>
  <c r="J57" i="56"/>
  <c r="J56" i="56"/>
  <c r="J58" i="56"/>
  <c r="AH26" i="35"/>
  <c r="AD7" i="47"/>
  <c r="AH23" i="35"/>
  <c r="AD8" i="47"/>
  <c r="AI25" i="35"/>
  <c r="AE6" i="47"/>
  <c r="AD5" i="47"/>
  <c r="AH22" i="35"/>
  <c r="AH24" i="35"/>
  <c r="AD9" i="47"/>
  <c r="T29" i="55" l="1"/>
  <c r="P137" i="47"/>
  <c r="U31" i="55"/>
  <c r="Q136" i="47"/>
  <c r="L75" i="57"/>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S35" i="55"/>
  <c r="O129" i="47"/>
  <c r="R59" i="56"/>
  <c r="R57" i="56"/>
  <c r="R56" i="56"/>
  <c r="R51" i="56"/>
  <c r="R53" i="56"/>
  <c r="R55" i="56"/>
  <c r="R52" i="56"/>
  <c r="R54" i="56"/>
  <c r="R58" i="56"/>
  <c r="S40" i="55"/>
  <c r="O133" i="47"/>
  <c r="M51" i="56"/>
  <c r="M57" i="56"/>
  <c r="M52" i="56"/>
  <c r="M55" i="56"/>
  <c r="M58" i="56"/>
  <c r="M53" i="56"/>
  <c r="M56" i="56"/>
  <c r="M54" i="56"/>
  <c r="M59" i="56"/>
  <c r="N60" i="56"/>
  <c r="Q127" i="47"/>
  <c r="P130" i="47"/>
  <c r="T37" i="55"/>
  <c r="L102" i="56"/>
  <c r="L86" i="56"/>
  <c r="AR78" i="56" s="1"/>
  <c r="T36" i="55"/>
  <c r="P131" i="47"/>
  <c r="R57" i="57"/>
  <c r="J102" i="56"/>
  <c r="U121" i="56" s="1" a="1"/>
  <c r="U121" i="56" s="1"/>
  <c r="J86" i="56"/>
  <c r="AQ78" i="56" s="1"/>
  <c r="L88" i="56"/>
  <c r="M104" i="56"/>
  <c r="T38" i="55"/>
  <c r="P128" i="47"/>
  <c r="L92" i="56"/>
  <c r="M43" i="56"/>
  <c r="O135" i="47"/>
  <c r="T41" i="55"/>
  <c r="P134" i="47"/>
  <c r="AJ25" i="35"/>
  <c r="AF6" i="47"/>
  <c r="AE8" i="47"/>
  <c r="AI23" i="35"/>
  <c r="AE5" i="47"/>
  <c r="AI22" i="35"/>
  <c r="AI24" i="35"/>
  <c r="AE9" i="47"/>
  <c r="AE7" i="47"/>
  <c r="AI26" i="35"/>
  <c r="V31" i="55" l="1"/>
  <c r="R136" i="47"/>
  <c r="U29" i="55"/>
  <c r="Q137" i="47"/>
  <c r="L94" i="56"/>
  <c r="M94" i="56" s="1"/>
  <c r="K78" i="56"/>
  <c r="V113" i="56" a="1"/>
  <c r="V113" i="56" s="1"/>
  <c r="L99" i="56"/>
  <c r="M99" i="56" s="1"/>
  <c r="K83" i="56"/>
  <c r="V118" i="56" a="1"/>
  <c r="V118" i="56" s="1"/>
  <c r="L101" i="56"/>
  <c r="M101" i="56" s="1"/>
  <c r="K85" i="56"/>
  <c r="V120" i="56" a="1"/>
  <c r="V120" i="56" s="1"/>
  <c r="L98" i="56"/>
  <c r="M98" i="56" s="1"/>
  <c r="K82" i="56"/>
  <c r="V117" i="56" a="1"/>
  <c r="V117" i="56" s="1"/>
  <c r="L97" i="56"/>
  <c r="M97" i="56" s="1"/>
  <c r="V116" i="56" a="1"/>
  <c r="V116" i="56" s="1"/>
  <c r="K81" i="56"/>
  <c r="L96" i="56"/>
  <c r="M96" i="56" s="1"/>
  <c r="K80" i="56"/>
  <c r="V115" i="56" a="1"/>
  <c r="V115" i="56" s="1"/>
  <c r="L95" i="56"/>
  <c r="M95" i="56" s="1"/>
  <c r="K79" i="56"/>
  <c r="V114" i="56" a="1"/>
  <c r="V114" i="56" s="1"/>
  <c r="L100" i="56"/>
  <c r="M100"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T35" i="55"/>
  <c r="P129" i="47"/>
  <c r="N48" i="56"/>
  <c r="N51" i="56"/>
  <c r="N59" i="56"/>
  <c r="N52" i="56"/>
  <c r="N53" i="56"/>
  <c r="N56" i="56"/>
  <c r="N58" i="56"/>
  <c r="N54" i="56"/>
  <c r="N57" i="56"/>
  <c r="N55" i="56"/>
  <c r="T40" i="55"/>
  <c r="P133" i="47"/>
  <c r="P135" i="47"/>
  <c r="M92" i="56"/>
  <c r="N43" i="56"/>
  <c r="U36" i="55"/>
  <c r="Q131" i="47"/>
  <c r="U37" i="55"/>
  <c r="Q130"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8" i="55"/>
  <c r="Q128" i="47"/>
  <c r="AB60" i="56"/>
  <c r="U41" i="55"/>
  <c r="Q134" i="47"/>
  <c r="AB43" i="56"/>
  <c r="AB76" i="56" s="1"/>
  <c r="AB92" i="56" s="1"/>
  <c r="AF7" i="47"/>
  <c r="AJ26" i="35"/>
  <c r="AJ24" i="35"/>
  <c r="AF9" i="47"/>
  <c r="AK25" i="35"/>
  <c r="AG6" i="47"/>
  <c r="AJ22" i="35"/>
  <c r="AF5" i="47"/>
  <c r="AF8" i="47"/>
  <c r="AJ23" i="35"/>
  <c r="V29" i="55" l="1"/>
  <c r="R137" i="47"/>
  <c r="W31" i="55"/>
  <c r="S136"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5" i="55"/>
  <c r="AC43" i="56"/>
  <c r="U40" i="55"/>
  <c r="Q133" i="47"/>
  <c r="N88" i="56"/>
  <c r="R131" i="47"/>
  <c r="V36" i="55"/>
  <c r="Q135" i="47"/>
  <c r="V41" i="55"/>
  <c r="R134" i="47"/>
  <c r="V37" i="55"/>
  <c r="R130" i="47"/>
  <c r="S127" i="47"/>
  <c r="N92" i="56"/>
  <c r="R128" i="47"/>
  <c r="V38"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1" i="55" l="1"/>
  <c r="T136" i="47"/>
  <c r="W29" i="55"/>
  <c r="S137"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T58" i="57"/>
  <c r="T59" i="57" s="1"/>
  <c r="T60" i="57" s="1"/>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D108" i="47"/>
  <c r="AL77" i="56"/>
  <c r="AL80" i="56" s="1"/>
  <c r="AL81" i="56" s="1"/>
  <c r="T127" i="47"/>
  <c r="S128" i="47"/>
  <c r="W38"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6"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1" i="55"/>
  <c r="S134" i="47"/>
  <c r="V35" i="55"/>
  <c r="R129" i="47"/>
  <c r="W37" i="55"/>
  <c r="S130" i="47"/>
  <c r="V40" i="55"/>
  <c r="R133" i="47"/>
  <c r="AQ80" i="56"/>
  <c r="AQ81" i="56" s="1"/>
  <c r="AL22" i="35"/>
  <c r="AH5" i="47"/>
  <c r="AH8" i="47"/>
  <c r="AL23" i="35"/>
  <c r="AI6" i="47"/>
  <c r="AM25" i="35"/>
  <c r="AH9" i="47"/>
  <c r="AL24" i="35"/>
  <c r="AL26" i="35"/>
  <c r="AH7" i="47"/>
  <c r="X29" i="55" l="1"/>
  <c r="T137" i="47"/>
  <c r="Y31" i="55"/>
  <c r="U136" i="47"/>
  <c r="L50" i="57"/>
  <c r="L49" i="57"/>
  <c r="V49" i="57" s="1"/>
  <c r="V50" i="57" s="1"/>
  <c r="V110" i="57" s="1"/>
  <c r="U57" i="57"/>
  <c r="U58" i="57" s="1"/>
  <c r="U59" i="57" s="1"/>
  <c r="U60" i="57" s="1"/>
  <c r="U51" i="57"/>
  <c r="AD51" i="57"/>
  <c r="AD110" i="57"/>
  <c r="L110" i="57" s="1"/>
  <c r="K110" i="57"/>
  <c r="S60" i="57"/>
  <c r="J59" i="57"/>
  <c r="J60" i="57" s="1"/>
  <c r="T61" i="57"/>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5" i="47"/>
  <c r="X41" i="55"/>
  <c r="T134" i="47"/>
  <c r="X36" i="55"/>
  <c r="T131" i="47"/>
  <c r="W35"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0" i="55"/>
  <c r="S133" i="47"/>
  <c r="U127" i="47"/>
  <c r="AM77" i="56"/>
  <c r="AM80" i="56" s="1"/>
  <c r="AM81" i="56" s="1"/>
  <c r="X38" i="55"/>
  <c r="T128" i="47"/>
  <c r="X37" i="55"/>
  <c r="T130" i="47"/>
  <c r="AM24" i="35"/>
  <c r="AI9" i="47"/>
  <c r="AI7" i="47"/>
  <c r="AM26" i="35"/>
  <c r="AN25" i="35"/>
  <c r="AJ6" i="47"/>
  <c r="AM23" i="35"/>
  <c r="AI8" i="47"/>
  <c r="AM22" i="35"/>
  <c r="AI5" i="47"/>
  <c r="Z31" i="55" l="1"/>
  <c r="V136" i="47"/>
  <c r="Y29" i="55"/>
  <c r="U137" i="47"/>
  <c r="M49" i="57"/>
  <c r="L57" i="57"/>
  <c r="L51" i="57"/>
  <c r="V57" i="57"/>
  <c r="V58" i="57" s="1"/>
  <c r="V59" i="57" s="1"/>
  <c r="V60" i="57" s="1"/>
  <c r="U61" i="57"/>
  <c r="M57"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X35" i="55"/>
  <c r="T129" i="47"/>
  <c r="Y37" i="55"/>
  <c r="U130" i="47"/>
  <c r="AS80" i="56"/>
  <c r="AS81" i="56" s="1"/>
  <c r="V127" i="47"/>
  <c r="T135" i="47"/>
  <c r="X40" i="55"/>
  <c r="T133" i="47"/>
  <c r="Y36" i="55"/>
  <c r="U131" i="47"/>
  <c r="Y41" i="55"/>
  <c r="U134" i="47"/>
  <c r="Y38" i="55"/>
  <c r="U128" i="47"/>
  <c r="AN26" i="35"/>
  <c r="AJ7" i="47"/>
  <c r="AJ5" i="47"/>
  <c r="AN22" i="35"/>
  <c r="AN24" i="35"/>
  <c r="AJ9" i="47"/>
  <c r="AO25" i="35"/>
  <c r="AK6" i="47"/>
  <c r="AN23" i="35"/>
  <c r="AJ8" i="47"/>
  <c r="Z29" i="55" l="1"/>
  <c r="V137" i="47"/>
  <c r="AA31" i="55"/>
  <c r="W136"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Z36" i="55"/>
  <c r="V131" i="47"/>
  <c r="Z37" i="55"/>
  <c r="V130" i="47"/>
  <c r="AT80" i="56"/>
  <c r="AT81" i="56" s="1"/>
  <c r="U135" i="47"/>
  <c r="V128" i="47"/>
  <c r="Z38" i="55"/>
  <c r="Y40" i="55"/>
  <c r="U133" i="47"/>
  <c r="Y35" i="55"/>
  <c r="U129" i="47"/>
  <c r="W127" i="47"/>
  <c r="V134" i="47"/>
  <c r="Z41" i="55"/>
  <c r="AO23" i="35"/>
  <c r="AK8" i="47"/>
  <c r="AP25" i="35"/>
  <c r="AM6" i="47" s="1"/>
  <c r="AL6" i="47"/>
  <c r="AK5" i="47"/>
  <c r="AO22" i="35"/>
  <c r="AK9" i="47"/>
  <c r="AO24" i="35"/>
  <c r="AO26" i="35"/>
  <c r="AK7" i="47"/>
  <c r="AB31" i="55" l="1"/>
  <c r="X136" i="47"/>
  <c r="AA29" i="55"/>
  <c r="W137"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0" i="55"/>
  <c r="V133" i="47"/>
  <c r="AA41" i="55"/>
  <c r="W134" i="47"/>
  <c r="V129" i="47"/>
  <c r="Z35" i="55"/>
  <c r="AA38" i="55"/>
  <c r="W128" i="47"/>
  <c r="V135" i="47"/>
  <c r="AA36" i="55"/>
  <c r="W131" i="47"/>
  <c r="X127" i="47"/>
  <c r="AA37" i="55"/>
  <c r="W130" i="47"/>
  <c r="AL7" i="47"/>
  <c r="AP26" i="35"/>
  <c r="AM7" i="47" s="1"/>
  <c r="AP24" i="35"/>
  <c r="AM9" i="47" s="1"/>
  <c r="AL9" i="47"/>
  <c r="AP22" i="35"/>
  <c r="AM5" i="47" s="1"/>
  <c r="AL5" i="47"/>
  <c r="AP23" i="35"/>
  <c r="AM8" i="47" s="1"/>
  <c r="AL8" i="47"/>
  <c r="AB29" i="55" l="1"/>
  <c r="X137" i="47"/>
  <c r="AC31" i="55"/>
  <c r="Y136"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37" i="55"/>
  <c r="X130" i="47"/>
  <c r="AB41" i="55"/>
  <c r="X134" i="47"/>
  <c r="W135" i="47"/>
  <c r="AA35" i="55"/>
  <c r="W129" i="47"/>
  <c r="AB38" i="55"/>
  <c r="X128" i="47"/>
  <c r="AB36" i="55"/>
  <c r="X131" i="47"/>
  <c r="Y127" i="47"/>
  <c r="AA40" i="55"/>
  <c r="W133" i="47"/>
  <c r="AD31" i="55" l="1"/>
  <c r="Z136" i="47"/>
  <c r="AC29" i="55"/>
  <c r="Y137"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0" i="55"/>
  <c r="X133" i="47"/>
  <c r="AB35" i="55"/>
  <c r="X129" i="47"/>
  <c r="AC41" i="55"/>
  <c r="Y134" i="47"/>
  <c r="AC36" i="55"/>
  <c r="Y131" i="47"/>
  <c r="X135" i="47"/>
  <c r="Y130" i="47"/>
  <c r="AC37" i="55"/>
  <c r="AD32" i="55"/>
  <c r="Z127" i="47"/>
  <c r="AC38" i="55"/>
  <c r="Y128" i="47"/>
  <c r="AD29" i="55" l="1"/>
  <c r="Z137" i="47"/>
  <c r="AE31" i="55"/>
  <c r="AA136"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38" i="55"/>
  <c r="Z128" i="47"/>
  <c r="AD36" i="55"/>
  <c r="Z131" i="47"/>
  <c r="AC35" i="55"/>
  <c r="Y129" i="47"/>
  <c r="AE32" i="55"/>
  <c r="AA127" i="47"/>
  <c r="AD37" i="55"/>
  <c r="Z130" i="47"/>
  <c r="Y135" i="47"/>
  <c r="AD41" i="55"/>
  <c r="Z134" i="47"/>
  <c r="AC40" i="55"/>
  <c r="Y133" i="47"/>
  <c r="AF31" i="55" l="1"/>
  <c r="AB136" i="47"/>
  <c r="AE29" i="55"/>
  <c r="AA137"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1" i="55"/>
  <c r="AA134" i="47"/>
  <c r="Z135" i="47"/>
  <c r="AF32" i="55"/>
  <c r="AB127" i="47"/>
  <c r="AD35" i="55"/>
  <c r="Z129" i="47"/>
  <c r="AE37" i="55"/>
  <c r="AA130" i="47"/>
  <c r="AE36" i="55"/>
  <c r="AA131" i="47"/>
  <c r="AD40" i="55"/>
  <c r="Z133" i="47"/>
  <c r="AA128" i="47"/>
  <c r="AE38" i="55"/>
  <c r="AF29" i="55" l="1"/>
  <c r="AB137" i="47"/>
  <c r="AG31" i="55"/>
  <c r="AC136"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6" i="55"/>
  <c r="AB131" i="47"/>
  <c r="AF38" i="55"/>
  <c r="AB128" i="47"/>
  <c r="AG32" i="55"/>
  <c r="AC127" i="47"/>
  <c r="AA135" i="47"/>
  <c r="AE35" i="55"/>
  <c r="AA129" i="47"/>
  <c r="AF37" i="55"/>
  <c r="AB130" i="47"/>
  <c r="AE40" i="55"/>
  <c r="AA133" i="47"/>
  <c r="AF41" i="55"/>
  <c r="AB134" i="47"/>
  <c r="AH31" i="55" l="1"/>
  <c r="AD136" i="47"/>
  <c r="AG29" i="55"/>
  <c r="AC137"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5" i="55"/>
  <c r="AB129" i="47"/>
  <c r="AG36" i="55"/>
  <c r="AC131" i="47"/>
  <c r="AD127" i="47"/>
  <c r="AH32" i="55"/>
  <c r="AB135" i="47"/>
  <c r="AC128" i="47"/>
  <c r="AG38" i="55"/>
  <c r="AF40" i="55"/>
  <c r="AB133" i="47"/>
  <c r="AG37" i="55"/>
  <c r="AC130" i="47"/>
  <c r="AC134" i="47"/>
  <c r="AG41" i="55"/>
  <c r="AH29" i="55" l="1"/>
  <c r="AD137" i="47"/>
  <c r="AI31" i="55"/>
  <c r="AE136"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38" i="55"/>
  <c r="AD128" i="47"/>
  <c r="AC135" i="47"/>
  <c r="AH36" i="55"/>
  <c r="AD131" i="47"/>
  <c r="AC133" i="47"/>
  <c r="AG40" i="55"/>
  <c r="AC129" i="47"/>
  <c r="AG35" i="55"/>
  <c r="AH41" i="55"/>
  <c r="AD134" i="47"/>
  <c r="AI32" i="55"/>
  <c r="AE127" i="47"/>
  <c r="AH37" i="55"/>
  <c r="AD130" i="47"/>
  <c r="AJ31" i="55" l="1"/>
  <c r="AF136" i="47"/>
  <c r="AI29" i="55"/>
  <c r="AE137"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0" i="55"/>
  <c r="AD133" i="47"/>
  <c r="AD129" i="47"/>
  <c r="AH35" i="55"/>
  <c r="AI36" i="55"/>
  <c r="AE131" i="47"/>
  <c r="AI38" i="55"/>
  <c r="AE128" i="47"/>
  <c r="AD135" i="47"/>
  <c r="AJ32" i="55"/>
  <c r="AF127" i="47"/>
  <c r="AI41" i="55"/>
  <c r="AE134" i="47"/>
  <c r="AE130" i="47"/>
  <c r="AI37" i="55"/>
  <c r="AJ29" i="55" l="1"/>
  <c r="AF137" i="47"/>
  <c r="AK31" i="55"/>
  <c r="AG136"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5" i="55"/>
  <c r="AE129" i="47"/>
  <c r="AF134" i="47"/>
  <c r="AJ41" i="55"/>
  <c r="AJ38" i="55"/>
  <c r="AF128" i="47"/>
  <c r="AE135" i="47"/>
  <c r="AF131" i="47"/>
  <c r="AJ36" i="55"/>
  <c r="AK32" i="55"/>
  <c r="AG127" i="47"/>
  <c r="AE133" i="47"/>
  <c r="AI40" i="55"/>
  <c r="AF130" i="47"/>
  <c r="AJ37" i="55"/>
  <c r="AL31" i="55" l="1"/>
  <c r="AH136" i="47"/>
  <c r="AK29" i="55"/>
  <c r="AG137"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6" i="55"/>
  <c r="AG131" i="47"/>
  <c r="AF135" i="47"/>
  <c r="AK41" i="55"/>
  <c r="AG134" i="47"/>
  <c r="AJ40" i="55"/>
  <c r="AF133" i="47"/>
  <c r="AL32" i="55"/>
  <c r="AH127" i="47"/>
  <c r="AJ35" i="55"/>
  <c r="AF129" i="47"/>
  <c r="AK37" i="55"/>
  <c r="AG130" i="47"/>
  <c r="AG128" i="47"/>
  <c r="AK38" i="55"/>
  <c r="AL29" i="55" l="1"/>
  <c r="AH137" i="47"/>
  <c r="AM31" i="55"/>
  <c r="AI136"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5" i="47"/>
  <c r="AM32" i="55"/>
  <c r="AI127" i="47"/>
  <c r="AK40" i="55"/>
  <c r="AG133" i="47"/>
  <c r="AL36" i="55"/>
  <c r="AH131" i="47"/>
  <c r="AL37" i="55"/>
  <c r="AH130" i="47"/>
  <c r="AK35" i="55"/>
  <c r="AG129" i="47"/>
  <c r="AL41" i="55"/>
  <c r="AH134" i="47"/>
  <c r="AH128" i="47"/>
  <c r="AL38" i="55"/>
  <c r="AN31" i="55" l="1"/>
  <c r="AJ136" i="47"/>
  <c r="AM29" i="55"/>
  <c r="AI137"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6" i="55"/>
  <c r="AI131" i="47"/>
  <c r="AL35" i="55"/>
  <c r="AH129" i="47"/>
  <c r="AL40" i="55"/>
  <c r="AH133" i="47"/>
  <c r="AH135" i="47"/>
  <c r="AI134" i="47"/>
  <c r="AM41" i="55"/>
  <c r="AI130" i="47"/>
  <c r="AM37" i="55"/>
  <c r="AN32" i="55"/>
  <c r="AJ127" i="47"/>
  <c r="AM38" i="55"/>
  <c r="AI128" i="47"/>
  <c r="AN29" i="55" l="1"/>
  <c r="AJ137" i="47"/>
  <c r="AO31" i="55"/>
  <c r="AK136"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5" i="55"/>
  <c r="AN36" i="55"/>
  <c r="AJ131" i="47"/>
  <c r="AO32" i="55"/>
  <c r="AK127" i="47"/>
  <c r="AN41" i="55"/>
  <c r="AJ134" i="47"/>
  <c r="AI135" i="47"/>
  <c r="AN38" i="55"/>
  <c r="AJ128" i="47"/>
  <c r="AN37" i="55"/>
  <c r="AJ130" i="47"/>
  <c r="AM40" i="55"/>
  <c r="AI133" i="47"/>
  <c r="AP31" i="55" l="1"/>
  <c r="AM136" i="47" s="1"/>
  <c r="AL136" i="47"/>
  <c r="AO29" i="55"/>
  <c r="AK137"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5" i="55"/>
  <c r="AK128" i="47"/>
  <c r="AO38" i="55"/>
  <c r="AP32" i="55"/>
  <c r="AM127" i="47" s="1"/>
  <c r="AL127" i="47"/>
  <c r="AJ135" i="47"/>
  <c r="AO36" i="55"/>
  <c r="AK131" i="47"/>
  <c r="AJ133" i="47"/>
  <c r="AN40" i="55"/>
  <c r="AO37" i="55"/>
  <c r="AK130" i="47"/>
  <c r="AO41" i="55"/>
  <c r="AK134" i="47"/>
  <c r="AP29" i="55" l="1"/>
  <c r="AM137" i="47" s="1"/>
  <c r="AL137"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5" i="47"/>
  <c r="AO40" i="55"/>
  <c r="AK133" i="47"/>
  <c r="AP41" i="55"/>
  <c r="AM134" i="47" s="1"/>
  <c r="AL134" i="47"/>
  <c r="AK129" i="47"/>
  <c r="AO35" i="55"/>
  <c r="AP37" i="55"/>
  <c r="AM130" i="47" s="1"/>
  <c r="AL130" i="47"/>
  <c r="AP36" i="55"/>
  <c r="AM131" i="47" s="1"/>
  <c r="AL131" i="47"/>
  <c r="AP38"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5" i="55"/>
  <c r="AM129" i="47" s="1"/>
  <c r="AL129" i="47"/>
  <c r="AM135" i="47"/>
  <c r="AL135" i="47"/>
  <c r="AL133" i="47"/>
  <c r="AP40" i="55"/>
  <c r="AM133"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38" i="55"/>
  <c r="K216" i="55"/>
  <c r="J216" i="55"/>
  <c r="J159" i="55"/>
  <c r="AN159" i="55"/>
  <c r="AC159" i="55"/>
  <c r="AB159" i="55"/>
  <c r="R159" i="55"/>
  <c r="AN197" i="55"/>
  <c r="AB197" i="55"/>
  <c r="T197" i="55"/>
  <c r="S197" i="55"/>
  <c r="R197" i="55"/>
  <c r="K178" i="55"/>
  <c r="J178" i="55"/>
  <c r="J138" i="55"/>
  <c r="AN138" i="55"/>
  <c r="AB138" i="55"/>
  <c r="S138" i="55"/>
  <c r="R138" i="55"/>
  <c r="K138" i="55"/>
  <c r="AN96" i="55"/>
  <c r="AE96" i="55"/>
  <c r="AD96" i="55"/>
  <c r="AC96" i="55"/>
  <c r="AB96" i="55"/>
  <c r="S96" i="55"/>
  <c r="R96" i="55"/>
  <c r="AN235" i="55"/>
  <c r="AB235" i="55"/>
  <c r="U235" i="55"/>
  <c r="T235" i="55"/>
  <c r="S235" i="55"/>
  <c r="R235" i="55"/>
  <c r="AN117" i="55"/>
  <c r="AD117" i="55"/>
  <c r="AC117" i="55"/>
  <c r="AB117" i="55"/>
  <c r="R117" i="55"/>
  <c r="L117" i="55"/>
  <c r="K117" i="55"/>
  <c r="J117" i="55"/>
  <c r="J75" i="55"/>
  <c r="AN75" i="55"/>
  <c r="AC75" i="55"/>
  <c r="R75" i="55"/>
  <c r="K75" i="55"/>
  <c r="AI49" i="58" l="1"/>
  <c r="AH53" i="58"/>
  <c r="AH180" i="58"/>
  <c r="AH181" i="58"/>
  <c r="AG226" i="58"/>
  <c r="AG264" i="58" s="1"/>
  <c r="AD119" i="47" s="1"/>
  <c r="AG227" i="58"/>
  <c r="AG265" i="58" s="1"/>
  <c r="AD125" i="47" s="1"/>
  <c r="AI50" i="58"/>
  <c r="AH193" i="58"/>
  <c r="AH192" i="58"/>
  <c r="AH215" i="58"/>
  <c r="AH214" i="58"/>
  <c r="AI52" i="58"/>
  <c r="AH204" i="58"/>
  <c r="AH203" i="58"/>
  <c r="AI51" i="58"/>
  <c r="K90" i="55"/>
  <c r="L75" i="55"/>
  <c r="K96" i="55"/>
  <c r="K223" i="55"/>
  <c r="K228" i="55"/>
  <c r="K232" i="55"/>
  <c r="K221" i="55"/>
  <c r="K227" i="55"/>
  <c r="K217" i="55"/>
  <c r="K224" i="55"/>
  <c r="K226" i="55"/>
  <c r="K220" i="55"/>
  <c r="K225" i="55"/>
  <c r="K229" i="55"/>
  <c r="K219" i="55"/>
  <c r="K233" i="55"/>
  <c r="K230" i="55"/>
  <c r="K222" i="55"/>
  <c r="K218" i="55"/>
  <c r="K231" i="55"/>
  <c r="K234" i="55"/>
  <c r="K235" i="55"/>
  <c r="T216" i="55"/>
  <c r="K159" i="55"/>
  <c r="K197" i="55"/>
  <c r="K184" i="55"/>
  <c r="K188" i="55"/>
  <c r="K194" i="55"/>
  <c r="K193" i="55"/>
  <c r="K181" i="55"/>
  <c r="K183" i="55"/>
  <c r="K180" i="55"/>
  <c r="K186" i="55"/>
  <c r="K179" i="55"/>
  <c r="K191" i="55"/>
  <c r="K187" i="55"/>
  <c r="K192" i="55"/>
  <c r="K185" i="55"/>
  <c r="K189" i="55"/>
  <c r="K182" i="55"/>
  <c r="K190" i="55"/>
  <c r="K134" i="55"/>
  <c r="L134" i="55" s="1"/>
  <c r="K135" i="55"/>
  <c r="L135" i="55" s="1"/>
  <c r="K133" i="55"/>
  <c r="L133" i="55" s="1"/>
  <c r="K128" i="55"/>
  <c r="L128" i="55" s="1"/>
  <c r="K120" i="55"/>
  <c r="L120" i="55" s="1"/>
  <c r="K131" i="55"/>
  <c r="L131" i="55" s="1"/>
  <c r="K125" i="55"/>
  <c r="L125" i="55" s="1"/>
  <c r="K126" i="55"/>
  <c r="L126" i="55" s="1"/>
  <c r="K119" i="55"/>
  <c r="L119" i="55" s="1"/>
  <c r="K132" i="55"/>
  <c r="L132" i="55" s="1"/>
  <c r="K136" i="55"/>
  <c r="L136" i="55" s="1"/>
  <c r="K122" i="55"/>
  <c r="L122" i="55" s="1"/>
  <c r="K123" i="55"/>
  <c r="L123" i="55" s="1"/>
  <c r="K130" i="55"/>
  <c r="L130" i="55" s="1"/>
  <c r="K137" i="55"/>
  <c r="L137" i="55" s="1"/>
  <c r="K124" i="55"/>
  <c r="L124" i="55" s="1"/>
  <c r="K118" i="55"/>
  <c r="L118" i="55" s="1"/>
  <c r="K121" i="55"/>
  <c r="L121" i="55" s="1"/>
  <c r="K129" i="55"/>
  <c r="L129" i="55" s="1"/>
  <c r="K127" i="55"/>
  <c r="L127" i="55" s="1"/>
  <c r="K158" i="55"/>
  <c r="L158" i="55" s="1"/>
  <c r="K140" i="55"/>
  <c r="H10" i="47" s="1"/>
  <c r="K153" i="55"/>
  <c r="L153" i="55" s="1"/>
  <c r="K142" i="55"/>
  <c r="H11" i="47" s="1"/>
  <c r="K149" i="55"/>
  <c r="H19" i="47" s="1"/>
  <c r="K156" i="55"/>
  <c r="H20" i="47" s="1"/>
  <c r="K157" i="55"/>
  <c r="L157" i="55" s="1"/>
  <c r="K139" i="55"/>
  <c r="H15" i="47" s="1"/>
  <c r="K144" i="55"/>
  <c r="H18" i="47" s="1"/>
  <c r="K141" i="55"/>
  <c r="H16" i="47" s="1"/>
  <c r="K155" i="55"/>
  <c r="L155" i="55" s="1"/>
  <c r="K145" i="55"/>
  <c r="H13" i="47" s="1"/>
  <c r="K146" i="55"/>
  <c r="H17" i="47" s="1"/>
  <c r="K151" i="55"/>
  <c r="L151" i="55" s="1"/>
  <c r="K152" i="55"/>
  <c r="L152" i="55" s="1"/>
  <c r="K148" i="55"/>
  <c r="L148" i="55" s="1"/>
  <c r="K154" i="55"/>
  <c r="L154" i="55" s="1"/>
  <c r="K147" i="55"/>
  <c r="H12" i="47" s="1"/>
  <c r="K143" i="55"/>
  <c r="H14" i="47" s="1"/>
  <c r="K150" i="55"/>
  <c r="L150" i="55" s="1"/>
  <c r="N138" i="55"/>
  <c r="K79" i="55"/>
  <c r="H32" i="47" s="1"/>
  <c r="K84" i="55"/>
  <c r="H33" i="47" s="1"/>
  <c r="K82" i="55"/>
  <c r="H34" i="47" s="1"/>
  <c r="K94" i="55"/>
  <c r="K83" i="55"/>
  <c r="H38" i="47" s="1"/>
  <c r="K87" i="55"/>
  <c r="K76" i="55"/>
  <c r="H36" i="47" s="1"/>
  <c r="K85" i="55"/>
  <c r="K77" i="55"/>
  <c r="H31" i="47" s="1"/>
  <c r="K88" i="55"/>
  <c r="K91" i="55"/>
  <c r="K86" i="55"/>
  <c r="H41" i="47" s="1"/>
  <c r="K80" i="55"/>
  <c r="H35" i="47" s="1"/>
  <c r="J235" i="55"/>
  <c r="K93" i="55"/>
  <c r="H40" i="47" s="1"/>
  <c r="AO96" i="55"/>
  <c r="AP96" i="55"/>
  <c r="J197" i="55"/>
  <c r="K78" i="55"/>
  <c r="H37" i="47" s="1"/>
  <c r="J96" i="55"/>
  <c r="AP117" i="55"/>
  <c r="AO117" i="55"/>
  <c r="AB178" i="55"/>
  <c r="AN178" i="55"/>
  <c r="AB216" i="55"/>
  <c r="AN216" i="55"/>
  <c r="M138" i="55"/>
  <c r="AP75" i="55"/>
  <c r="AO75" i="55"/>
  <c r="AC178" i="55"/>
  <c r="AO178" i="55"/>
  <c r="AP178" i="55"/>
  <c r="K81" i="55"/>
  <c r="H39" i="47" s="1"/>
  <c r="R178" i="55"/>
  <c r="R216" i="55"/>
  <c r="K95" i="55"/>
  <c r="S216" i="55"/>
  <c r="S178" i="55"/>
  <c r="K89" i="55"/>
  <c r="K92" i="55"/>
  <c r="AO159" i="55"/>
  <c r="AP159" i="55"/>
  <c r="AI214" i="58" l="1"/>
  <c r="AI215" i="58"/>
  <c r="AJ52" i="58"/>
  <c r="AH226" i="58"/>
  <c r="AH264" i="58" s="1"/>
  <c r="AE119" i="47" s="1"/>
  <c r="AH227" i="58"/>
  <c r="AH265" i="58" s="1"/>
  <c r="AE125" i="47" s="1"/>
  <c r="AI192" i="58"/>
  <c r="AJ50" i="58"/>
  <c r="AI193" i="58"/>
  <c r="AJ51" i="58"/>
  <c r="AI204" i="58"/>
  <c r="AI203" i="58"/>
  <c r="AJ49" i="58"/>
  <c r="AI180" i="58"/>
  <c r="AI53" i="58"/>
  <c r="AI181" i="58"/>
  <c r="L140" i="55"/>
  <c r="I10" i="47" s="1"/>
  <c r="L141" i="55"/>
  <c r="I16" i="47" s="1"/>
  <c r="L143" i="55"/>
  <c r="I14" i="47" s="1"/>
  <c r="L156" i="55"/>
  <c r="I20" i="47" s="1"/>
  <c r="L139" i="55"/>
  <c r="I15" i="47" s="1"/>
  <c r="L144" i="55"/>
  <c r="I18" i="47" s="1"/>
  <c r="L142" i="55"/>
  <c r="I11" i="47" s="1"/>
  <c r="L149" i="55"/>
  <c r="I19" i="47" s="1"/>
  <c r="T178" i="55"/>
  <c r="AO216" i="55"/>
  <c r="AP216" i="55"/>
  <c r="AD75" i="55"/>
  <c r="U197" i="55"/>
  <c r="AC216" i="55"/>
  <c r="L178" i="55"/>
  <c r="L147" i="55"/>
  <c r="I12" i="47" s="1"/>
  <c r="AD178" i="55"/>
  <c r="M157" i="55"/>
  <c r="N157" i="55" s="1"/>
  <c r="M150" i="55"/>
  <c r="N150" i="55" s="1"/>
  <c r="M155" i="55"/>
  <c r="N155" i="55" s="1"/>
  <c r="M151" i="55"/>
  <c r="N151" i="55" s="1"/>
  <c r="M158" i="55"/>
  <c r="N158" i="55" s="1"/>
  <c r="M148" i="55"/>
  <c r="N148" i="55" s="1"/>
  <c r="M154" i="55"/>
  <c r="N154" i="55" s="1"/>
  <c r="M152" i="55"/>
  <c r="N152" i="55" s="1"/>
  <c r="M153" i="55"/>
  <c r="N153" i="55" s="1"/>
  <c r="L216" i="55"/>
  <c r="L197" i="55"/>
  <c r="AO235" i="55"/>
  <c r="AP235" i="55"/>
  <c r="T138" i="55"/>
  <c r="O138" i="55"/>
  <c r="AC138" i="55"/>
  <c r="AF96" i="55"/>
  <c r="AC235" i="55"/>
  <c r="L159" i="55"/>
  <c r="L145" i="55"/>
  <c r="I13" i="47" s="1"/>
  <c r="S75" i="55"/>
  <c r="AD159" i="55"/>
  <c r="T96" i="55"/>
  <c r="S159" i="55"/>
  <c r="K173" i="55"/>
  <c r="K160" i="55"/>
  <c r="H47" i="47" s="1"/>
  <c r="K165" i="55"/>
  <c r="H50" i="47" s="1"/>
  <c r="K170" i="55"/>
  <c r="H51" i="47" s="1"/>
  <c r="K168" i="55"/>
  <c r="H44" i="47" s="1"/>
  <c r="K175" i="55"/>
  <c r="K166" i="55"/>
  <c r="H45" i="47" s="1"/>
  <c r="K162" i="55"/>
  <c r="H48" i="47" s="1"/>
  <c r="K176" i="55"/>
  <c r="K174" i="55"/>
  <c r="K172" i="55"/>
  <c r="K167" i="55"/>
  <c r="H49" i="47" s="1"/>
  <c r="K161" i="55"/>
  <c r="H42" i="47" s="1"/>
  <c r="K163" i="55"/>
  <c r="H43" i="47" s="1"/>
  <c r="K171" i="55"/>
  <c r="K177" i="55"/>
  <c r="K169" i="55"/>
  <c r="K164" i="55"/>
  <c r="H46" i="47" s="1"/>
  <c r="L96" i="55"/>
  <c r="K205" i="55"/>
  <c r="H28" i="47" s="1"/>
  <c r="K208" i="55"/>
  <c r="H30" i="47" s="1"/>
  <c r="K199" i="55"/>
  <c r="H21" i="47" s="1"/>
  <c r="K207" i="55"/>
  <c r="K206" i="55"/>
  <c r="H23" i="47" s="1"/>
  <c r="K212" i="55"/>
  <c r="K200" i="55"/>
  <c r="H27" i="47" s="1"/>
  <c r="K198" i="55"/>
  <c r="H26" i="47" s="1"/>
  <c r="K203" i="55"/>
  <c r="H29" i="47" s="1"/>
  <c r="K213" i="55"/>
  <c r="K209" i="55"/>
  <c r="K202" i="55"/>
  <c r="H25" i="47" s="1"/>
  <c r="K211" i="55"/>
  <c r="K204" i="55"/>
  <c r="H24" i="47" s="1"/>
  <c r="K201" i="55"/>
  <c r="H22" i="47" s="1"/>
  <c r="K210" i="55"/>
  <c r="V235" i="55"/>
  <c r="M117" i="55"/>
  <c r="U216" i="55"/>
  <c r="K116" i="55"/>
  <c r="K110" i="55"/>
  <c r="K101" i="55"/>
  <c r="K104" i="55"/>
  <c r="K108" i="55"/>
  <c r="K105" i="55"/>
  <c r="K100" i="55"/>
  <c r="K97" i="55"/>
  <c r="K99" i="55"/>
  <c r="K111" i="55"/>
  <c r="K113" i="55"/>
  <c r="K103" i="55"/>
  <c r="K98" i="55"/>
  <c r="K115" i="55"/>
  <c r="K106" i="55"/>
  <c r="K112" i="55"/>
  <c r="K107" i="55"/>
  <c r="K114" i="55"/>
  <c r="K102" i="55"/>
  <c r="K109" i="55"/>
  <c r="AO138" i="55"/>
  <c r="AP138" i="55"/>
  <c r="AE117" i="55"/>
  <c r="M75" i="55"/>
  <c r="S117" i="55"/>
  <c r="L146" i="55"/>
  <c r="I17" i="47" s="1"/>
  <c r="AO197" i="55"/>
  <c r="AP197" i="55"/>
  <c r="K247" i="55"/>
  <c r="K253" i="55"/>
  <c r="K250" i="55"/>
  <c r="K254" i="55"/>
  <c r="K240" i="55"/>
  <c r="H58" i="47" s="1"/>
  <c r="K252" i="55"/>
  <c r="K242" i="55"/>
  <c r="H56" i="47" s="1"/>
  <c r="K257" i="55"/>
  <c r="K246" i="55"/>
  <c r="H54" i="47" s="1"/>
  <c r="K236" i="55"/>
  <c r="K239" i="55"/>
  <c r="H52" i="47" s="1"/>
  <c r="K243" i="55"/>
  <c r="H60" i="47" s="1"/>
  <c r="K237" i="55"/>
  <c r="K241" i="55"/>
  <c r="H53" i="47" s="1"/>
  <c r="K258" i="55"/>
  <c r="H132" i="47" s="1"/>
  <c r="K255" i="55"/>
  <c r="K244" i="55"/>
  <c r="H55" i="47" s="1"/>
  <c r="K256" i="55"/>
  <c r="K251" i="55"/>
  <c r="K238" i="55"/>
  <c r="H57" i="47" s="1"/>
  <c r="K248" i="55"/>
  <c r="H61" i="47" s="1"/>
  <c r="K245" i="55"/>
  <c r="H59" i="47" s="1"/>
  <c r="K249" i="55"/>
  <c r="L93" i="55"/>
  <c r="I40" i="47" s="1"/>
  <c r="L81" i="55"/>
  <c r="I39" i="47" s="1"/>
  <c r="L87" i="55"/>
  <c r="L79" i="55"/>
  <c r="I32" i="47" s="1"/>
  <c r="L82" i="55"/>
  <c r="I34" i="47" s="1"/>
  <c r="L85" i="55"/>
  <c r="L88" i="55"/>
  <c r="L86" i="55"/>
  <c r="I41" i="47" s="1"/>
  <c r="L83" i="55"/>
  <c r="I38" i="47" s="1"/>
  <c r="L91" i="55"/>
  <c r="L80" i="55"/>
  <c r="I35" i="47" s="1"/>
  <c r="L84" i="55"/>
  <c r="I33" i="47" s="1"/>
  <c r="L94" i="55"/>
  <c r="L90" i="55"/>
  <c r="L92" i="55"/>
  <c r="L89" i="55"/>
  <c r="L95" i="55"/>
  <c r="L77" i="55"/>
  <c r="I31" i="47" s="1"/>
  <c r="L76" i="55"/>
  <c r="I36" i="47" s="1"/>
  <c r="L78" i="55"/>
  <c r="I37" i="47" s="1"/>
  <c r="AC197" i="55"/>
  <c r="L235" i="55"/>
  <c r="AJ180" i="58" l="1"/>
  <c r="AJ181" i="58"/>
  <c r="AJ53" i="58"/>
  <c r="AK49" i="58"/>
  <c r="AJ204" i="58"/>
  <c r="AK51" i="58"/>
  <c r="AJ203" i="58"/>
  <c r="AI227" i="58"/>
  <c r="AI265" i="58" s="1"/>
  <c r="AF125" i="47" s="1"/>
  <c r="AJ192" i="58"/>
  <c r="AJ193" i="58"/>
  <c r="AK50" i="58"/>
  <c r="AI226" i="58"/>
  <c r="AI264" i="58" s="1"/>
  <c r="AF119" i="47" s="1"/>
  <c r="AJ215" i="58"/>
  <c r="AJ214" i="58"/>
  <c r="AK52" i="58"/>
  <c r="P138" i="55"/>
  <c r="Q138" i="55"/>
  <c r="L236" i="55"/>
  <c r="L251" i="55"/>
  <c r="L258" i="55"/>
  <c r="I132" i="47" s="1"/>
  <c r="L247" i="55"/>
  <c r="L248" i="55"/>
  <c r="I61" i="47" s="1"/>
  <c r="L245" i="55"/>
  <c r="I59" i="47" s="1"/>
  <c r="L246" i="55"/>
  <c r="I54" i="47" s="1"/>
  <c r="L237" i="55"/>
  <c r="L256" i="55"/>
  <c r="L254" i="55"/>
  <c r="L249" i="55"/>
  <c r="L255" i="55"/>
  <c r="L257" i="55"/>
  <c r="L238" i="55"/>
  <c r="I57" i="47" s="1"/>
  <c r="L239" i="55"/>
  <c r="I52" i="47" s="1"/>
  <c r="L241" i="55"/>
  <c r="I53" i="47" s="1"/>
  <c r="L252" i="55"/>
  <c r="L242" i="55"/>
  <c r="I56" i="47" s="1"/>
  <c r="L243" i="55"/>
  <c r="I60" i="47" s="1"/>
  <c r="L253" i="55"/>
  <c r="L244" i="55"/>
  <c r="I55" i="47" s="1"/>
  <c r="L240" i="55"/>
  <c r="I58" i="47" s="1"/>
  <c r="L250" i="55"/>
  <c r="T117" i="55"/>
  <c r="M96" i="55"/>
  <c r="T75" i="55"/>
  <c r="O150" i="55"/>
  <c r="O148" i="55"/>
  <c r="O153" i="55"/>
  <c r="O151" i="55"/>
  <c r="O152" i="55"/>
  <c r="O157" i="55"/>
  <c r="O155" i="55"/>
  <c r="O158" i="55"/>
  <c r="O154" i="55"/>
  <c r="AD216" i="55"/>
  <c r="AE178" i="55"/>
  <c r="L113" i="55"/>
  <c r="L105" i="55"/>
  <c r="L103" i="55"/>
  <c r="L102" i="55"/>
  <c r="L112" i="55"/>
  <c r="L104" i="55"/>
  <c r="L115" i="55"/>
  <c r="L116" i="55"/>
  <c r="L100" i="55"/>
  <c r="L108" i="55"/>
  <c r="L101" i="55"/>
  <c r="L97" i="55"/>
  <c r="L98" i="55"/>
  <c r="L107" i="55"/>
  <c r="L111" i="55"/>
  <c r="L109" i="55"/>
  <c r="L106" i="55"/>
  <c r="L99" i="55"/>
  <c r="L114" i="55"/>
  <c r="L110" i="55"/>
  <c r="U138" i="55"/>
  <c r="M197" i="55"/>
  <c r="M95" i="55"/>
  <c r="M85" i="55"/>
  <c r="M92" i="55"/>
  <c r="M89" i="55"/>
  <c r="M88" i="55"/>
  <c r="M90" i="55"/>
  <c r="M94" i="55"/>
  <c r="M91" i="55"/>
  <c r="M87" i="55"/>
  <c r="L180" i="55"/>
  <c r="L190" i="55"/>
  <c r="L183" i="55"/>
  <c r="L193" i="55"/>
  <c r="L182" i="55"/>
  <c r="L179" i="55"/>
  <c r="L189" i="55"/>
  <c r="L186" i="55"/>
  <c r="L194" i="55"/>
  <c r="L184" i="55"/>
  <c r="L187" i="55"/>
  <c r="L185" i="55"/>
  <c r="L188" i="55"/>
  <c r="L181" i="55"/>
  <c r="L191" i="55"/>
  <c r="L192" i="55"/>
  <c r="N117" i="55"/>
  <c r="L200" i="55"/>
  <c r="I27" i="47" s="1"/>
  <c r="L204" i="55"/>
  <c r="I24" i="47" s="1"/>
  <c r="L201" i="55"/>
  <c r="I22" i="47" s="1"/>
  <c r="L212" i="55"/>
  <c r="L211" i="55"/>
  <c r="L206" i="55"/>
  <c r="I23" i="47" s="1"/>
  <c r="L210" i="55"/>
  <c r="L199" i="55"/>
  <c r="I21" i="47" s="1"/>
  <c r="L209" i="55"/>
  <c r="L207" i="55"/>
  <c r="L213" i="55"/>
  <c r="L205" i="55"/>
  <c r="I28" i="47" s="1"/>
  <c r="L203" i="55"/>
  <c r="I29" i="47" s="1"/>
  <c r="L198" i="55"/>
  <c r="I26" i="47" s="1"/>
  <c r="L202" i="55"/>
  <c r="I25" i="47" s="1"/>
  <c r="L208" i="55"/>
  <c r="I30" i="47" s="1"/>
  <c r="V197" i="55"/>
  <c r="M135" i="55"/>
  <c r="M131" i="55"/>
  <c r="M119" i="55"/>
  <c r="M122" i="55"/>
  <c r="M127" i="55"/>
  <c r="M128" i="55"/>
  <c r="M137" i="55"/>
  <c r="M118" i="55"/>
  <c r="M120" i="55"/>
  <c r="M130" i="55"/>
  <c r="M123" i="55"/>
  <c r="M125" i="55"/>
  <c r="M136" i="55"/>
  <c r="M132" i="55"/>
  <c r="M129" i="55"/>
  <c r="M133" i="55"/>
  <c r="M121" i="55"/>
  <c r="M124" i="55"/>
  <c r="M134" i="55"/>
  <c r="M126" i="55"/>
  <c r="M216" i="55"/>
  <c r="L226" i="55"/>
  <c r="L222" i="55"/>
  <c r="L230" i="55"/>
  <c r="L220" i="55"/>
  <c r="L221" i="55"/>
  <c r="L234" i="55"/>
  <c r="L219" i="55"/>
  <c r="L231" i="55"/>
  <c r="L227" i="55"/>
  <c r="L217" i="55"/>
  <c r="L232" i="55"/>
  <c r="L218" i="55"/>
  <c r="L225" i="55"/>
  <c r="L228" i="55"/>
  <c r="L223" i="55"/>
  <c r="L224" i="55"/>
  <c r="L233" i="55"/>
  <c r="L229" i="55"/>
  <c r="AE75" i="55"/>
  <c r="M178" i="55"/>
  <c r="AD197" i="55"/>
  <c r="AE159" i="55"/>
  <c r="AF117" i="55"/>
  <c r="V216" i="55"/>
  <c r="M159" i="55"/>
  <c r="AG96" i="55"/>
  <c r="W235" i="55"/>
  <c r="T159" i="55"/>
  <c r="U96" i="55"/>
  <c r="L177" i="55"/>
  <c r="L167" i="55"/>
  <c r="I49" i="47" s="1"/>
  <c r="L171" i="55"/>
  <c r="L166" i="55"/>
  <c r="I45" i="47" s="1"/>
  <c r="L168" i="55"/>
  <c r="I44" i="47" s="1"/>
  <c r="L172" i="55"/>
  <c r="L160" i="55"/>
  <c r="I47" i="47" s="1"/>
  <c r="L173" i="55"/>
  <c r="L162" i="55"/>
  <c r="I48" i="47" s="1"/>
  <c r="L170" i="55"/>
  <c r="I51" i="47" s="1"/>
  <c r="L161" i="55"/>
  <c r="I42" i="47" s="1"/>
  <c r="L175" i="55"/>
  <c r="L169" i="55"/>
  <c r="L176" i="55"/>
  <c r="L165" i="55"/>
  <c r="I50" i="47" s="1"/>
  <c r="L174" i="55"/>
  <c r="L163" i="55"/>
  <c r="I43" i="47" s="1"/>
  <c r="L164" i="55"/>
  <c r="I46" i="47" s="1"/>
  <c r="U178" i="55"/>
  <c r="N75" i="55"/>
  <c r="M235" i="55"/>
  <c r="AD235" i="55"/>
  <c r="AD138" i="55"/>
  <c r="AJ227" i="58" l="1"/>
  <c r="AJ265" i="58" s="1"/>
  <c r="AG125" i="47" s="1"/>
  <c r="AK193" i="58"/>
  <c r="AK192" i="58"/>
  <c r="AL50" i="58"/>
  <c r="AJ226" i="58"/>
  <c r="AJ264" i="58" s="1"/>
  <c r="AG119" i="47" s="1"/>
  <c r="AK204" i="58"/>
  <c r="AK203" i="58"/>
  <c r="AL51" i="58"/>
  <c r="AK53" i="58"/>
  <c r="AK180" i="58"/>
  <c r="AK181" i="58"/>
  <c r="AL49" i="58"/>
  <c r="AK215" i="58"/>
  <c r="AK214" i="58"/>
  <c r="AL52" i="58"/>
  <c r="AF159" i="55"/>
  <c r="P151" i="55"/>
  <c r="Q151" i="55" s="1"/>
  <c r="R151" i="55" s="1"/>
  <c r="S151" i="55" s="1"/>
  <c r="T151" i="55" s="1"/>
  <c r="U151" i="55" s="1"/>
  <c r="P157" i="55"/>
  <c r="Q157" i="55" s="1"/>
  <c r="R157" i="55" s="1"/>
  <c r="S157" i="55" s="1"/>
  <c r="T157" i="55" s="1"/>
  <c r="U157" i="55" s="1"/>
  <c r="P148" i="55"/>
  <c r="Q148" i="55" s="1"/>
  <c r="R148" i="55" s="1"/>
  <c r="S148" i="55" s="1"/>
  <c r="T148" i="55" s="1"/>
  <c r="U148" i="55" s="1"/>
  <c r="P158" i="55"/>
  <c r="Q158" i="55" s="1"/>
  <c r="R158" i="55" s="1"/>
  <c r="S158" i="55" s="1"/>
  <c r="T158" i="55" s="1"/>
  <c r="U158" i="55" s="1"/>
  <c r="P150" i="55"/>
  <c r="Q150" i="55" s="1"/>
  <c r="R150" i="55" s="1"/>
  <c r="S150" i="55" s="1"/>
  <c r="T150" i="55" s="1"/>
  <c r="U150" i="55" s="1"/>
  <c r="P155" i="55"/>
  <c r="Q155" i="55" s="1"/>
  <c r="R155" i="55" s="1"/>
  <c r="S155" i="55" s="1"/>
  <c r="T155" i="55" s="1"/>
  <c r="U155" i="55" s="1"/>
  <c r="P153" i="55"/>
  <c r="Q153" i="55" s="1"/>
  <c r="R153" i="55" s="1"/>
  <c r="S153" i="55" s="1"/>
  <c r="T153" i="55" s="1"/>
  <c r="U153" i="55" s="1"/>
  <c r="P154" i="55"/>
  <c r="Q154" i="55" s="1"/>
  <c r="R154" i="55" s="1"/>
  <c r="S154" i="55" s="1"/>
  <c r="T154" i="55" s="1"/>
  <c r="U154" i="55" s="1"/>
  <c r="P152" i="55"/>
  <c r="Q152" i="55" s="1"/>
  <c r="R152" i="55" s="1"/>
  <c r="S152" i="55" s="1"/>
  <c r="T152" i="55" s="1"/>
  <c r="U152" i="55" s="1"/>
  <c r="M210" i="55"/>
  <c r="M207" i="55"/>
  <c r="M212" i="55"/>
  <c r="M213" i="55"/>
  <c r="M209" i="55"/>
  <c r="M211" i="55"/>
  <c r="AE235" i="55"/>
  <c r="V138" i="55"/>
  <c r="N178" i="55"/>
  <c r="N90" i="55"/>
  <c r="N92" i="55"/>
  <c r="N88" i="55"/>
  <c r="N94" i="55"/>
  <c r="N91" i="55"/>
  <c r="N95" i="55"/>
  <c r="N89" i="55"/>
  <c r="N85" i="55"/>
  <c r="N87" i="55"/>
  <c r="N197" i="55"/>
  <c r="AH96" i="55"/>
  <c r="W216" i="55"/>
  <c r="M256" i="55"/>
  <c r="M252" i="55"/>
  <c r="M254" i="55"/>
  <c r="M247" i="55"/>
  <c r="M255" i="55"/>
  <c r="M253" i="55"/>
  <c r="M257" i="55"/>
  <c r="M249" i="55"/>
  <c r="M251" i="55"/>
  <c r="M236" i="55"/>
  <c r="M250" i="55"/>
  <c r="M237" i="55"/>
  <c r="M193" i="55"/>
  <c r="M186" i="55"/>
  <c r="M187" i="55"/>
  <c r="M189" i="55"/>
  <c r="M190" i="55"/>
  <c r="M191" i="55"/>
  <c r="M185" i="55"/>
  <c r="M183" i="55"/>
  <c r="M182" i="55"/>
  <c r="M181" i="55"/>
  <c r="M192" i="55"/>
  <c r="M194" i="55"/>
  <c r="M184" i="55"/>
  <c r="M188" i="55"/>
  <c r="M179" i="55"/>
  <c r="M180" i="55"/>
  <c r="AF178" i="55"/>
  <c r="AG117" i="55"/>
  <c r="W197" i="55"/>
  <c r="U75" i="55"/>
  <c r="O75" i="55"/>
  <c r="V96" i="55"/>
  <c r="N159" i="55"/>
  <c r="M172" i="55"/>
  <c r="M174" i="55"/>
  <c r="M169" i="55"/>
  <c r="M175" i="55"/>
  <c r="M176" i="55"/>
  <c r="M171" i="55"/>
  <c r="M173" i="55"/>
  <c r="M177" i="55"/>
  <c r="AE216" i="55"/>
  <c r="U159" i="55"/>
  <c r="O117" i="55"/>
  <c r="N96" i="55"/>
  <c r="AE138" i="55"/>
  <c r="V178" i="55"/>
  <c r="N216" i="55"/>
  <c r="N121" i="55"/>
  <c r="N118" i="55"/>
  <c r="N126" i="55"/>
  <c r="N136" i="55"/>
  <c r="N137" i="55"/>
  <c r="N119" i="55"/>
  <c r="N129" i="55"/>
  <c r="N132" i="55"/>
  <c r="N130" i="55"/>
  <c r="N122" i="55"/>
  <c r="N133" i="55"/>
  <c r="N131" i="55"/>
  <c r="N120" i="55"/>
  <c r="N134" i="55"/>
  <c r="N124" i="55"/>
  <c r="N135" i="55"/>
  <c r="N123" i="55"/>
  <c r="N127" i="55"/>
  <c r="N125" i="55"/>
  <c r="N128" i="55"/>
  <c r="M109" i="55"/>
  <c r="M116" i="55"/>
  <c r="M104" i="55"/>
  <c r="M108" i="55"/>
  <c r="M101" i="55"/>
  <c r="M98" i="55"/>
  <c r="M100" i="55"/>
  <c r="M107" i="55"/>
  <c r="M102" i="55"/>
  <c r="M114" i="55"/>
  <c r="M112" i="55"/>
  <c r="M103" i="55"/>
  <c r="M106" i="55"/>
  <c r="M115" i="55"/>
  <c r="M97" i="55"/>
  <c r="M111" i="55"/>
  <c r="M110" i="55"/>
  <c r="M105" i="55"/>
  <c r="M113" i="55"/>
  <c r="M99" i="55"/>
  <c r="AF75" i="55"/>
  <c r="N235" i="55"/>
  <c r="X235" i="55"/>
  <c r="AE197" i="55"/>
  <c r="M220" i="55"/>
  <c r="M221" i="55"/>
  <c r="M223" i="55"/>
  <c r="M225" i="55"/>
  <c r="M226" i="55"/>
  <c r="M219" i="55"/>
  <c r="M234" i="55"/>
  <c r="M232" i="55"/>
  <c r="M229" i="55"/>
  <c r="M222" i="55"/>
  <c r="M231" i="55"/>
  <c r="M233" i="55"/>
  <c r="M230" i="55"/>
  <c r="M227" i="55"/>
  <c r="M224" i="55"/>
  <c r="M217" i="55"/>
  <c r="M218" i="55"/>
  <c r="M228" i="55"/>
  <c r="U117" i="55"/>
  <c r="AL180" i="58" l="1"/>
  <c r="AL181" i="58"/>
  <c r="AM49" i="58"/>
  <c r="AL53" i="58"/>
  <c r="AL203" i="58"/>
  <c r="AL204" i="58"/>
  <c r="AM51" i="58"/>
  <c r="AL192" i="58"/>
  <c r="AM50" i="58"/>
  <c r="AL193" i="58"/>
  <c r="AL214" i="58"/>
  <c r="AM52" i="58"/>
  <c r="AL215" i="58"/>
  <c r="AK226" i="58"/>
  <c r="AK264" i="58" s="1"/>
  <c r="AH119" i="47" s="1"/>
  <c r="AK227" i="58"/>
  <c r="AK265" i="58" s="1"/>
  <c r="AH125" i="47" s="1"/>
  <c r="X216" i="55"/>
  <c r="N250" i="55"/>
  <c r="N236" i="55"/>
  <c r="N253" i="55"/>
  <c r="N249" i="55"/>
  <c r="N256" i="55"/>
  <c r="N257" i="55"/>
  <c r="N251" i="55"/>
  <c r="N252" i="55"/>
  <c r="N247" i="55"/>
  <c r="N255" i="55"/>
  <c r="N254" i="55"/>
  <c r="N237" i="55"/>
  <c r="AI96" i="55"/>
  <c r="O178" i="55"/>
  <c r="AF216" i="55"/>
  <c r="N207" i="55"/>
  <c r="N212" i="55"/>
  <c r="N209" i="55"/>
  <c r="N211" i="55"/>
  <c r="N213" i="55"/>
  <c r="N210" i="55"/>
  <c r="N180" i="55"/>
  <c r="N190" i="55"/>
  <c r="N193" i="55"/>
  <c r="N191" i="55"/>
  <c r="N183" i="55"/>
  <c r="N192" i="55"/>
  <c r="N189" i="55"/>
  <c r="N182" i="55"/>
  <c r="N184" i="55"/>
  <c r="N194" i="55"/>
  <c r="N186" i="55"/>
  <c r="N188" i="55"/>
  <c r="N185" i="55"/>
  <c r="N187" i="55"/>
  <c r="N181" i="55"/>
  <c r="N179" i="55"/>
  <c r="AG75" i="55"/>
  <c r="O135" i="55"/>
  <c r="O122" i="55"/>
  <c r="O126" i="55"/>
  <c r="O131" i="55"/>
  <c r="O127" i="55"/>
  <c r="O125" i="55"/>
  <c r="O120" i="55"/>
  <c r="O137" i="55"/>
  <c r="O132" i="55"/>
  <c r="O129" i="55"/>
  <c r="O124" i="55"/>
  <c r="O133" i="55"/>
  <c r="O130" i="55"/>
  <c r="O128" i="55"/>
  <c r="O118" i="55"/>
  <c r="O121" i="55"/>
  <c r="O134" i="55"/>
  <c r="O119" i="55"/>
  <c r="O123" i="55"/>
  <c r="O136" i="55"/>
  <c r="X197" i="55"/>
  <c r="O197" i="55"/>
  <c r="W138" i="55"/>
  <c r="AF138" i="55"/>
  <c r="V159" i="55"/>
  <c r="V158" i="55"/>
  <c r="V153" i="55"/>
  <c r="V151" i="55"/>
  <c r="V152" i="55"/>
  <c r="V155" i="55"/>
  <c r="V150" i="55"/>
  <c r="V154" i="55"/>
  <c r="V157" i="55"/>
  <c r="V148" i="55"/>
  <c r="AH117" i="55"/>
  <c r="AF235" i="55"/>
  <c r="V117" i="55"/>
  <c r="P117" i="55"/>
  <c r="Q117" i="55"/>
  <c r="O216" i="55"/>
  <c r="O96" i="55"/>
  <c r="W178" i="55"/>
  <c r="N225" i="55"/>
  <c r="N227" i="55"/>
  <c r="N230" i="55"/>
  <c r="N218" i="55"/>
  <c r="N228" i="55"/>
  <c r="N229" i="55"/>
  <c r="N224" i="55"/>
  <c r="N223" i="55"/>
  <c r="N221" i="55"/>
  <c r="N217" i="55"/>
  <c r="N219" i="55"/>
  <c r="N233" i="55"/>
  <c r="N222" i="55"/>
  <c r="N234" i="55"/>
  <c r="N220" i="55"/>
  <c r="N226" i="55"/>
  <c r="N232" i="55"/>
  <c r="N231" i="55"/>
  <c r="N105" i="55"/>
  <c r="N107" i="55"/>
  <c r="N110" i="55"/>
  <c r="N104" i="55"/>
  <c r="N115" i="55"/>
  <c r="N97" i="55"/>
  <c r="N112" i="55"/>
  <c r="N111" i="55"/>
  <c r="N99" i="55"/>
  <c r="N98" i="55"/>
  <c r="N116" i="55"/>
  <c r="N113" i="55"/>
  <c r="N109" i="55"/>
  <c r="N106" i="55"/>
  <c r="N100" i="55"/>
  <c r="N108" i="55"/>
  <c r="N114" i="55"/>
  <c r="N101" i="55"/>
  <c r="N102" i="55"/>
  <c r="N103" i="55"/>
  <c r="AG178" i="55"/>
  <c r="O235" i="55"/>
  <c r="AF197" i="55"/>
  <c r="O159" i="55"/>
  <c r="P75" i="55"/>
  <c r="Q75" i="55"/>
  <c r="N173" i="55"/>
  <c r="N169" i="55"/>
  <c r="N174" i="55"/>
  <c r="N177" i="55"/>
  <c r="N176" i="55"/>
  <c r="N175" i="55"/>
  <c r="N171" i="55"/>
  <c r="N172" i="55"/>
  <c r="O85" i="55"/>
  <c r="O90" i="55"/>
  <c r="O92" i="55"/>
  <c r="O89" i="55"/>
  <c r="O94" i="55"/>
  <c r="O91" i="55"/>
  <c r="O95" i="55"/>
  <c r="O88" i="55"/>
  <c r="O87" i="55"/>
  <c r="V75" i="55"/>
  <c r="AG159" i="55"/>
  <c r="Y235" i="55"/>
  <c r="W96" i="55"/>
  <c r="AL227" i="58" l="1"/>
  <c r="AL265" i="58" s="1"/>
  <c r="AI125" i="47" s="1"/>
  <c r="AM215" i="58"/>
  <c r="AM214" i="58"/>
  <c r="AN52" i="58"/>
  <c r="AN50" i="58"/>
  <c r="AM192" i="58"/>
  <c r="AM193" i="58"/>
  <c r="AL226" i="58"/>
  <c r="AL264" i="58" s="1"/>
  <c r="AI119" i="47" s="1"/>
  <c r="AM204" i="58"/>
  <c r="AM203" i="58"/>
  <c r="AN51" i="58"/>
  <c r="AN49" i="58"/>
  <c r="AM181" i="58"/>
  <c r="AM53" i="58"/>
  <c r="AM180" i="58"/>
  <c r="O247" i="55"/>
  <c r="O251" i="55"/>
  <c r="O236" i="55"/>
  <c r="O252" i="55"/>
  <c r="O253" i="55"/>
  <c r="O256" i="55"/>
  <c r="O250" i="55"/>
  <c r="O255" i="55"/>
  <c r="O257" i="55"/>
  <c r="O254" i="55"/>
  <c r="O237" i="55"/>
  <c r="O249" i="55"/>
  <c r="AG138" i="55"/>
  <c r="P178" i="55"/>
  <c r="Q178" i="55"/>
  <c r="AJ96" i="55"/>
  <c r="W158" i="55"/>
  <c r="W153" i="55"/>
  <c r="W151" i="55"/>
  <c r="W152" i="55"/>
  <c r="W155" i="55"/>
  <c r="W150" i="55"/>
  <c r="W154" i="55"/>
  <c r="W148" i="55"/>
  <c r="W157" i="55"/>
  <c r="AH178" i="55"/>
  <c r="X138" i="55"/>
  <c r="Q96" i="55"/>
  <c r="P96" i="55"/>
  <c r="P197" i="55"/>
  <c r="Q197" i="55"/>
  <c r="Y216" i="55"/>
  <c r="P88" i="55"/>
  <c r="Q88" i="55" s="1"/>
  <c r="R88" i="55" s="1"/>
  <c r="S88" i="55" s="1"/>
  <c r="T88" i="55" s="1"/>
  <c r="U88" i="55" s="1"/>
  <c r="V88" i="55" s="1"/>
  <c r="P87" i="55"/>
  <c r="Q87" i="55" s="1"/>
  <c r="R87" i="55" s="1"/>
  <c r="S87" i="55" s="1"/>
  <c r="T87" i="55" s="1"/>
  <c r="U87" i="55" s="1"/>
  <c r="V87" i="55" s="1"/>
  <c r="P95" i="55"/>
  <c r="Q95" i="55" s="1"/>
  <c r="R95" i="55" s="1"/>
  <c r="S95" i="55" s="1"/>
  <c r="T95" i="55" s="1"/>
  <c r="U95" i="55" s="1"/>
  <c r="V95" i="55" s="1"/>
  <c r="P92" i="55"/>
  <c r="Q92" i="55" s="1"/>
  <c r="R92" i="55" s="1"/>
  <c r="S92" i="55" s="1"/>
  <c r="T92" i="55" s="1"/>
  <c r="U92" i="55" s="1"/>
  <c r="V92" i="55" s="1"/>
  <c r="P90" i="55"/>
  <c r="Q90" i="55" s="1"/>
  <c r="R90" i="55" s="1"/>
  <c r="S90" i="55" s="1"/>
  <c r="T90" i="55" s="1"/>
  <c r="U90" i="55" s="1"/>
  <c r="V90" i="55" s="1"/>
  <c r="P94" i="55"/>
  <c r="Q94" i="55" s="1"/>
  <c r="R94" i="55" s="1"/>
  <c r="S94" i="55" s="1"/>
  <c r="T94" i="55" s="1"/>
  <c r="U94" i="55" s="1"/>
  <c r="V94" i="55" s="1"/>
  <c r="P85" i="55"/>
  <c r="Q85" i="55" s="1"/>
  <c r="R85" i="55" s="1"/>
  <c r="S85" i="55" s="1"/>
  <c r="T85" i="55" s="1"/>
  <c r="U85" i="55" s="1"/>
  <c r="V85" i="55" s="1"/>
  <c r="P91" i="55"/>
  <c r="Q91" i="55" s="1"/>
  <c r="R91" i="55" s="1"/>
  <c r="S91" i="55" s="1"/>
  <c r="T91" i="55" s="1"/>
  <c r="U91" i="55" s="1"/>
  <c r="V91" i="55" s="1"/>
  <c r="P89" i="55"/>
  <c r="Q89" i="55" s="1"/>
  <c r="R89" i="55" s="1"/>
  <c r="S89" i="55" s="1"/>
  <c r="T89" i="55" s="1"/>
  <c r="U89" i="55" s="1"/>
  <c r="V89" i="55" s="1"/>
  <c r="O116" i="55"/>
  <c r="O115" i="55"/>
  <c r="O108" i="55"/>
  <c r="O104" i="55"/>
  <c r="O112" i="55"/>
  <c r="O99" i="55"/>
  <c r="O105" i="55"/>
  <c r="O114" i="55"/>
  <c r="O111" i="55"/>
  <c r="O107" i="55"/>
  <c r="O98" i="55"/>
  <c r="O110" i="55"/>
  <c r="O100" i="55"/>
  <c r="O97" i="55"/>
  <c r="O101" i="55"/>
  <c r="O109" i="55"/>
  <c r="O113" i="55"/>
  <c r="O106" i="55"/>
  <c r="O102" i="55"/>
  <c r="O103" i="55"/>
  <c r="P126" i="55"/>
  <c r="Q126" i="55" s="1"/>
  <c r="R126" i="55" s="1"/>
  <c r="S126" i="55" s="1"/>
  <c r="T126" i="55" s="1"/>
  <c r="U126" i="55" s="1"/>
  <c r="V126" i="55" s="1"/>
  <c r="P128" i="55"/>
  <c r="Q128" i="55" s="1"/>
  <c r="R128" i="55" s="1"/>
  <c r="S128" i="55" s="1"/>
  <c r="T128" i="55" s="1"/>
  <c r="U128" i="55" s="1"/>
  <c r="V128" i="55" s="1"/>
  <c r="P132" i="55"/>
  <c r="Q132" i="55" s="1"/>
  <c r="R132" i="55" s="1"/>
  <c r="S132" i="55" s="1"/>
  <c r="T132" i="55" s="1"/>
  <c r="U132" i="55" s="1"/>
  <c r="V132" i="55" s="1"/>
  <c r="P119" i="55"/>
  <c r="Q119" i="55" s="1"/>
  <c r="R119" i="55" s="1"/>
  <c r="S119" i="55" s="1"/>
  <c r="T119" i="55" s="1"/>
  <c r="U119" i="55" s="1"/>
  <c r="V119" i="55" s="1"/>
  <c r="P134" i="55"/>
  <c r="Q134" i="55" s="1"/>
  <c r="R134" i="55" s="1"/>
  <c r="S134" i="55" s="1"/>
  <c r="T134" i="55" s="1"/>
  <c r="U134" i="55" s="1"/>
  <c r="V134" i="55" s="1"/>
  <c r="P137" i="55"/>
  <c r="Q137" i="55" s="1"/>
  <c r="R137" i="55" s="1"/>
  <c r="S137" i="55" s="1"/>
  <c r="T137" i="55" s="1"/>
  <c r="U137" i="55" s="1"/>
  <c r="V137" i="55" s="1"/>
  <c r="P120" i="55"/>
  <c r="Q120" i="55" s="1"/>
  <c r="R120" i="55" s="1"/>
  <c r="S120" i="55" s="1"/>
  <c r="T120" i="55" s="1"/>
  <c r="U120" i="55" s="1"/>
  <c r="V120" i="55" s="1"/>
  <c r="P129" i="55"/>
  <c r="Q129" i="55" s="1"/>
  <c r="R129" i="55" s="1"/>
  <c r="S129" i="55" s="1"/>
  <c r="T129" i="55" s="1"/>
  <c r="U129" i="55" s="1"/>
  <c r="V129" i="55" s="1"/>
  <c r="P122" i="55"/>
  <c r="Q122" i="55" s="1"/>
  <c r="R122" i="55" s="1"/>
  <c r="S122" i="55" s="1"/>
  <c r="T122" i="55" s="1"/>
  <c r="U122" i="55" s="1"/>
  <c r="V122" i="55" s="1"/>
  <c r="P133" i="55"/>
  <c r="Q133" i="55" s="1"/>
  <c r="R133" i="55" s="1"/>
  <c r="S133" i="55" s="1"/>
  <c r="T133" i="55" s="1"/>
  <c r="U133" i="55" s="1"/>
  <c r="V133" i="55" s="1"/>
  <c r="P118" i="55"/>
  <c r="Q118" i="55" s="1"/>
  <c r="R118" i="55" s="1"/>
  <c r="S118" i="55" s="1"/>
  <c r="T118" i="55" s="1"/>
  <c r="U118" i="55" s="1"/>
  <c r="V118" i="55" s="1"/>
  <c r="P131" i="55"/>
  <c r="Q131" i="55" s="1"/>
  <c r="R131" i="55" s="1"/>
  <c r="S131" i="55" s="1"/>
  <c r="T131" i="55" s="1"/>
  <c r="U131" i="55" s="1"/>
  <c r="V131" i="55" s="1"/>
  <c r="P123" i="55"/>
  <c r="Q123" i="55" s="1"/>
  <c r="R123" i="55" s="1"/>
  <c r="S123" i="55" s="1"/>
  <c r="T123" i="55" s="1"/>
  <c r="U123" i="55" s="1"/>
  <c r="V123" i="55" s="1"/>
  <c r="P130" i="55"/>
  <c r="Q130" i="55" s="1"/>
  <c r="R130" i="55" s="1"/>
  <c r="S130" i="55" s="1"/>
  <c r="T130" i="55" s="1"/>
  <c r="U130" i="55" s="1"/>
  <c r="V130" i="55" s="1"/>
  <c r="P127" i="55"/>
  <c r="Q127" i="55" s="1"/>
  <c r="R127" i="55" s="1"/>
  <c r="S127" i="55" s="1"/>
  <c r="T127" i="55" s="1"/>
  <c r="U127" i="55" s="1"/>
  <c r="V127" i="55" s="1"/>
  <c r="P136" i="55"/>
  <c r="Q136" i="55" s="1"/>
  <c r="R136" i="55" s="1"/>
  <c r="S136" i="55" s="1"/>
  <c r="T136" i="55" s="1"/>
  <c r="U136" i="55" s="1"/>
  <c r="V136" i="55" s="1"/>
  <c r="P121" i="55"/>
  <c r="Q121" i="55" s="1"/>
  <c r="R121" i="55" s="1"/>
  <c r="S121" i="55" s="1"/>
  <c r="T121" i="55" s="1"/>
  <c r="U121" i="55" s="1"/>
  <c r="V121" i="55" s="1"/>
  <c r="P125" i="55"/>
  <c r="Q125" i="55" s="1"/>
  <c r="R125" i="55" s="1"/>
  <c r="S125" i="55" s="1"/>
  <c r="T125" i="55" s="1"/>
  <c r="U125" i="55" s="1"/>
  <c r="V125" i="55" s="1"/>
  <c r="P135" i="55"/>
  <c r="Q135" i="55" s="1"/>
  <c r="R135" i="55" s="1"/>
  <c r="S135" i="55" s="1"/>
  <c r="T135" i="55" s="1"/>
  <c r="U135" i="55" s="1"/>
  <c r="V135" i="55" s="1"/>
  <c r="P124" i="55"/>
  <c r="Q124" i="55" s="1"/>
  <c r="R124" i="55" s="1"/>
  <c r="S124" i="55" s="1"/>
  <c r="T124" i="55" s="1"/>
  <c r="U124" i="55" s="1"/>
  <c r="V124" i="55" s="1"/>
  <c r="O210" i="55"/>
  <c r="O213" i="55"/>
  <c r="O212" i="55"/>
  <c r="O207" i="55"/>
  <c r="O209" i="55"/>
  <c r="O211" i="55"/>
  <c r="AH75" i="55"/>
  <c r="P159" i="55"/>
  <c r="Q159" i="55"/>
  <c r="P216" i="55"/>
  <c r="Q216" i="55"/>
  <c r="W117" i="55"/>
  <c r="Y197" i="55"/>
  <c r="AH159" i="55"/>
  <c r="O171" i="55"/>
  <c r="O173" i="55"/>
  <c r="O175" i="55"/>
  <c r="O174" i="55"/>
  <c r="O177" i="55"/>
  <c r="O169" i="55"/>
  <c r="O172" i="55"/>
  <c r="O176" i="55"/>
  <c r="X178" i="55"/>
  <c r="O233" i="55"/>
  <c r="O231" i="55"/>
  <c r="O227" i="55"/>
  <c r="O229" i="55"/>
  <c r="O222" i="55"/>
  <c r="O232" i="55"/>
  <c r="O221" i="55"/>
  <c r="O225" i="55"/>
  <c r="O234" i="55"/>
  <c r="O217" i="55"/>
  <c r="O230" i="55"/>
  <c r="O226" i="55"/>
  <c r="O224" i="55"/>
  <c r="O223" i="55"/>
  <c r="O228" i="55"/>
  <c r="O219" i="55"/>
  <c r="O218" i="55"/>
  <c r="O220" i="55"/>
  <c r="AG197" i="55"/>
  <c r="AG235" i="55"/>
  <c r="Z235" i="55"/>
  <c r="AA235" i="55"/>
  <c r="W75" i="55"/>
  <c r="AI117" i="55"/>
  <c r="W159" i="55"/>
  <c r="AG216" i="55"/>
  <c r="O179" i="55"/>
  <c r="O186" i="55"/>
  <c r="O193" i="55"/>
  <c r="O182" i="55"/>
  <c r="O185" i="55"/>
  <c r="O184" i="55"/>
  <c r="O180" i="55"/>
  <c r="O187" i="55"/>
  <c r="O181" i="55"/>
  <c r="O190" i="55"/>
  <c r="O192" i="55"/>
  <c r="O183" i="55"/>
  <c r="O188" i="55"/>
  <c r="O191" i="55"/>
  <c r="O189" i="55"/>
  <c r="O194" i="55"/>
  <c r="X96" i="55"/>
  <c r="P235" i="55"/>
  <c r="Q235" i="55"/>
  <c r="AO49" i="58" l="1"/>
  <c r="AN53" i="58"/>
  <c r="AN181" i="58"/>
  <c r="AN180" i="58"/>
  <c r="AO51" i="58"/>
  <c r="AN204" i="58"/>
  <c r="AN203" i="58"/>
  <c r="AM227" i="58"/>
  <c r="AM226" i="58"/>
  <c r="AN192" i="58"/>
  <c r="AO50" i="58"/>
  <c r="AN193" i="58"/>
  <c r="AN215" i="58"/>
  <c r="AO52" i="58"/>
  <c r="AN214" i="58"/>
  <c r="Y178" i="55"/>
  <c r="Y96" i="55"/>
  <c r="P98" i="55"/>
  <c r="Q98" i="55" s="1"/>
  <c r="R98" i="55" s="1"/>
  <c r="S98" i="55" s="1"/>
  <c r="T98" i="55" s="1"/>
  <c r="U98" i="55" s="1"/>
  <c r="V98" i="55" s="1"/>
  <c r="W98" i="55" s="1"/>
  <c r="X98" i="55" s="1"/>
  <c r="P97" i="55"/>
  <c r="Q97" i="55" s="1"/>
  <c r="R97" i="55" s="1"/>
  <c r="S97" i="55" s="1"/>
  <c r="T97" i="55" s="1"/>
  <c r="U97" i="55" s="1"/>
  <c r="V97" i="55" s="1"/>
  <c r="W97" i="55" s="1"/>
  <c r="X97" i="55" s="1"/>
  <c r="P106" i="55"/>
  <c r="Q106" i="55" s="1"/>
  <c r="R106" i="55" s="1"/>
  <c r="S106" i="55" s="1"/>
  <c r="T106" i="55" s="1"/>
  <c r="U106" i="55" s="1"/>
  <c r="V106" i="55" s="1"/>
  <c r="W106" i="55" s="1"/>
  <c r="X106" i="55" s="1"/>
  <c r="P113" i="55"/>
  <c r="Q113" i="55" s="1"/>
  <c r="R113" i="55" s="1"/>
  <c r="S113" i="55" s="1"/>
  <c r="T113" i="55" s="1"/>
  <c r="U113" i="55" s="1"/>
  <c r="V113" i="55" s="1"/>
  <c r="W113" i="55" s="1"/>
  <c r="X113" i="55" s="1"/>
  <c r="P109" i="55"/>
  <c r="Q109" i="55" s="1"/>
  <c r="R109" i="55" s="1"/>
  <c r="S109" i="55" s="1"/>
  <c r="T109" i="55" s="1"/>
  <c r="U109" i="55" s="1"/>
  <c r="V109" i="55" s="1"/>
  <c r="W109" i="55" s="1"/>
  <c r="X109" i="55" s="1"/>
  <c r="P101" i="55"/>
  <c r="Q101" i="55" s="1"/>
  <c r="R101" i="55" s="1"/>
  <c r="S101" i="55" s="1"/>
  <c r="T101" i="55" s="1"/>
  <c r="U101" i="55" s="1"/>
  <c r="V101" i="55" s="1"/>
  <c r="W101" i="55" s="1"/>
  <c r="X101" i="55" s="1"/>
  <c r="P112" i="55"/>
  <c r="Q112" i="55" s="1"/>
  <c r="R112" i="55" s="1"/>
  <c r="S112" i="55" s="1"/>
  <c r="T112" i="55" s="1"/>
  <c r="U112" i="55" s="1"/>
  <c r="V112" i="55" s="1"/>
  <c r="W112" i="55" s="1"/>
  <c r="X112" i="55" s="1"/>
  <c r="P100" i="55"/>
  <c r="Q100" i="55" s="1"/>
  <c r="R100" i="55" s="1"/>
  <c r="S100" i="55" s="1"/>
  <c r="T100" i="55" s="1"/>
  <c r="U100" i="55" s="1"/>
  <c r="V100" i="55" s="1"/>
  <c r="W100" i="55" s="1"/>
  <c r="X100" i="55" s="1"/>
  <c r="P102" i="55"/>
  <c r="Q102" i="55" s="1"/>
  <c r="R102" i="55" s="1"/>
  <c r="S102" i="55" s="1"/>
  <c r="T102" i="55" s="1"/>
  <c r="U102" i="55" s="1"/>
  <c r="V102" i="55" s="1"/>
  <c r="W102" i="55" s="1"/>
  <c r="X102" i="55" s="1"/>
  <c r="P99" i="55"/>
  <c r="Q99" i="55" s="1"/>
  <c r="R99" i="55" s="1"/>
  <c r="S99" i="55" s="1"/>
  <c r="T99" i="55" s="1"/>
  <c r="U99" i="55" s="1"/>
  <c r="V99" i="55" s="1"/>
  <c r="W99" i="55" s="1"/>
  <c r="X99" i="55" s="1"/>
  <c r="P108" i="55"/>
  <c r="Q108" i="55" s="1"/>
  <c r="R108" i="55" s="1"/>
  <c r="S108" i="55" s="1"/>
  <c r="T108" i="55" s="1"/>
  <c r="U108" i="55" s="1"/>
  <c r="V108" i="55" s="1"/>
  <c r="W108" i="55" s="1"/>
  <c r="X108" i="55" s="1"/>
  <c r="P103" i="55"/>
  <c r="Q103" i="55" s="1"/>
  <c r="R103" i="55" s="1"/>
  <c r="S103" i="55" s="1"/>
  <c r="T103" i="55" s="1"/>
  <c r="U103" i="55" s="1"/>
  <c r="V103" i="55" s="1"/>
  <c r="W103" i="55" s="1"/>
  <c r="X103" i="55" s="1"/>
  <c r="P105" i="55"/>
  <c r="Q105" i="55" s="1"/>
  <c r="R105" i="55" s="1"/>
  <c r="S105" i="55" s="1"/>
  <c r="T105" i="55" s="1"/>
  <c r="U105" i="55" s="1"/>
  <c r="V105" i="55" s="1"/>
  <c r="W105" i="55" s="1"/>
  <c r="X105" i="55" s="1"/>
  <c r="P111" i="55"/>
  <c r="Q111" i="55" s="1"/>
  <c r="R111" i="55" s="1"/>
  <c r="S111" i="55" s="1"/>
  <c r="T111" i="55" s="1"/>
  <c r="U111" i="55" s="1"/>
  <c r="V111" i="55" s="1"/>
  <c r="W111" i="55" s="1"/>
  <c r="X111" i="55" s="1"/>
  <c r="P116" i="55"/>
  <c r="Q116" i="55" s="1"/>
  <c r="R116" i="55" s="1"/>
  <c r="S116" i="55" s="1"/>
  <c r="T116" i="55" s="1"/>
  <c r="U116" i="55" s="1"/>
  <c r="V116" i="55" s="1"/>
  <c r="W116" i="55" s="1"/>
  <c r="X116" i="55" s="1"/>
  <c r="P114" i="55"/>
  <c r="Q114" i="55" s="1"/>
  <c r="R114" i="55" s="1"/>
  <c r="S114" i="55" s="1"/>
  <c r="T114" i="55" s="1"/>
  <c r="U114" i="55" s="1"/>
  <c r="V114" i="55" s="1"/>
  <c r="W114" i="55" s="1"/>
  <c r="X114" i="55" s="1"/>
  <c r="P104" i="55"/>
  <c r="Q104" i="55" s="1"/>
  <c r="R104" i="55" s="1"/>
  <c r="S104" i="55" s="1"/>
  <c r="T104" i="55" s="1"/>
  <c r="U104" i="55" s="1"/>
  <c r="V104" i="55" s="1"/>
  <c r="W104" i="55" s="1"/>
  <c r="X104" i="55" s="1"/>
  <c r="P107" i="55"/>
  <c r="Q107" i="55" s="1"/>
  <c r="R107" i="55" s="1"/>
  <c r="S107" i="55" s="1"/>
  <c r="T107" i="55" s="1"/>
  <c r="U107" i="55" s="1"/>
  <c r="V107" i="55" s="1"/>
  <c r="W107" i="55" s="1"/>
  <c r="X107" i="55" s="1"/>
  <c r="P115" i="55"/>
  <c r="Q115" i="55" s="1"/>
  <c r="R115" i="55" s="1"/>
  <c r="S115" i="55" s="1"/>
  <c r="T115" i="55" s="1"/>
  <c r="U115" i="55" s="1"/>
  <c r="V115" i="55" s="1"/>
  <c r="W115" i="55" s="1"/>
  <c r="X115" i="55" s="1"/>
  <c r="P110" i="55"/>
  <c r="Q110" i="55" s="1"/>
  <c r="R110" i="55" s="1"/>
  <c r="S110" i="55" s="1"/>
  <c r="T110" i="55" s="1"/>
  <c r="U110" i="55" s="1"/>
  <c r="V110" i="55" s="1"/>
  <c r="W110" i="55" s="1"/>
  <c r="X110" i="55" s="1"/>
  <c r="AH138" i="55"/>
  <c r="X75" i="55"/>
  <c r="Z197" i="55"/>
  <c r="AA197" i="55"/>
  <c r="AI75" i="55"/>
  <c r="X158" i="55"/>
  <c r="X151" i="55"/>
  <c r="X152" i="55"/>
  <c r="X153" i="55"/>
  <c r="X155" i="55"/>
  <c r="X150" i="55"/>
  <c r="X154" i="55"/>
  <c r="X148" i="55"/>
  <c r="X157" i="55"/>
  <c r="W88" i="55"/>
  <c r="W87" i="55"/>
  <c r="W85" i="55"/>
  <c r="W91" i="55"/>
  <c r="W90" i="55"/>
  <c r="W92" i="55"/>
  <c r="W89" i="55"/>
  <c r="W95" i="55"/>
  <c r="W94" i="55"/>
  <c r="Z216" i="55"/>
  <c r="AA216" i="55"/>
  <c r="AI178" i="55"/>
  <c r="AH216" i="55"/>
  <c r="P174" i="55"/>
  <c r="Q174" i="55" s="1"/>
  <c r="R174" i="55" s="1"/>
  <c r="S174" i="55" s="1"/>
  <c r="T174" i="55" s="1"/>
  <c r="U174" i="55" s="1"/>
  <c r="V174" i="55" s="1"/>
  <c r="W174" i="55" s="1"/>
  <c r="P171" i="55"/>
  <c r="Q171" i="55" s="1"/>
  <c r="R171" i="55" s="1"/>
  <c r="S171" i="55" s="1"/>
  <c r="T171" i="55" s="1"/>
  <c r="U171" i="55" s="1"/>
  <c r="V171" i="55" s="1"/>
  <c r="W171" i="55" s="1"/>
  <c r="P177" i="55"/>
  <c r="Q177" i="55" s="1"/>
  <c r="R177" i="55" s="1"/>
  <c r="S177" i="55" s="1"/>
  <c r="T177" i="55" s="1"/>
  <c r="U177" i="55" s="1"/>
  <c r="V177" i="55" s="1"/>
  <c r="W177" i="55" s="1"/>
  <c r="P173" i="55"/>
  <c r="Q173" i="55" s="1"/>
  <c r="R173" i="55" s="1"/>
  <c r="S173" i="55" s="1"/>
  <c r="T173" i="55" s="1"/>
  <c r="U173" i="55" s="1"/>
  <c r="V173" i="55" s="1"/>
  <c r="W173" i="55" s="1"/>
  <c r="P176" i="55"/>
  <c r="Q176" i="55" s="1"/>
  <c r="R176" i="55" s="1"/>
  <c r="S176" i="55" s="1"/>
  <c r="T176" i="55" s="1"/>
  <c r="U176" i="55" s="1"/>
  <c r="V176" i="55" s="1"/>
  <c r="W176" i="55" s="1"/>
  <c r="P169" i="55"/>
  <c r="Q169" i="55" s="1"/>
  <c r="R169" i="55" s="1"/>
  <c r="S169" i="55" s="1"/>
  <c r="T169" i="55" s="1"/>
  <c r="U169" i="55" s="1"/>
  <c r="V169" i="55" s="1"/>
  <c r="W169" i="55" s="1"/>
  <c r="P175" i="55"/>
  <c r="Q175" i="55" s="1"/>
  <c r="R175" i="55" s="1"/>
  <c r="S175" i="55" s="1"/>
  <c r="T175" i="55" s="1"/>
  <c r="U175" i="55" s="1"/>
  <c r="V175" i="55" s="1"/>
  <c r="W175" i="55" s="1"/>
  <c r="P172" i="55"/>
  <c r="Q172" i="55" s="1"/>
  <c r="R172" i="55" s="1"/>
  <c r="S172" i="55" s="1"/>
  <c r="T172" i="55" s="1"/>
  <c r="U172" i="55" s="1"/>
  <c r="V172" i="55" s="1"/>
  <c r="W172" i="55" s="1"/>
  <c r="X159" i="55"/>
  <c r="AH235" i="55"/>
  <c r="AH197" i="55"/>
  <c r="X117" i="55"/>
  <c r="P211" i="55"/>
  <c r="Q211" i="55" s="1"/>
  <c r="R211" i="55" s="1"/>
  <c r="S211" i="55" s="1"/>
  <c r="T211" i="55" s="1"/>
  <c r="U211" i="55" s="1"/>
  <c r="V211" i="55" s="1"/>
  <c r="W211" i="55" s="1"/>
  <c r="X211" i="55" s="1"/>
  <c r="Y211" i="55" s="1"/>
  <c r="P209" i="55"/>
  <c r="Q209" i="55" s="1"/>
  <c r="R209" i="55" s="1"/>
  <c r="S209" i="55" s="1"/>
  <c r="T209" i="55" s="1"/>
  <c r="U209" i="55" s="1"/>
  <c r="V209" i="55" s="1"/>
  <c r="W209" i="55" s="1"/>
  <c r="X209" i="55" s="1"/>
  <c r="Y209" i="55" s="1"/>
  <c r="P213" i="55"/>
  <c r="Q213" i="55" s="1"/>
  <c r="R213" i="55" s="1"/>
  <c r="S213" i="55" s="1"/>
  <c r="T213" i="55" s="1"/>
  <c r="U213" i="55" s="1"/>
  <c r="V213" i="55" s="1"/>
  <c r="W213" i="55" s="1"/>
  <c r="X213" i="55" s="1"/>
  <c r="Y213" i="55" s="1"/>
  <c r="P210" i="55"/>
  <c r="Q210" i="55" s="1"/>
  <c r="R210" i="55" s="1"/>
  <c r="S210" i="55" s="1"/>
  <c r="T210" i="55" s="1"/>
  <c r="U210" i="55" s="1"/>
  <c r="V210" i="55" s="1"/>
  <c r="W210" i="55" s="1"/>
  <c r="X210" i="55" s="1"/>
  <c r="Y210" i="55" s="1"/>
  <c r="P207" i="55"/>
  <c r="Q207" i="55" s="1"/>
  <c r="R207" i="55" s="1"/>
  <c r="S207" i="55" s="1"/>
  <c r="T207" i="55" s="1"/>
  <c r="U207" i="55" s="1"/>
  <c r="V207" i="55" s="1"/>
  <c r="W207" i="55" s="1"/>
  <c r="X207" i="55" s="1"/>
  <c r="Y207" i="55" s="1"/>
  <c r="P212" i="55"/>
  <c r="Q212" i="55" s="1"/>
  <c r="R212" i="55" s="1"/>
  <c r="S212" i="55" s="1"/>
  <c r="T212" i="55" s="1"/>
  <c r="U212" i="55" s="1"/>
  <c r="V212" i="55" s="1"/>
  <c r="W212" i="55" s="1"/>
  <c r="X212" i="55" s="1"/>
  <c r="Y212" i="55" s="1"/>
  <c r="AJ117" i="55"/>
  <c r="W132" i="55"/>
  <c r="W130" i="55"/>
  <c r="W129" i="55"/>
  <c r="W137" i="55"/>
  <c r="W126" i="55"/>
  <c r="W121" i="55"/>
  <c r="W123" i="55"/>
  <c r="W136" i="55"/>
  <c r="W131" i="55"/>
  <c r="W118" i="55"/>
  <c r="W128" i="55"/>
  <c r="W122" i="55"/>
  <c r="W119" i="55"/>
  <c r="W127" i="55"/>
  <c r="W133" i="55"/>
  <c r="W135" i="55"/>
  <c r="W124" i="55"/>
  <c r="W125" i="55"/>
  <c r="W120" i="55"/>
  <c r="W134" i="55"/>
  <c r="P190" i="55"/>
  <c r="Q190" i="55" s="1"/>
  <c r="R190" i="55" s="1"/>
  <c r="S190" i="55" s="1"/>
  <c r="T190" i="55" s="1"/>
  <c r="U190" i="55" s="1"/>
  <c r="V190" i="55" s="1"/>
  <c r="W190" i="55" s="1"/>
  <c r="X190" i="55" s="1"/>
  <c r="P188" i="55"/>
  <c r="Q188" i="55" s="1"/>
  <c r="R188" i="55" s="1"/>
  <c r="S188" i="55" s="1"/>
  <c r="T188" i="55" s="1"/>
  <c r="U188" i="55" s="1"/>
  <c r="V188" i="55" s="1"/>
  <c r="W188" i="55" s="1"/>
  <c r="X188" i="55" s="1"/>
  <c r="P187" i="55"/>
  <c r="Q187" i="55" s="1"/>
  <c r="R187" i="55" s="1"/>
  <c r="S187" i="55" s="1"/>
  <c r="T187" i="55" s="1"/>
  <c r="U187" i="55" s="1"/>
  <c r="V187" i="55" s="1"/>
  <c r="W187" i="55" s="1"/>
  <c r="X187" i="55" s="1"/>
  <c r="P185" i="55"/>
  <c r="Q185" i="55" s="1"/>
  <c r="R185" i="55" s="1"/>
  <c r="S185" i="55" s="1"/>
  <c r="T185" i="55" s="1"/>
  <c r="U185" i="55" s="1"/>
  <c r="V185" i="55" s="1"/>
  <c r="W185" i="55" s="1"/>
  <c r="X185" i="55" s="1"/>
  <c r="P179" i="55"/>
  <c r="Q179" i="55" s="1"/>
  <c r="R179" i="55" s="1"/>
  <c r="S179" i="55" s="1"/>
  <c r="T179" i="55" s="1"/>
  <c r="U179" i="55" s="1"/>
  <c r="V179" i="55" s="1"/>
  <c r="W179" i="55" s="1"/>
  <c r="X179" i="55" s="1"/>
  <c r="P194" i="55"/>
  <c r="Q194" i="55" s="1"/>
  <c r="R194" i="55" s="1"/>
  <c r="S194" i="55" s="1"/>
  <c r="T194" i="55" s="1"/>
  <c r="U194" i="55" s="1"/>
  <c r="V194" i="55" s="1"/>
  <c r="W194" i="55" s="1"/>
  <c r="X194" i="55" s="1"/>
  <c r="P186" i="55"/>
  <c r="Q186" i="55" s="1"/>
  <c r="R186" i="55" s="1"/>
  <c r="S186" i="55" s="1"/>
  <c r="T186" i="55" s="1"/>
  <c r="U186" i="55" s="1"/>
  <c r="V186" i="55" s="1"/>
  <c r="W186" i="55" s="1"/>
  <c r="X186" i="55" s="1"/>
  <c r="P191" i="55"/>
  <c r="Q191" i="55" s="1"/>
  <c r="R191" i="55" s="1"/>
  <c r="S191" i="55" s="1"/>
  <c r="T191" i="55" s="1"/>
  <c r="U191" i="55" s="1"/>
  <c r="V191" i="55" s="1"/>
  <c r="W191" i="55" s="1"/>
  <c r="X191" i="55" s="1"/>
  <c r="P192" i="55"/>
  <c r="Q192" i="55" s="1"/>
  <c r="R192" i="55" s="1"/>
  <c r="S192" i="55" s="1"/>
  <c r="T192" i="55" s="1"/>
  <c r="U192" i="55" s="1"/>
  <c r="V192" i="55" s="1"/>
  <c r="W192" i="55" s="1"/>
  <c r="X192" i="55" s="1"/>
  <c r="P193" i="55"/>
  <c r="Q193" i="55" s="1"/>
  <c r="R193" i="55" s="1"/>
  <c r="S193" i="55" s="1"/>
  <c r="T193" i="55" s="1"/>
  <c r="U193" i="55" s="1"/>
  <c r="V193" i="55" s="1"/>
  <c r="W193" i="55" s="1"/>
  <c r="X193" i="55" s="1"/>
  <c r="P180" i="55"/>
  <c r="Q180" i="55" s="1"/>
  <c r="R180" i="55" s="1"/>
  <c r="S180" i="55" s="1"/>
  <c r="T180" i="55" s="1"/>
  <c r="U180" i="55" s="1"/>
  <c r="V180" i="55" s="1"/>
  <c r="W180" i="55" s="1"/>
  <c r="X180" i="55" s="1"/>
  <c r="P183" i="55"/>
  <c r="Q183" i="55" s="1"/>
  <c r="R183" i="55" s="1"/>
  <c r="S183" i="55" s="1"/>
  <c r="T183" i="55" s="1"/>
  <c r="U183" i="55" s="1"/>
  <c r="V183" i="55" s="1"/>
  <c r="W183" i="55" s="1"/>
  <c r="X183" i="55" s="1"/>
  <c r="P182" i="55"/>
  <c r="Q182" i="55" s="1"/>
  <c r="R182" i="55" s="1"/>
  <c r="S182" i="55" s="1"/>
  <c r="T182" i="55" s="1"/>
  <c r="U182" i="55" s="1"/>
  <c r="V182" i="55" s="1"/>
  <c r="W182" i="55" s="1"/>
  <c r="X182" i="55" s="1"/>
  <c r="P189" i="55"/>
  <c r="Q189" i="55" s="1"/>
  <c r="R189" i="55" s="1"/>
  <c r="S189" i="55" s="1"/>
  <c r="T189" i="55" s="1"/>
  <c r="U189" i="55" s="1"/>
  <c r="V189" i="55" s="1"/>
  <c r="W189" i="55" s="1"/>
  <c r="X189" i="55" s="1"/>
  <c r="P184" i="55"/>
  <c r="Q184" i="55" s="1"/>
  <c r="R184" i="55" s="1"/>
  <c r="S184" i="55" s="1"/>
  <c r="T184" i="55" s="1"/>
  <c r="U184" i="55" s="1"/>
  <c r="V184" i="55" s="1"/>
  <c r="W184" i="55" s="1"/>
  <c r="X184" i="55" s="1"/>
  <c r="P181" i="55"/>
  <c r="Q181" i="55" s="1"/>
  <c r="R181" i="55" s="1"/>
  <c r="S181" i="55" s="1"/>
  <c r="T181" i="55" s="1"/>
  <c r="U181" i="55" s="1"/>
  <c r="V181" i="55" s="1"/>
  <c r="W181" i="55" s="1"/>
  <c r="X181"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36" i="55"/>
  <c r="Q236" i="55" s="1"/>
  <c r="R236" i="55" s="1"/>
  <c r="S236" i="55" s="1"/>
  <c r="T236" i="55" s="1"/>
  <c r="U236" i="55" s="1"/>
  <c r="V236" i="55" s="1"/>
  <c r="W236" i="55" s="1"/>
  <c r="X236" i="55" s="1"/>
  <c r="Y236" i="55" s="1"/>
  <c r="Z236" i="55" s="1"/>
  <c r="AA236" i="55" s="1"/>
  <c r="AB236" i="55" s="1"/>
  <c r="AC236" i="55" s="1"/>
  <c r="AD236" i="55" s="1"/>
  <c r="AE236" i="55" s="1"/>
  <c r="AF236" i="55" s="1"/>
  <c r="AG236"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7" i="55"/>
  <c r="Q237" i="55" s="1"/>
  <c r="R237" i="55" s="1"/>
  <c r="S237" i="55" s="1"/>
  <c r="T237" i="55" s="1"/>
  <c r="U237" i="55" s="1"/>
  <c r="V237" i="55" s="1"/>
  <c r="W237" i="55" s="1"/>
  <c r="X237" i="55" s="1"/>
  <c r="Y237" i="55" s="1"/>
  <c r="Z237" i="55" s="1"/>
  <c r="AA237" i="55" s="1"/>
  <c r="AB237" i="55" s="1"/>
  <c r="AC237" i="55" s="1"/>
  <c r="AD237" i="55" s="1"/>
  <c r="AE237" i="55" s="1"/>
  <c r="AF237" i="55" s="1"/>
  <c r="AG237" i="55" s="1"/>
  <c r="P227" i="55"/>
  <c r="Q227" i="55" s="1"/>
  <c r="R227" i="55" s="1"/>
  <c r="S227" i="55" s="1"/>
  <c r="T227" i="55" s="1"/>
  <c r="U227" i="55" s="1"/>
  <c r="V227" i="55" s="1"/>
  <c r="W227" i="55" s="1"/>
  <c r="X227" i="55" s="1"/>
  <c r="Y227" i="55" s="1"/>
  <c r="P225" i="55"/>
  <c r="Q225" i="55" s="1"/>
  <c r="R225" i="55" s="1"/>
  <c r="S225" i="55" s="1"/>
  <c r="T225" i="55" s="1"/>
  <c r="U225" i="55" s="1"/>
  <c r="V225" i="55" s="1"/>
  <c r="W225" i="55" s="1"/>
  <c r="X225" i="55" s="1"/>
  <c r="Y225" i="55" s="1"/>
  <c r="P233" i="55"/>
  <c r="Q233" i="55" s="1"/>
  <c r="R233" i="55" s="1"/>
  <c r="S233" i="55" s="1"/>
  <c r="T233" i="55" s="1"/>
  <c r="U233" i="55" s="1"/>
  <c r="V233" i="55" s="1"/>
  <c r="W233" i="55" s="1"/>
  <c r="X233" i="55" s="1"/>
  <c r="Y233" i="55" s="1"/>
  <c r="P217" i="55"/>
  <c r="Q217" i="55" s="1"/>
  <c r="R217" i="55" s="1"/>
  <c r="S217" i="55" s="1"/>
  <c r="T217" i="55" s="1"/>
  <c r="U217" i="55" s="1"/>
  <c r="V217" i="55" s="1"/>
  <c r="W217" i="55" s="1"/>
  <c r="X217" i="55" s="1"/>
  <c r="Y217" i="55" s="1"/>
  <c r="P226" i="55"/>
  <c r="Q226" i="55" s="1"/>
  <c r="R226" i="55" s="1"/>
  <c r="S226" i="55" s="1"/>
  <c r="T226" i="55" s="1"/>
  <c r="U226" i="55" s="1"/>
  <c r="V226" i="55" s="1"/>
  <c r="W226" i="55" s="1"/>
  <c r="X226" i="55" s="1"/>
  <c r="Y226" i="55" s="1"/>
  <c r="P224" i="55"/>
  <c r="Q224" i="55" s="1"/>
  <c r="R224" i="55" s="1"/>
  <c r="S224" i="55" s="1"/>
  <c r="T224" i="55" s="1"/>
  <c r="U224" i="55" s="1"/>
  <c r="V224" i="55" s="1"/>
  <c r="W224" i="55" s="1"/>
  <c r="X224" i="55" s="1"/>
  <c r="Y224" i="55" s="1"/>
  <c r="P222" i="55"/>
  <c r="Q222" i="55" s="1"/>
  <c r="R222" i="55" s="1"/>
  <c r="S222" i="55" s="1"/>
  <c r="T222" i="55" s="1"/>
  <c r="U222" i="55" s="1"/>
  <c r="V222" i="55" s="1"/>
  <c r="W222" i="55" s="1"/>
  <c r="X222" i="55" s="1"/>
  <c r="Y222" i="55" s="1"/>
  <c r="P229" i="55"/>
  <c r="Q229" i="55" s="1"/>
  <c r="R229" i="55" s="1"/>
  <c r="S229" i="55" s="1"/>
  <c r="T229" i="55" s="1"/>
  <c r="U229" i="55" s="1"/>
  <c r="V229" i="55" s="1"/>
  <c r="W229" i="55" s="1"/>
  <c r="X229" i="55" s="1"/>
  <c r="Y229" i="55" s="1"/>
  <c r="P219" i="55"/>
  <c r="Q219" i="55" s="1"/>
  <c r="R219" i="55" s="1"/>
  <c r="S219" i="55" s="1"/>
  <c r="T219" i="55" s="1"/>
  <c r="U219" i="55" s="1"/>
  <c r="V219" i="55" s="1"/>
  <c r="W219" i="55" s="1"/>
  <c r="X219" i="55" s="1"/>
  <c r="Y219" i="55" s="1"/>
  <c r="P221" i="55"/>
  <c r="Q221" i="55" s="1"/>
  <c r="R221" i="55" s="1"/>
  <c r="S221" i="55" s="1"/>
  <c r="T221" i="55" s="1"/>
  <c r="U221" i="55" s="1"/>
  <c r="V221" i="55" s="1"/>
  <c r="W221" i="55" s="1"/>
  <c r="X221" i="55" s="1"/>
  <c r="Y221" i="55" s="1"/>
  <c r="P220" i="55"/>
  <c r="Q220" i="55" s="1"/>
  <c r="R220" i="55" s="1"/>
  <c r="S220" i="55" s="1"/>
  <c r="T220" i="55" s="1"/>
  <c r="U220" i="55" s="1"/>
  <c r="V220" i="55" s="1"/>
  <c r="W220" i="55" s="1"/>
  <c r="X220" i="55" s="1"/>
  <c r="Y220" i="55" s="1"/>
  <c r="P234" i="55"/>
  <c r="Q234" i="55" s="1"/>
  <c r="R234" i="55" s="1"/>
  <c r="S234" i="55" s="1"/>
  <c r="T234" i="55" s="1"/>
  <c r="U234" i="55" s="1"/>
  <c r="V234" i="55" s="1"/>
  <c r="W234" i="55" s="1"/>
  <c r="X234" i="55" s="1"/>
  <c r="Y234" i="55" s="1"/>
  <c r="P230" i="55"/>
  <c r="Q230" i="55" s="1"/>
  <c r="R230" i="55" s="1"/>
  <c r="S230" i="55" s="1"/>
  <c r="T230" i="55" s="1"/>
  <c r="U230" i="55" s="1"/>
  <c r="V230" i="55" s="1"/>
  <c r="W230" i="55" s="1"/>
  <c r="X230" i="55" s="1"/>
  <c r="Y230" i="55" s="1"/>
  <c r="P232" i="55"/>
  <c r="Q232" i="55" s="1"/>
  <c r="R232" i="55" s="1"/>
  <c r="S232" i="55" s="1"/>
  <c r="T232" i="55" s="1"/>
  <c r="U232" i="55" s="1"/>
  <c r="V232" i="55" s="1"/>
  <c r="W232" i="55" s="1"/>
  <c r="X232" i="55" s="1"/>
  <c r="Y232" i="55" s="1"/>
  <c r="P223" i="55"/>
  <c r="Q223" i="55" s="1"/>
  <c r="R223" i="55" s="1"/>
  <c r="S223" i="55" s="1"/>
  <c r="T223" i="55" s="1"/>
  <c r="U223" i="55" s="1"/>
  <c r="V223" i="55" s="1"/>
  <c r="W223" i="55" s="1"/>
  <c r="X223" i="55" s="1"/>
  <c r="Y223" i="55" s="1"/>
  <c r="P218" i="55"/>
  <c r="Q218" i="55" s="1"/>
  <c r="R218" i="55" s="1"/>
  <c r="S218" i="55" s="1"/>
  <c r="T218" i="55" s="1"/>
  <c r="U218" i="55" s="1"/>
  <c r="V218" i="55" s="1"/>
  <c r="W218" i="55" s="1"/>
  <c r="X218" i="55" s="1"/>
  <c r="Y218" i="55" s="1"/>
  <c r="P231" i="55"/>
  <c r="Q231" i="55" s="1"/>
  <c r="R231" i="55" s="1"/>
  <c r="S231" i="55" s="1"/>
  <c r="T231" i="55" s="1"/>
  <c r="U231" i="55" s="1"/>
  <c r="V231" i="55" s="1"/>
  <c r="W231" i="55" s="1"/>
  <c r="X231" i="55" s="1"/>
  <c r="Y231" i="55" s="1"/>
  <c r="P228" i="55"/>
  <c r="Q228" i="55" s="1"/>
  <c r="R228" i="55" s="1"/>
  <c r="S228" i="55" s="1"/>
  <c r="T228" i="55" s="1"/>
  <c r="U228" i="55" s="1"/>
  <c r="V228" i="55" s="1"/>
  <c r="W228" i="55" s="1"/>
  <c r="X228" i="55" s="1"/>
  <c r="Y228" i="55" s="1"/>
  <c r="AK96" i="55"/>
  <c r="Y138" i="55"/>
  <c r="AI159" i="55"/>
  <c r="AN227" i="58" l="1"/>
  <c r="AN226" i="58"/>
  <c r="AP50" i="58"/>
  <c r="AO193" i="58"/>
  <c r="AO192" i="58"/>
  <c r="AP51" i="58"/>
  <c r="AO203" i="58"/>
  <c r="AO204" i="58"/>
  <c r="AO215" i="58"/>
  <c r="AO214" i="58"/>
  <c r="AP52" i="58"/>
  <c r="AO181" i="58"/>
  <c r="AO180" i="58"/>
  <c r="AO53" i="58"/>
  <c r="AP49" i="58"/>
  <c r="AI197" i="55"/>
  <c r="AI235" i="55"/>
  <c r="AJ178" i="55"/>
  <c r="Y75" i="55"/>
  <c r="AH252" i="55"/>
  <c r="AH236" i="55"/>
  <c r="AH256" i="55"/>
  <c r="AH255" i="55"/>
  <c r="AH254" i="55"/>
  <c r="AH237" i="55"/>
  <c r="AH251" i="55"/>
  <c r="AH253" i="55"/>
  <c r="AH249" i="55"/>
  <c r="AH250" i="55"/>
  <c r="AH257" i="55"/>
  <c r="AH247" i="55"/>
  <c r="Y159" i="55"/>
  <c r="X85" i="55"/>
  <c r="X88" i="55"/>
  <c r="X87" i="55"/>
  <c r="X91" i="55"/>
  <c r="X90" i="55"/>
  <c r="X89" i="55"/>
  <c r="X92" i="55"/>
  <c r="X95" i="55"/>
  <c r="X94" i="55"/>
  <c r="X173" i="55"/>
  <c r="X169" i="55"/>
  <c r="X174" i="55"/>
  <c r="X175" i="55"/>
  <c r="X177" i="55"/>
  <c r="X171" i="55"/>
  <c r="X172" i="55"/>
  <c r="X176" i="55"/>
  <c r="Z230" i="55"/>
  <c r="AA230" i="55" s="1"/>
  <c r="AB230" i="55" s="1"/>
  <c r="AC230" i="55" s="1"/>
  <c r="AD230" i="55" s="1"/>
  <c r="AE230" i="55" s="1"/>
  <c r="AF230" i="55" s="1"/>
  <c r="AG230" i="55" s="1"/>
  <c r="AH230" i="55" s="1"/>
  <c r="Z225" i="55"/>
  <c r="AA225" i="55" s="1"/>
  <c r="AB225" i="55" s="1"/>
  <c r="AC225" i="55" s="1"/>
  <c r="AD225" i="55" s="1"/>
  <c r="AE225" i="55" s="1"/>
  <c r="AF225" i="55" s="1"/>
  <c r="AG225" i="55" s="1"/>
  <c r="AH225" i="55" s="1"/>
  <c r="Z223" i="55"/>
  <c r="AA223" i="55" s="1"/>
  <c r="AB223" i="55" s="1"/>
  <c r="AC223" i="55" s="1"/>
  <c r="AD223" i="55" s="1"/>
  <c r="AE223" i="55" s="1"/>
  <c r="AF223" i="55" s="1"/>
  <c r="AG223" i="55" s="1"/>
  <c r="AH223" i="55" s="1"/>
  <c r="Z231" i="55"/>
  <c r="AA231" i="55" s="1"/>
  <c r="AB231" i="55" s="1"/>
  <c r="AC231" i="55" s="1"/>
  <c r="AD231" i="55" s="1"/>
  <c r="AE231" i="55" s="1"/>
  <c r="AF231" i="55" s="1"/>
  <c r="AG231" i="55" s="1"/>
  <c r="AH231" i="55" s="1"/>
  <c r="Z220" i="55"/>
  <c r="AA220" i="55" s="1"/>
  <c r="AB220" i="55" s="1"/>
  <c r="AC220" i="55" s="1"/>
  <c r="AD220" i="55" s="1"/>
  <c r="AE220" i="55" s="1"/>
  <c r="AF220" i="55" s="1"/>
  <c r="AG220" i="55" s="1"/>
  <c r="AH220" i="55" s="1"/>
  <c r="Z226" i="55"/>
  <c r="AA226" i="55" s="1"/>
  <c r="AB226" i="55" s="1"/>
  <c r="AC226" i="55" s="1"/>
  <c r="AD226" i="55" s="1"/>
  <c r="AE226" i="55" s="1"/>
  <c r="AF226" i="55" s="1"/>
  <c r="AG226" i="55" s="1"/>
  <c r="AH226" i="55" s="1"/>
  <c r="Z218" i="55"/>
  <c r="AA218" i="55" s="1"/>
  <c r="AB218" i="55" s="1"/>
  <c r="AC218" i="55" s="1"/>
  <c r="AD218" i="55" s="1"/>
  <c r="AE218" i="55" s="1"/>
  <c r="AF218" i="55" s="1"/>
  <c r="AG218" i="55" s="1"/>
  <c r="AH218" i="55" s="1"/>
  <c r="Z234" i="55"/>
  <c r="AA234" i="55" s="1"/>
  <c r="AB234" i="55" s="1"/>
  <c r="AC234" i="55" s="1"/>
  <c r="AD234" i="55" s="1"/>
  <c r="AE234" i="55" s="1"/>
  <c r="AF234" i="55" s="1"/>
  <c r="AG234" i="55" s="1"/>
  <c r="AH234" i="55" s="1"/>
  <c r="Z233" i="55"/>
  <c r="AA233" i="55" s="1"/>
  <c r="AB233" i="55" s="1"/>
  <c r="AC233" i="55" s="1"/>
  <c r="AD233" i="55" s="1"/>
  <c r="AE233" i="55" s="1"/>
  <c r="AF233" i="55" s="1"/>
  <c r="AG233" i="55" s="1"/>
  <c r="AH233" i="55" s="1"/>
  <c r="Z227" i="55"/>
  <c r="AA227" i="55" s="1"/>
  <c r="AB227" i="55" s="1"/>
  <c r="AC227" i="55" s="1"/>
  <c r="AD227" i="55" s="1"/>
  <c r="AE227" i="55" s="1"/>
  <c r="AF227" i="55" s="1"/>
  <c r="AG227" i="55" s="1"/>
  <c r="AH227" i="55" s="1"/>
  <c r="Z229" i="55"/>
  <c r="AA229" i="55" s="1"/>
  <c r="AB229" i="55" s="1"/>
  <c r="AC229" i="55" s="1"/>
  <c r="AD229" i="55" s="1"/>
  <c r="AE229" i="55" s="1"/>
  <c r="AF229" i="55" s="1"/>
  <c r="AG229" i="55" s="1"/>
  <c r="AH229" i="55" s="1"/>
  <c r="Z217" i="55"/>
  <c r="AA217" i="55" s="1"/>
  <c r="AB217" i="55" s="1"/>
  <c r="AC217" i="55" s="1"/>
  <c r="AD217" i="55" s="1"/>
  <c r="AE217" i="55" s="1"/>
  <c r="AF217" i="55" s="1"/>
  <c r="AG217" i="55" s="1"/>
  <c r="AH217" i="55" s="1"/>
  <c r="Z232" i="55"/>
  <c r="AA232" i="55" s="1"/>
  <c r="AB232" i="55" s="1"/>
  <c r="AC232" i="55" s="1"/>
  <c r="AD232" i="55" s="1"/>
  <c r="AE232" i="55" s="1"/>
  <c r="AF232" i="55" s="1"/>
  <c r="AG232" i="55" s="1"/>
  <c r="AH232" i="55" s="1"/>
  <c r="Z224" i="55"/>
  <c r="AA224" i="55" s="1"/>
  <c r="AB224" i="55" s="1"/>
  <c r="AC224" i="55" s="1"/>
  <c r="AD224" i="55" s="1"/>
  <c r="AE224" i="55" s="1"/>
  <c r="AF224" i="55" s="1"/>
  <c r="AG224" i="55" s="1"/>
  <c r="AH224"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19" i="55"/>
  <c r="AA219" i="55" s="1"/>
  <c r="AB219" i="55" s="1"/>
  <c r="AC219" i="55" s="1"/>
  <c r="AD219" i="55" s="1"/>
  <c r="AE219" i="55" s="1"/>
  <c r="AF219" i="55" s="1"/>
  <c r="AG219" i="55" s="1"/>
  <c r="AH219" i="55" s="1"/>
  <c r="Z221" i="55"/>
  <c r="AA221" i="55" s="1"/>
  <c r="AB221" i="55" s="1"/>
  <c r="AC221" i="55" s="1"/>
  <c r="AD221" i="55" s="1"/>
  <c r="AE221" i="55" s="1"/>
  <c r="AF221" i="55" s="1"/>
  <c r="AG221" i="55" s="1"/>
  <c r="AH221" i="55" s="1"/>
  <c r="AI138" i="55"/>
  <c r="Z138" i="55"/>
  <c r="AA138" i="55"/>
  <c r="Y152" i="55"/>
  <c r="Y151" i="55"/>
  <c r="Y150" i="55"/>
  <c r="Y155" i="55"/>
  <c r="Y154" i="55"/>
  <c r="Y153" i="55"/>
  <c r="Y148" i="55"/>
  <c r="Y157" i="55"/>
  <c r="Y158" i="55"/>
  <c r="AK117" i="55"/>
  <c r="AL96" i="55"/>
  <c r="AM96" i="55"/>
  <c r="AJ75" i="55"/>
  <c r="Z96" i="55"/>
  <c r="AA96" i="55"/>
  <c r="AI216" i="55"/>
  <c r="Y111" i="55"/>
  <c r="Y116" i="55"/>
  <c r="Y99" i="55"/>
  <c r="Y108" i="55"/>
  <c r="Y98" i="55"/>
  <c r="Y110" i="55"/>
  <c r="Y103" i="55"/>
  <c r="Y106" i="55"/>
  <c r="Y114" i="55"/>
  <c r="Y115" i="55"/>
  <c r="Y102" i="55"/>
  <c r="Y100" i="55"/>
  <c r="Y107" i="55"/>
  <c r="Y104" i="55"/>
  <c r="Y113" i="55"/>
  <c r="Y112" i="55"/>
  <c r="Y109" i="55"/>
  <c r="Y101" i="55"/>
  <c r="Y97" i="55"/>
  <c r="Y105" i="55"/>
  <c r="Y117" i="55"/>
  <c r="Z178" i="55"/>
  <c r="AA178" i="55"/>
  <c r="AJ159" i="55"/>
  <c r="X124" i="55"/>
  <c r="X135" i="55"/>
  <c r="X129" i="55"/>
  <c r="X118" i="55"/>
  <c r="X136" i="55"/>
  <c r="X126" i="55"/>
  <c r="X134" i="55"/>
  <c r="X133" i="55"/>
  <c r="X123" i="55"/>
  <c r="X119" i="55"/>
  <c r="X127" i="55"/>
  <c r="X128" i="55"/>
  <c r="X130" i="55"/>
  <c r="X125" i="55"/>
  <c r="X137" i="55"/>
  <c r="X121" i="55"/>
  <c r="X131" i="55"/>
  <c r="X120" i="55"/>
  <c r="X122" i="55"/>
  <c r="X132" i="55"/>
  <c r="Z212" i="55"/>
  <c r="AA212" i="55" s="1"/>
  <c r="AB212" i="55" s="1"/>
  <c r="AC212" i="55" s="1"/>
  <c r="AD212" i="55" s="1"/>
  <c r="AE212" i="55" s="1"/>
  <c r="AF212" i="55" s="1"/>
  <c r="AG212" i="55" s="1"/>
  <c r="AH212" i="55" s="1"/>
  <c r="Z211" i="55"/>
  <c r="AA211" i="55" s="1"/>
  <c r="AB211" i="55" s="1"/>
  <c r="AC211" i="55" s="1"/>
  <c r="AD211" i="55" s="1"/>
  <c r="AE211" i="55" s="1"/>
  <c r="AF211" i="55" s="1"/>
  <c r="AG211" i="55" s="1"/>
  <c r="AH211" i="55" s="1"/>
  <c r="Z207" i="55"/>
  <c r="AA207" i="55" s="1"/>
  <c r="AB207" i="55" s="1"/>
  <c r="AC207" i="55" s="1"/>
  <c r="AD207" i="55" s="1"/>
  <c r="AE207" i="55" s="1"/>
  <c r="AF207" i="55" s="1"/>
  <c r="AG207" i="55" s="1"/>
  <c r="AH207" i="55" s="1"/>
  <c r="Z210" i="55"/>
  <c r="AA210" i="55" s="1"/>
  <c r="AB210" i="55" s="1"/>
  <c r="AC210" i="55" s="1"/>
  <c r="AD210" i="55" s="1"/>
  <c r="AE210" i="55" s="1"/>
  <c r="AF210" i="55" s="1"/>
  <c r="AG210" i="55" s="1"/>
  <c r="AH210" i="55" s="1"/>
  <c r="Z209" i="55"/>
  <c r="AA209" i="55" s="1"/>
  <c r="AB209" i="55" s="1"/>
  <c r="AC209" i="55" s="1"/>
  <c r="AD209" i="55" s="1"/>
  <c r="AE209" i="55" s="1"/>
  <c r="AF209" i="55" s="1"/>
  <c r="AG209" i="55" s="1"/>
  <c r="AH209" i="55" s="1"/>
  <c r="Z213" i="55"/>
  <c r="AA213" i="55" s="1"/>
  <c r="AB213" i="55" s="1"/>
  <c r="AC213" i="55" s="1"/>
  <c r="AD213" i="55" s="1"/>
  <c r="AE213" i="55" s="1"/>
  <c r="AF213" i="55" s="1"/>
  <c r="AG213" i="55" s="1"/>
  <c r="AH213" i="55" s="1"/>
  <c r="Y192" i="55"/>
  <c r="Y187" i="55"/>
  <c r="Y181" i="55"/>
  <c r="Y179" i="55"/>
  <c r="Y190" i="55"/>
  <c r="Y184" i="55"/>
  <c r="Y194" i="55"/>
  <c r="Y186" i="55"/>
  <c r="Y189" i="55"/>
  <c r="Y183" i="55"/>
  <c r="Y180" i="55"/>
  <c r="Y182" i="55"/>
  <c r="Y188" i="55"/>
  <c r="Y191" i="55"/>
  <c r="Y193" i="55"/>
  <c r="Y185" i="55"/>
  <c r="AP215" i="58" l="1"/>
  <c r="AP214" i="58"/>
  <c r="AQ52" i="58"/>
  <c r="AP204" i="58"/>
  <c r="AQ51" i="58"/>
  <c r="AP203" i="58"/>
  <c r="AO226" i="58"/>
  <c r="AO227" i="58"/>
  <c r="AP181" i="58"/>
  <c r="AP180" i="58"/>
  <c r="AQ49" i="58"/>
  <c r="AP53" i="58"/>
  <c r="AQ50" i="58"/>
  <c r="AP193" i="58"/>
  <c r="AP192" i="58"/>
  <c r="Z75" i="55"/>
  <c r="AA75" i="55"/>
  <c r="Y132" i="55"/>
  <c r="Y126" i="55"/>
  <c r="Y119" i="55"/>
  <c r="Y130" i="55"/>
  <c r="Y133" i="55"/>
  <c r="Y137" i="55"/>
  <c r="Y121" i="55"/>
  <c r="Y127" i="55"/>
  <c r="Y134" i="55"/>
  <c r="Y122" i="55"/>
  <c r="Y131" i="55"/>
  <c r="Y124" i="55"/>
  <c r="Y129" i="55"/>
  <c r="Y136" i="55"/>
  <c r="Y123" i="55"/>
  <c r="Y128" i="55"/>
  <c r="Y125" i="55"/>
  <c r="Y120" i="55"/>
  <c r="Y118" i="55"/>
  <c r="Y135" i="55"/>
  <c r="Y91" i="55"/>
  <c r="Y90" i="55"/>
  <c r="Y89" i="55"/>
  <c r="Y85" i="55"/>
  <c r="Y88" i="55"/>
  <c r="Y87" i="55"/>
  <c r="Y92" i="55"/>
  <c r="Y95" i="55"/>
  <c r="Y94" i="55"/>
  <c r="AJ138" i="55"/>
  <c r="Z158" i="55"/>
  <c r="AA158" i="55" s="1"/>
  <c r="AB158" i="55" s="1"/>
  <c r="AC158" i="55" s="1"/>
  <c r="AD158" i="55" s="1"/>
  <c r="AE158" i="55" s="1"/>
  <c r="AF158" i="55" s="1"/>
  <c r="AG158" i="55" s="1"/>
  <c r="AH158" i="55" s="1"/>
  <c r="AI158" i="55" s="1"/>
  <c r="Z155" i="55"/>
  <c r="AA155" i="55" s="1"/>
  <c r="AB155" i="55" s="1"/>
  <c r="AC155" i="55" s="1"/>
  <c r="AD155" i="55" s="1"/>
  <c r="AE155" i="55" s="1"/>
  <c r="AF155" i="55" s="1"/>
  <c r="AG155" i="55" s="1"/>
  <c r="AH155" i="55" s="1"/>
  <c r="AI155" i="55" s="1"/>
  <c r="Z148" i="55"/>
  <c r="AA148" i="55" s="1"/>
  <c r="AB148" i="55" s="1"/>
  <c r="AC148" i="55" s="1"/>
  <c r="AD148" i="55" s="1"/>
  <c r="AE148" i="55" s="1"/>
  <c r="AF148" i="55" s="1"/>
  <c r="AG148" i="55" s="1"/>
  <c r="AH148" i="55" s="1"/>
  <c r="AI148" i="55" s="1"/>
  <c r="Z150" i="55"/>
  <c r="AA150" i="55" s="1"/>
  <c r="AB150" i="55" s="1"/>
  <c r="AC150" i="55" s="1"/>
  <c r="AD150" i="55" s="1"/>
  <c r="AE150" i="55" s="1"/>
  <c r="AF150" i="55" s="1"/>
  <c r="AG150" i="55" s="1"/>
  <c r="AH150" i="55" s="1"/>
  <c r="AI150" i="55" s="1"/>
  <c r="Z153" i="55"/>
  <c r="AA153" i="55" s="1"/>
  <c r="AB153" i="55" s="1"/>
  <c r="AC153" i="55" s="1"/>
  <c r="AD153" i="55" s="1"/>
  <c r="AE153" i="55" s="1"/>
  <c r="AF153" i="55" s="1"/>
  <c r="AG153" i="55" s="1"/>
  <c r="AH153" i="55" s="1"/>
  <c r="AI153" i="55" s="1"/>
  <c r="Z154" i="55"/>
  <c r="AA154" i="55" s="1"/>
  <c r="AB154" i="55" s="1"/>
  <c r="AC154" i="55" s="1"/>
  <c r="AD154" i="55" s="1"/>
  <c r="AE154" i="55" s="1"/>
  <c r="AF154" i="55" s="1"/>
  <c r="AG154" i="55" s="1"/>
  <c r="AH154" i="55" s="1"/>
  <c r="AI154" i="55" s="1"/>
  <c r="Z151" i="55"/>
  <c r="AA151" i="55" s="1"/>
  <c r="AB151" i="55" s="1"/>
  <c r="AC151" i="55" s="1"/>
  <c r="AD151" i="55" s="1"/>
  <c r="AE151" i="55" s="1"/>
  <c r="AF151" i="55" s="1"/>
  <c r="AG151" i="55" s="1"/>
  <c r="AH151" i="55" s="1"/>
  <c r="AI151" i="55" s="1"/>
  <c r="Z152" i="55"/>
  <c r="AA152" i="55" s="1"/>
  <c r="AB152" i="55" s="1"/>
  <c r="AC152" i="55" s="1"/>
  <c r="AD152" i="55" s="1"/>
  <c r="AE152" i="55" s="1"/>
  <c r="AF152" i="55" s="1"/>
  <c r="AG152" i="55" s="1"/>
  <c r="AH152" i="55" s="1"/>
  <c r="AI152" i="55" s="1"/>
  <c r="Z157" i="55"/>
  <c r="AA157" i="55" s="1"/>
  <c r="AB157" i="55" s="1"/>
  <c r="AC157" i="55" s="1"/>
  <c r="AD157" i="55" s="1"/>
  <c r="AE157" i="55" s="1"/>
  <c r="AF157" i="55" s="1"/>
  <c r="AG157" i="55" s="1"/>
  <c r="AH157" i="55" s="1"/>
  <c r="AI157" i="55" s="1"/>
  <c r="AK178" i="55"/>
  <c r="AK75" i="55"/>
  <c r="Z187" i="55"/>
  <c r="AA187" i="55" s="1"/>
  <c r="AB187" i="55" s="1"/>
  <c r="AC187" i="55" s="1"/>
  <c r="AD187" i="55" s="1"/>
  <c r="AE187" i="55" s="1"/>
  <c r="AF187" i="55" s="1"/>
  <c r="AG187" i="55" s="1"/>
  <c r="AH187" i="55" s="1"/>
  <c r="AI187" i="55" s="1"/>
  <c r="AJ187" i="55" s="1"/>
  <c r="Z183" i="55"/>
  <c r="AA183" i="55" s="1"/>
  <c r="AB183" i="55" s="1"/>
  <c r="AC183" i="55" s="1"/>
  <c r="AD183" i="55" s="1"/>
  <c r="AE183" i="55" s="1"/>
  <c r="AF183" i="55" s="1"/>
  <c r="AG183" i="55" s="1"/>
  <c r="AH183" i="55" s="1"/>
  <c r="AI183" i="55" s="1"/>
  <c r="AJ183" i="55" s="1"/>
  <c r="Z194" i="55"/>
  <c r="AA194" i="55" s="1"/>
  <c r="AB194" i="55" s="1"/>
  <c r="AC194" i="55" s="1"/>
  <c r="AD194" i="55" s="1"/>
  <c r="AE194" i="55" s="1"/>
  <c r="AF194" i="55" s="1"/>
  <c r="AG194" i="55" s="1"/>
  <c r="AH194" i="55" s="1"/>
  <c r="AI194" i="55" s="1"/>
  <c r="AJ194" i="55" s="1"/>
  <c r="Z185" i="55"/>
  <c r="AA185" i="55" s="1"/>
  <c r="AB185" i="55" s="1"/>
  <c r="AC185" i="55" s="1"/>
  <c r="AD185" i="55" s="1"/>
  <c r="AE185" i="55" s="1"/>
  <c r="AF185" i="55" s="1"/>
  <c r="AG185" i="55" s="1"/>
  <c r="AH185" i="55" s="1"/>
  <c r="AI185" i="55" s="1"/>
  <c r="AJ185" i="55" s="1"/>
  <c r="Z192" i="55"/>
  <c r="AA192" i="55" s="1"/>
  <c r="AB192" i="55" s="1"/>
  <c r="AC192" i="55" s="1"/>
  <c r="AD192" i="55" s="1"/>
  <c r="AE192" i="55" s="1"/>
  <c r="AF192" i="55" s="1"/>
  <c r="AG192" i="55" s="1"/>
  <c r="AH192" i="55" s="1"/>
  <c r="AI192" i="55" s="1"/>
  <c r="AJ192" i="55" s="1"/>
  <c r="Z190" i="55"/>
  <c r="AA190" i="55" s="1"/>
  <c r="AB190" i="55" s="1"/>
  <c r="AC190" i="55" s="1"/>
  <c r="AD190" i="55" s="1"/>
  <c r="AE190" i="55" s="1"/>
  <c r="AF190" i="55" s="1"/>
  <c r="AG190" i="55" s="1"/>
  <c r="AH190" i="55" s="1"/>
  <c r="AI190" i="55" s="1"/>
  <c r="AJ190" i="55" s="1"/>
  <c r="Z186" i="55"/>
  <c r="AA186" i="55" s="1"/>
  <c r="AB186" i="55" s="1"/>
  <c r="AC186" i="55" s="1"/>
  <c r="AD186" i="55" s="1"/>
  <c r="AE186" i="55" s="1"/>
  <c r="AF186" i="55" s="1"/>
  <c r="AG186" i="55" s="1"/>
  <c r="AH186" i="55" s="1"/>
  <c r="AI186" i="55" s="1"/>
  <c r="AJ186" i="55" s="1"/>
  <c r="Z184" i="55"/>
  <c r="AA184" i="55" s="1"/>
  <c r="AB184" i="55" s="1"/>
  <c r="AC184" i="55" s="1"/>
  <c r="AD184" i="55" s="1"/>
  <c r="AE184" i="55" s="1"/>
  <c r="AF184" i="55" s="1"/>
  <c r="AG184" i="55" s="1"/>
  <c r="AH184" i="55" s="1"/>
  <c r="AI184" i="55" s="1"/>
  <c r="AJ184" i="55" s="1"/>
  <c r="Z179" i="55"/>
  <c r="AA179" i="55" s="1"/>
  <c r="AB179" i="55" s="1"/>
  <c r="AC179" i="55" s="1"/>
  <c r="AD179" i="55" s="1"/>
  <c r="AE179" i="55" s="1"/>
  <c r="AF179" i="55" s="1"/>
  <c r="AG179" i="55" s="1"/>
  <c r="AH179" i="55" s="1"/>
  <c r="AI179" i="55" s="1"/>
  <c r="AJ179" i="55" s="1"/>
  <c r="Z180" i="55"/>
  <c r="AA180" i="55" s="1"/>
  <c r="AB180" i="55" s="1"/>
  <c r="AC180" i="55" s="1"/>
  <c r="AD180" i="55" s="1"/>
  <c r="AE180" i="55" s="1"/>
  <c r="AF180" i="55" s="1"/>
  <c r="AG180" i="55" s="1"/>
  <c r="AH180" i="55" s="1"/>
  <c r="AI180" i="55" s="1"/>
  <c r="AJ180" i="55" s="1"/>
  <c r="Z188" i="55"/>
  <c r="AA188" i="55" s="1"/>
  <c r="AB188" i="55" s="1"/>
  <c r="AC188" i="55" s="1"/>
  <c r="AD188" i="55" s="1"/>
  <c r="AE188" i="55" s="1"/>
  <c r="AF188" i="55" s="1"/>
  <c r="AG188" i="55" s="1"/>
  <c r="AH188" i="55" s="1"/>
  <c r="AI188" i="55" s="1"/>
  <c r="AJ188" i="55" s="1"/>
  <c r="Z191" i="55"/>
  <c r="AA191" i="55" s="1"/>
  <c r="AB191" i="55" s="1"/>
  <c r="AC191" i="55" s="1"/>
  <c r="AD191" i="55" s="1"/>
  <c r="AE191" i="55" s="1"/>
  <c r="AF191" i="55" s="1"/>
  <c r="AG191" i="55" s="1"/>
  <c r="AH191" i="55" s="1"/>
  <c r="AI191" i="55" s="1"/>
  <c r="AJ191" i="55" s="1"/>
  <c r="Z181" i="55"/>
  <c r="AA181" i="55" s="1"/>
  <c r="AB181" i="55" s="1"/>
  <c r="AC181" i="55" s="1"/>
  <c r="AD181" i="55" s="1"/>
  <c r="AE181" i="55" s="1"/>
  <c r="AF181" i="55" s="1"/>
  <c r="AG181" i="55" s="1"/>
  <c r="AH181" i="55" s="1"/>
  <c r="AI181" i="55" s="1"/>
  <c r="AJ181" i="55" s="1"/>
  <c r="Z182" i="55"/>
  <c r="AA182" i="55" s="1"/>
  <c r="AB182" i="55" s="1"/>
  <c r="AC182" i="55" s="1"/>
  <c r="AD182" i="55" s="1"/>
  <c r="AE182" i="55" s="1"/>
  <c r="AF182" i="55" s="1"/>
  <c r="AG182" i="55" s="1"/>
  <c r="AH182" i="55" s="1"/>
  <c r="AI182" i="55" s="1"/>
  <c r="AJ182" i="55" s="1"/>
  <c r="Z193" i="55"/>
  <c r="AA193" i="55" s="1"/>
  <c r="AB193" i="55" s="1"/>
  <c r="AC193" i="55" s="1"/>
  <c r="AD193" i="55" s="1"/>
  <c r="AE193" i="55" s="1"/>
  <c r="AF193" i="55" s="1"/>
  <c r="AG193" i="55" s="1"/>
  <c r="AH193" i="55" s="1"/>
  <c r="AI193" i="55" s="1"/>
  <c r="AJ193" i="55" s="1"/>
  <c r="Z189" i="55"/>
  <c r="AA189" i="55" s="1"/>
  <c r="AB189" i="55" s="1"/>
  <c r="AC189" i="55" s="1"/>
  <c r="AD189" i="55" s="1"/>
  <c r="AE189" i="55" s="1"/>
  <c r="AF189" i="55" s="1"/>
  <c r="AG189" i="55" s="1"/>
  <c r="AH189" i="55" s="1"/>
  <c r="AI189" i="55" s="1"/>
  <c r="AJ189" i="55" s="1"/>
  <c r="Z159" i="55"/>
  <c r="AA159" i="55"/>
  <c r="AJ216" i="55"/>
  <c r="Y174" i="55"/>
  <c r="Y173" i="55"/>
  <c r="Y175" i="55"/>
  <c r="Y169" i="55"/>
  <c r="Y176" i="55"/>
  <c r="Y177" i="55"/>
  <c r="Y171" i="55"/>
  <c r="Y172" i="55"/>
  <c r="AJ235" i="55"/>
  <c r="Z117" i="55"/>
  <c r="AA117" i="55"/>
  <c r="AI228" i="55"/>
  <c r="AI220" i="55"/>
  <c r="AI225" i="55"/>
  <c r="AI233" i="55"/>
  <c r="AI217" i="55"/>
  <c r="AI221" i="55"/>
  <c r="AI222" i="55"/>
  <c r="AI231" i="55"/>
  <c r="AI234" i="55"/>
  <c r="AI232" i="55"/>
  <c r="AI226" i="55"/>
  <c r="AI223" i="55"/>
  <c r="AI218" i="55"/>
  <c r="AI227" i="55"/>
  <c r="AI219" i="55"/>
  <c r="AI229" i="55"/>
  <c r="AI230" i="55"/>
  <c r="AI224" i="55"/>
  <c r="AI236" i="55"/>
  <c r="AI251" i="55"/>
  <c r="AI256" i="55"/>
  <c r="AI253" i="55"/>
  <c r="AI257" i="55"/>
  <c r="AI250" i="55"/>
  <c r="AI237" i="55"/>
  <c r="AI252" i="55"/>
  <c r="AI249" i="55"/>
  <c r="AI254" i="55"/>
  <c r="AI247" i="55"/>
  <c r="AI255" i="55"/>
  <c r="AJ197" i="55"/>
  <c r="AK159" i="55"/>
  <c r="Z109" i="55"/>
  <c r="AA109" i="55" s="1"/>
  <c r="AB109" i="55" s="1"/>
  <c r="AC109" i="55" s="1"/>
  <c r="AD109" i="55" s="1"/>
  <c r="AE109" i="55" s="1"/>
  <c r="AF109" i="55" s="1"/>
  <c r="AG109" i="55" s="1"/>
  <c r="AH109" i="55" s="1"/>
  <c r="AI109" i="55" s="1"/>
  <c r="AJ109" i="55" s="1"/>
  <c r="AK109" i="55" s="1"/>
  <c r="AL109" i="55" s="1"/>
  <c r="AM109" i="55" s="1"/>
  <c r="AN109" i="55" s="1"/>
  <c r="AO109" i="55" s="1"/>
  <c r="AP109"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98" i="55"/>
  <c r="AA98" i="55" s="1"/>
  <c r="AB98" i="55" s="1"/>
  <c r="AC98" i="55" s="1"/>
  <c r="AD98" i="55" s="1"/>
  <c r="AE98" i="55" s="1"/>
  <c r="AF98" i="55" s="1"/>
  <c r="AG98" i="55" s="1"/>
  <c r="AH98" i="55" s="1"/>
  <c r="AI98" i="55" s="1"/>
  <c r="AJ98" i="55" s="1"/>
  <c r="AK98" i="55" s="1"/>
  <c r="AL98" i="55" s="1"/>
  <c r="AM98" i="55" s="1"/>
  <c r="AN98" i="55" s="1"/>
  <c r="AO98" i="55" s="1"/>
  <c r="AP98"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9" i="55"/>
  <c r="AA99" i="55" s="1"/>
  <c r="AB99" i="55" s="1"/>
  <c r="AC99" i="55" s="1"/>
  <c r="AD99" i="55" s="1"/>
  <c r="AE99" i="55" s="1"/>
  <c r="AF99" i="55" s="1"/>
  <c r="AG99" i="55" s="1"/>
  <c r="AH99" i="55" s="1"/>
  <c r="AI99" i="55" s="1"/>
  <c r="AJ99" i="55" s="1"/>
  <c r="AK99" i="55" s="1"/>
  <c r="AL99" i="55" s="1"/>
  <c r="AM99" i="55" s="1"/>
  <c r="AN99" i="55" s="1"/>
  <c r="AO99" i="55" s="1"/>
  <c r="AP99"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00" i="55"/>
  <c r="AA100" i="55" s="1"/>
  <c r="AB100" i="55" s="1"/>
  <c r="AC100" i="55" s="1"/>
  <c r="AD100" i="55" s="1"/>
  <c r="AE100" i="55" s="1"/>
  <c r="AF100" i="55" s="1"/>
  <c r="AG100" i="55" s="1"/>
  <c r="AH100" i="55" s="1"/>
  <c r="AI100" i="55" s="1"/>
  <c r="AJ100" i="55" s="1"/>
  <c r="AK100" i="55" s="1"/>
  <c r="AL100" i="55" s="1"/>
  <c r="AM100" i="55" s="1"/>
  <c r="AN100" i="55" s="1"/>
  <c r="AO100" i="55" s="1"/>
  <c r="AP100" i="55" s="1"/>
  <c r="Z97" i="55"/>
  <c r="AA97" i="55" s="1"/>
  <c r="AB97" i="55" s="1"/>
  <c r="AC97" i="55" s="1"/>
  <c r="AD97" i="55" s="1"/>
  <c r="AE97" i="55" s="1"/>
  <c r="AF97" i="55" s="1"/>
  <c r="AG97" i="55" s="1"/>
  <c r="AH97" i="55" s="1"/>
  <c r="AI97" i="55" s="1"/>
  <c r="AJ97" i="55" s="1"/>
  <c r="AK97" i="55" s="1"/>
  <c r="AL97" i="55" s="1"/>
  <c r="AM97" i="55" s="1"/>
  <c r="AN97" i="55" s="1"/>
  <c r="AO97" i="55" s="1"/>
  <c r="AP97"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2" i="55"/>
  <c r="AA112" i="55" s="1"/>
  <c r="AB112" i="55" s="1"/>
  <c r="AC112" i="55" s="1"/>
  <c r="AD112" i="55" s="1"/>
  <c r="AE112" i="55" s="1"/>
  <c r="AF112" i="55" s="1"/>
  <c r="AG112" i="55" s="1"/>
  <c r="AH112" i="55" s="1"/>
  <c r="AI112" i="55" s="1"/>
  <c r="AJ112" i="55" s="1"/>
  <c r="AK112" i="55" s="1"/>
  <c r="AL112" i="55" s="1"/>
  <c r="AM112" i="55" s="1"/>
  <c r="AN112" i="55" s="1"/>
  <c r="AO112" i="55" s="1"/>
  <c r="AP112" i="55" s="1"/>
  <c r="Z105" i="55"/>
  <c r="AA105" i="55" s="1"/>
  <c r="AB105" i="55" s="1"/>
  <c r="AC105" i="55" s="1"/>
  <c r="AD105" i="55" s="1"/>
  <c r="AE105" i="55" s="1"/>
  <c r="AF105" i="55" s="1"/>
  <c r="AG105" i="55" s="1"/>
  <c r="AH105" i="55" s="1"/>
  <c r="AI105" i="55" s="1"/>
  <c r="AJ105" i="55" s="1"/>
  <c r="AK105" i="55" s="1"/>
  <c r="AL105" i="55" s="1"/>
  <c r="AM105" i="55" s="1"/>
  <c r="AN105" i="55" s="1"/>
  <c r="AO105" i="55" s="1"/>
  <c r="AP105" i="55" s="1"/>
  <c r="AL117" i="55"/>
  <c r="AM117" i="55"/>
  <c r="AI212" i="55"/>
  <c r="AI211" i="55"/>
  <c r="AI210" i="55"/>
  <c r="AI207" i="55"/>
  <c r="AI209" i="55"/>
  <c r="AI213" i="55"/>
  <c r="AP227" i="58" l="1"/>
  <c r="AQ180" i="58"/>
  <c r="AQ181" i="58"/>
  <c r="AQ53" i="58"/>
  <c r="AR49" i="58"/>
  <c r="AQ204" i="58"/>
  <c r="AR51" i="58"/>
  <c r="AQ203" i="58"/>
  <c r="AP226" i="58"/>
  <c r="AR52" i="58"/>
  <c r="AQ214" i="58"/>
  <c r="AQ215" i="58"/>
  <c r="AR50" i="58"/>
  <c r="AQ192" i="58"/>
  <c r="AQ193" i="58"/>
  <c r="AL159" i="55"/>
  <c r="AM159" i="55"/>
  <c r="AJ209" i="55"/>
  <c r="AJ207" i="55"/>
  <c r="AJ213" i="55"/>
  <c r="AJ210" i="55"/>
  <c r="AJ211" i="55"/>
  <c r="AJ212" i="55"/>
  <c r="AK235" i="55"/>
  <c r="AK216" i="55"/>
  <c r="AJ226" i="55"/>
  <c r="AJ228" i="55"/>
  <c r="AJ227" i="55"/>
  <c r="AJ224" i="55"/>
  <c r="AJ218" i="55"/>
  <c r="AJ225" i="55"/>
  <c r="AJ232" i="55"/>
  <c r="AJ219" i="55"/>
  <c r="AJ234" i="55"/>
  <c r="AJ229" i="55"/>
  <c r="AJ231" i="55"/>
  <c r="AJ230" i="55"/>
  <c r="AJ222" i="55"/>
  <c r="AJ233" i="55"/>
  <c r="AJ220" i="55"/>
  <c r="AJ223" i="55"/>
  <c r="AJ221" i="55"/>
  <c r="AJ217" i="55"/>
  <c r="AL75" i="55"/>
  <c r="AM75" i="55"/>
  <c r="AJ237" i="55"/>
  <c r="AJ252" i="55"/>
  <c r="AJ257" i="55"/>
  <c r="AJ247" i="55"/>
  <c r="AJ254" i="55"/>
  <c r="AJ255" i="55"/>
  <c r="AJ251" i="55"/>
  <c r="AJ250" i="55"/>
  <c r="AJ256" i="55"/>
  <c r="AJ253" i="55"/>
  <c r="AJ249" i="55"/>
  <c r="AJ236" i="55"/>
  <c r="Z173" i="55"/>
  <c r="AA173" i="55" s="1"/>
  <c r="AB173" i="55" s="1"/>
  <c r="AC173" i="55" s="1"/>
  <c r="AD173" i="55" s="1"/>
  <c r="AE173" i="55" s="1"/>
  <c r="AF173" i="55" s="1"/>
  <c r="AG173" i="55" s="1"/>
  <c r="AH173" i="55" s="1"/>
  <c r="AI173" i="55" s="1"/>
  <c r="AJ173" i="55" s="1"/>
  <c r="AK173" i="55" s="1"/>
  <c r="Z174" i="55"/>
  <c r="AA174" i="55" s="1"/>
  <c r="AB174" i="55" s="1"/>
  <c r="AC174" i="55" s="1"/>
  <c r="AD174" i="55" s="1"/>
  <c r="AE174" i="55" s="1"/>
  <c r="AF174" i="55" s="1"/>
  <c r="AG174" i="55" s="1"/>
  <c r="AH174" i="55" s="1"/>
  <c r="AI174" i="55" s="1"/>
  <c r="AJ174" i="55" s="1"/>
  <c r="AK174" i="55" s="1"/>
  <c r="Z176" i="55"/>
  <c r="AA176" i="55" s="1"/>
  <c r="AB176" i="55" s="1"/>
  <c r="AC176" i="55" s="1"/>
  <c r="AD176" i="55" s="1"/>
  <c r="AE176" i="55" s="1"/>
  <c r="AF176" i="55" s="1"/>
  <c r="AG176" i="55" s="1"/>
  <c r="AH176" i="55" s="1"/>
  <c r="AI176" i="55" s="1"/>
  <c r="AJ176" i="55" s="1"/>
  <c r="AK176" i="55" s="1"/>
  <c r="Z172" i="55"/>
  <c r="AA172" i="55" s="1"/>
  <c r="AB172" i="55" s="1"/>
  <c r="AC172" i="55" s="1"/>
  <c r="AD172" i="55" s="1"/>
  <c r="AE172" i="55" s="1"/>
  <c r="AF172" i="55" s="1"/>
  <c r="AG172" i="55" s="1"/>
  <c r="AH172" i="55" s="1"/>
  <c r="AI172" i="55" s="1"/>
  <c r="AJ172" i="55" s="1"/>
  <c r="AK172" i="55" s="1"/>
  <c r="Z171" i="55"/>
  <c r="AA171" i="55" s="1"/>
  <c r="AB171" i="55" s="1"/>
  <c r="AC171" i="55" s="1"/>
  <c r="AD171" i="55" s="1"/>
  <c r="AE171" i="55" s="1"/>
  <c r="AF171" i="55" s="1"/>
  <c r="AG171" i="55" s="1"/>
  <c r="AH171" i="55" s="1"/>
  <c r="AI171" i="55" s="1"/>
  <c r="AJ171" i="55" s="1"/>
  <c r="AK171" i="55" s="1"/>
  <c r="Z175" i="55"/>
  <c r="AA175" i="55" s="1"/>
  <c r="AB175" i="55" s="1"/>
  <c r="AC175" i="55" s="1"/>
  <c r="AD175" i="55" s="1"/>
  <c r="AE175" i="55" s="1"/>
  <c r="AF175" i="55" s="1"/>
  <c r="AG175" i="55" s="1"/>
  <c r="AH175" i="55" s="1"/>
  <c r="AI175" i="55" s="1"/>
  <c r="AJ175" i="55" s="1"/>
  <c r="AK175" i="55" s="1"/>
  <c r="Z177" i="55"/>
  <c r="AA177" i="55" s="1"/>
  <c r="AB177" i="55" s="1"/>
  <c r="AC177" i="55" s="1"/>
  <c r="AD177" i="55" s="1"/>
  <c r="AE177" i="55" s="1"/>
  <c r="AF177" i="55" s="1"/>
  <c r="AG177" i="55" s="1"/>
  <c r="AH177" i="55" s="1"/>
  <c r="AI177" i="55" s="1"/>
  <c r="AJ177" i="55" s="1"/>
  <c r="AK177" i="55" s="1"/>
  <c r="Z169" i="55"/>
  <c r="AA169" i="55" s="1"/>
  <c r="AB169" i="55" s="1"/>
  <c r="AC169" i="55" s="1"/>
  <c r="AD169" i="55" s="1"/>
  <c r="AE169" i="55" s="1"/>
  <c r="AF169" i="55" s="1"/>
  <c r="AG169" i="55" s="1"/>
  <c r="AH169" i="55" s="1"/>
  <c r="AI169" i="55" s="1"/>
  <c r="AJ169" i="55" s="1"/>
  <c r="AK169" i="55" s="1"/>
  <c r="AL178" i="55"/>
  <c r="AM178" i="55"/>
  <c r="AK138" i="55"/>
  <c r="AK186" i="55"/>
  <c r="AK179" i="55"/>
  <c r="AK185" i="55"/>
  <c r="AK189" i="55"/>
  <c r="AK194" i="55"/>
  <c r="AK190" i="55"/>
  <c r="AK181" i="55"/>
  <c r="AK192" i="55"/>
  <c r="AK193" i="55"/>
  <c r="AK187" i="55"/>
  <c r="AK191" i="55"/>
  <c r="AK184" i="55"/>
  <c r="AK183" i="55"/>
  <c r="AK182" i="55"/>
  <c r="AK188" i="55"/>
  <c r="AK180" i="55"/>
  <c r="AJ151" i="55"/>
  <c r="AJ154" i="55"/>
  <c r="AJ158" i="55"/>
  <c r="AJ155" i="55"/>
  <c r="AJ153" i="55"/>
  <c r="AJ148" i="55"/>
  <c r="AJ157" i="55"/>
  <c r="AJ152" i="55"/>
  <c r="AJ150" i="55"/>
  <c r="AK197" i="55"/>
  <c r="Z127" i="55"/>
  <c r="AA127" i="55" s="1"/>
  <c r="AB127" i="55" s="1"/>
  <c r="AC127" i="55" s="1"/>
  <c r="AD127" i="55" s="1"/>
  <c r="AE127" i="55" s="1"/>
  <c r="AF127" i="55" s="1"/>
  <c r="AG127" i="55" s="1"/>
  <c r="AH127" i="55" s="1"/>
  <c r="AI127" i="55" s="1"/>
  <c r="AJ127" i="55" s="1"/>
  <c r="AK127" i="55" s="1"/>
  <c r="AL127" i="55" s="1"/>
  <c r="AM127" i="55" s="1"/>
  <c r="AN127" i="55" s="1"/>
  <c r="AO127" i="55" s="1"/>
  <c r="AP127"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92" i="55"/>
  <c r="AA92" i="55" s="1"/>
  <c r="AB92" i="55" s="1"/>
  <c r="AC92" i="55" s="1"/>
  <c r="AD92" i="55" s="1"/>
  <c r="AE92" i="55" s="1"/>
  <c r="AF92" i="55" s="1"/>
  <c r="AG92" i="55" s="1"/>
  <c r="AH92" i="55" s="1"/>
  <c r="AI92" i="55" s="1"/>
  <c r="AJ92" i="55" s="1"/>
  <c r="AK92" i="55" s="1"/>
  <c r="Z90" i="55"/>
  <c r="AA90" i="55" s="1"/>
  <c r="AB90" i="55" s="1"/>
  <c r="AC90" i="55" s="1"/>
  <c r="AD90" i="55" s="1"/>
  <c r="AE90" i="55" s="1"/>
  <c r="AF90" i="55" s="1"/>
  <c r="AG90" i="55" s="1"/>
  <c r="AH90" i="55" s="1"/>
  <c r="AI90" i="55" s="1"/>
  <c r="AJ90" i="55" s="1"/>
  <c r="AK90" i="55" s="1"/>
  <c r="Z91" i="55"/>
  <c r="AA91" i="55" s="1"/>
  <c r="AB91" i="55" s="1"/>
  <c r="AC91" i="55" s="1"/>
  <c r="AD91" i="55" s="1"/>
  <c r="AE91" i="55" s="1"/>
  <c r="AF91" i="55" s="1"/>
  <c r="AG91" i="55" s="1"/>
  <c r="AH91" i="55" s="1"/>
  <c r="AI91" i="55" s="1"/>
  <c r="AJ91" i="55" s="1"/>
  <c r="AK91" i="55" s="1"/>
  <c r="Z85" i="55"/>
  <c r="AA85" i="55" s="1"/>
  <c r="AB85" i="55" s="1"/>
  <c r="AC85" i="55" s="1"/>
  <c r="AD85" i="55" s="1"/>
  <c r="AE85" i="55" s="1"/>
  <c r="AF85" i="55" s="1"/>
  <c r="AG85" i="55" s="1"/>
  <c r="AH85" i="55" s="1"/>
  <c r="AI85" i="55" s="1"/>
  <c r="AJ85" i="55" s="1"/>
  <c r="AK85" i="55" s="1"/>
  <c r="Z95" i="55"/>
  <c r="AA95" i="55" s="1"/>
  <c r="AB95" i="55" s="1"/>
  <c r="AC95" i="55" s="1"/>
  <c r="AD95" i="55" s="1"/>
  <c r="AE95" i="55" s="1"/>
  <c r="AF95" i="55" s="1"/>
  <c r="AG95" i="55" s="1"/>
  <c r="AH95" i="55" s="1"/>
  <c r="AI95" i="55" s="1"/>
  <c r="AJ95" i="55" s="1"/>
  <c r="AK95" i="55" s="1"/>
  <c r="Z89" i="55"/>
  <c r="AA89" i="55" s="1"/>
  <c r="AB89" i="55" s="1"/>
  <c r="AC89" i="55" s="1"/>
  <c r="AD89" i="55" s="1"/>
  <c r="AE89" i="55" s="1"/>
  <c r="AF89" i="55" s="1"/>
  <c r="AG89" i="55" s="1"/>
  <c r="AH89" i="55" s="1"/>
  <c r="AI89" i="55" s="1"/>
  <c r="AJ89" i="55" s="1"/>
  <c r="AK89" i="55" s="1"/>
  <c r="Z87" i="55"/>
  <c r="AA87" i="55" s="1"/>
  <c r="AB87" i="55" s="1"/>
  <c r="AC87" i="55" s="1"/>
  <c r="AD87" i="55" s="1"/>
  <c r="AE87" i="55" s="1"/>
  <c r="AF87" i="55" s="1"/>
  <c r="AG87" i="55" s="1"/>
  <c r="AH87" i="55" s="1"/>
  <c r="AI87" i="55" s="1"/>
  <c r="AJ87" i="55" s="1"/>
  <c r="AK87" i="55" s="1"/>
  <c r="Z88" i="55"/>
  <c r="AA88" i="55" s="1"/>
  <c r="AB88" i="55" s="1"/>
  <c r="AC88" i="55" s="1"/>
  <c r="AD88" i="55" s="1"/>
  <c r="AE88" i="55" s="1"/>
  <c r="AF88" i="55" s="1"/>
  <c r="AG88" i="55" s="1"/>
  <c r="AH88" i="55" s="1"/>
  <c r="AI88" i="55" s="1"/>
  <c r="AJ88" i="55" s="1"/>
  <c r="AK88" i="55" s="1"/>
  <c r="Z94" i="55"/>
  <c r="AA94" i="55" s="1"/>
  <c r="AB94" i="55" s="1"/>
  <c r="AC94" i="55" s="1"/>
  <c r="AD94" i="55" s="1"/>
  <c r="AE94" i="55" s="1"/>
  <c r="AF94" i="55" s="1"/>
  <c r="AG94" i="55" s="1"/>
  <c r="AH94" i="55" s="1"/>
  <c r="AI94" i="55" s="1"/>
  <c r="AJ94" i="55" s="1"/>
  <c r="AK94" i="55" s="1"/>
  <c r="AS50" i="58" l="1"/>
  <c r="AR192" i="58"/>
  <c r="AR193" i="58"/>
  <c r="AR215" i="58"/>
  <c r="AR214" i="58"/>
  <c r="AS52" i="58"/>
  <c r="AS51" i="58"/>
  <c r="AR204" i="58"/>
  <c r="AR203" i="58"/>
  <c r="AS49" i="58"/>
  <c r="AR180" i="58"/>
  <c r="AR53" i="58"/>
  <c r="AR181" i="58"/>
  <c r="AQ227" i="58"/>
  <c r="AM265" i="58" s="1"/>
  <c r="AJ125" i="47" s="1"/>
  <c r="AQ226" i="58"/>
  <c r="AM264" i="58" s="1"/>
  <c r="AJ119" i="47" s="1"/>
  <c r="AL138" i="55"/>
  <c r="AM138" i="55"/>
  <c r="AL197" i="55"/>
  <c r="AM197" i="55"/>
  <c r="AK152" i="55"/>
  <c r="AK151" i="55"/>
  <c r="AK150" i="55"/>
  <c r="AK155" i="55"/>
  <c r="AK154" i="55"/>
  <c r="AK153" i="55"/>
  <c r="AK148" i="55"/>
  <c r="AK157" i="55"/>
  <c r="AK158" i="55"/>
  <c r="AL216" i="55"/>
  <c r="AM216" i="55"/>
  <c r="AL235" i="55"/>
  <c r="AM235" i="55"/>
  <c r="AK225" i="55"/>
  <c r="AK227" i="55"/>
  <c r="AK222" i="55"/>
  <c r="AK224" i="55"/>
  <c r="AK233" i="55"/>
  <c r="AK229" i="55"/>
  <c r="AK220" i="55"/>
  <c r="AK218" i="55"/>
  <c r="AK223" i="55"/>
  <c r="AK231" i="55"/>
  <c r="AK228" i="55"/>
  <c r="AK217" i="55"/>
  <c r="AK230" i="55"/>
  <c r="AK221" i="55"/>
  <c r="AK219" i="55"/>
  <c r="AK234" i="55"/>
  <c r="AK226" i="55"/>
  <c r="AK232" i="55"/>
  <c r="AK249" i="55"/>
  <c r="AK250" i="55"/>
  <c r="AK252" i="55"/>
  <c r="AK256" i="55"/>
  <c r="AK253" i="55"/>
  <c r="AK254" i="55"/>
  <c r="AK255" i="55"/>
  <c r="AK251" i="55"/>
  <c r="AK236" i="55"/>
  <c r="AK237" i="55"/>
  <c r="AK247" i="55"/>
  <c r="AK257" i="55"/>
  <c r="AL186" i="55"/>
  <c r="AM186" i="55" s="1"/>
  <c r="AN186" i="55" s="1"/>
  <c r="AO186" i="55" s="1"/>
  <c r="AP186" i="55" s="1"/>
  <c r="AL194" i="55"/>
  <c r="AM194" i="55" s="1"/>
  <c r="AN194" i="55" s="1"/>
  <c r="AO194" i="55" s="1"/>
  <c r="AP194" i="55" s="1"/>
  <c r="AL180" i="55"/>
  <c r="AM180" i="55" s="1"/>
  <c r="AN180" i="55" s="1"/>
  <c r="AO180" i="55" s="1"/>
  <c r="AP180" i="55" s="1"/>
  <c r="AL181" i="55"/>
  <c r="AM181" i="55" s="1"/>
  <c r="AN181" i="55" s="1"/>
  <c r="AO181" i="55" s="1"/>
  <c r="AP181" i="55" s="1"/>
  <c r="AL192" i="55"/>
  <c r="AM192" i="55" s="1"/>
  <c r="AN192" i="55" s="1"/>
  <c r="AO192" i="55" s="1"/>
  <c r="AP192" i="55" s="1"/>
  <c r="AL193" i="55"/>
  <c r="AM193" i="55" s="1"/>
  <c r="AN193" i="55" s="1"/>
  <c r="AO193" i="55" s="1"/>
  <c r="AP193" i="55" s="1"/>
  <c r="AL185" i="55"/>
  <c r="AM185" i="55" s="1"/>
  <c r="AN185" i="55" s="1"/>
  <c r="AO185" i="55" s="1"/>
  <c r="AP185" i="55" s="1"/>
  <c r="AL179" i="55"/>
  <c r="AM179" i="55" s="1"/>
  <c r="AN179" i="55" s="1"/>
  <c r="AO179" i="55" s="1"/>
  <c r="AP179" i="55" s="1"/>
  <c r="AL187" i="55"/>
  <c r="AM187" i="55" s="1"/>
  <c r="AN187" i="55" s="1"/>
  <c r="AO187" i="55" s="1"/>
  <c r="AP187" i="55" s="1"/>
  <c r="AL191" i="55"/>
  <c r="AM191" i="55" s="1"/>
  <c r="AN191" i="55" s="1"/>
  <c r="AO191" i="55" s="1"/>
  <c r="AP191" i="55" s="1"/>
  <c r="AL184" i="55"/>
  <c r="AM184" i="55" s="1"/>
  <c r="AN184" i="55" s="1"/>
  <c r="AO184" i="55" s="1"/>
  <c r="AP184" i="55" s="1"/>
  <c r="AL183" i="55"/>
  <c r="AM183" i="55" s="1"/>
  <c r="AN183" i="55" s="1"/>
  <c r="AO183" i="55" s="1"/>
  <c r="AP183" i="55" s="1"/>
  <c r="AL189" i="55"/>
  <c r="AM189" i="55" s="1"/>
  <c r="AN189" i="55" s="1"/>
  <c r="AO189" i="55" s="1"/>
  <c r="AP189" i="55" s="1"/>
  <c r="AL190" i="55"/>
  <c r="AM190" i="55" s="1"/>
  <c r="AN190" i="55" s="1"/>
  <c r="AO190" i="55" s="1"/>
  <c r="AP190" i="55" s="1"/>
  <c r="AL182" i="55"/>
  <c r="AM182" i="55" s="1"/>
  <c r="AN182" i="55" s="1"/>
  <c r="AO182" i="55" s="1"/>
  <c r="AP182" i="55" s="1"/>
  <c r="AL188" i="55"/>
  <c r="AM188" i="55" s="1"/>
  <c r="AN188" i="55" s="1"/>
  <c r="AO188" i="55" s="1"/>
  <c r="AP188" i="55" s="1"/>
  <c r="AL88" i="55"/>
  <c r="AM88" i="55" s="1"/>
  <c r="AN88" i="55" s="1"/>
  <c r="AO88" i="55" s="1"/>
  <c r="AP88" i="55" s="1"/>
  <c r="AL95" i="55"/>
  <c r="AM95" i="55" s="1"/>
  <c r="AN95" i="55" s="1"/>
  <c r="AO95" i="55" s="1"/>
  <c r="AP95" i="55" s="1"/>
  <c r="AL91" i="55"/>
  <c r="AM91" i="55" s="1"/>
  <c r="AN91" i="55" s="1"/>
  <c r="AO91" i="55" s="1"/>
  <c r="AP91" i="55" s="1"/>
  <c r="AL87" i="55"/>
  <c r="AM87" i="55" s="1"/>
  <c r="AN87" i="55" s="1"/>
  <c r="AO87" i="55" s="1"/>
  <c r="AP87" i="55" s="1"/>
  <c r="AL90" i="55"/>
  <c r="AM90" i="55" s="1"/>
  <c r="AN90" i="55" s="1"/>
  <c r="AO90" i="55" s="1"/>
  <c r="AP90" i="55" s="1"/>
  <c r="AL89" i="55"/>
  <c r="AM89" i="55" s="1"/>
  <c r="AN89" i="55" s="1"/>
  <c r="AO89" i="55" s="1"/>
  <c r="AP89" i="55" s="1"/>
  <c r="AL85" i="55"/>
  <c r="AM85" i="55" s="1"/>
  <c r="AN85" i="55" s="1"/>
  <c r="AO85" i="55" s="1"/>
  <c r="AP85" i="55" s="1"/>
  <c r="AL94" i="55"/>
  <c r="AM94" i="55" s="1"/>
  <c r="AN94" i="55" s="1"/>
  <c r="AO94" i="55" s="1"/>
  <c r="AP94" i="55" s="1"/>
  <c r="AL92" i="55"/>
  <c r="AM92" i="55" s="1"/>
  <c r="AN92" i="55" s="1"/>
  <c r="AO92" i="55" s="1"/>
  <c r="AP92" i="55" s="1"/>
  <c r="AK209" i="55"/>
  <c r="AK211" i="55"/>
  <c r="AK207" i="55"/>
  <c r="AK212" i="55"/>
  <c r="AK210" i="55"/>
  <c r="AK213" i="55"/>
  <c r="AL173" i="55"/>
  <c r="AM173" i="55" s="1"/>
  <c r="AN173" i="55" s="1"/>
  <c r="AO173" i="55" s="1"/>
  <c r="AP173" i="55" s="1"/>
  <c r="AL175" i="55"/>
  <c r="AM175" i="55" s="1"/>
  <c r="AN175" i="55" s="1"/>
  <c r="AO175" i="55" s="1"/>
  <c r="AP175" i="55" s="1"/>
  <c r="AL174" i="55"/>
  <c r="AM174" i="55" s="1"/>
  <c r="AN174" i="55" s="1"/>
  <c r="AO174" i="55" s="1"/>
  <c r="AP174" i="55" s="1"/>
  <c r="AL177" i="55"/>
  <c r="AM177" i="55" s="1"/>
  <c r="AN177" i="55" s="1"/>
  <c r="AO177" i="55" s="1"/>
  <c r="AP177" i="55" s="1"/>
  <c r="AL169" i="55"/>
  <c r="AM169" i="55" s="1"/>
  <c r="AN169" i="55" s="1"/>
  <c r="AO169" i="55" s="1"/>
  <c r="AP169" i="55" s="1"/>
  <c r="AL171" i="55"/>
  <c r="AM171" i="55" s="1"/>
  <c r="AN171" i="55" s="1"/>
  <c r="AO171" i="55" s="1"/>
  <c r="AP171" i="55" s="1"/>
  <c r="AL172" i="55"/>
  <c r="AM172" i="55" s="1"/>
  <c r="AN172" i="55" s="1"/>
  <c r="AO172" i="55" s="1"/>
  <c r="AP172" i="55" s="1"/>
  <c r="AL176" i="55"/>
  <c r="AM176" i="55" s="1"/>
  <c r="AN176" i="55" s="1"/>
  <c r="AO176" i="55" s="1"/>
  <c r="AP176" i="55" s="1"/>
  <c r="AS180" i="58" l="1"/>
  <c r="AT49" i="58"/>
  <c r="AS181" i="58"/>
  <c r="AS53" i="58"/>
  <c r="AS204" i="58"/>
  <c r="AS203" i="58"/>
  <c r="AT51" i="58"/>
  <c r="AS215" i="58"/>
  <c r="AS214" i="58"/>
  <c r="AT52" i="58"/>
  <c r="AR227" i="58"/>
  <c r="AR226" i="58"/>
  <c r="AS193" i="58"/>
  <c r="AS192" i="58"/>
  <c r="AT50" i="58"/>
  <c r="AL210" i="55"/>
  <c r="AM210" i="55" s="1"/>
  <c r="AN210" i="55" s="1"/>
  <c r="AO210" i="55" s="1"/>
  <c r="AP210" i="55" s="1"/>
  <c r="AL209" i="55"/>
  <c r="AM209" i="55" s="1"/>
  <c r="AN209" i="55" s="1"/>
  <c r="AO209" i="55" s="1"/>
  <c r="AP209" i="55" s="1"/>
  <c r="AL212" i="55"/>
  <c r="AM212" i="55" s="1"/>
  <c r="AN212" i="55" s="1"/>
  <c r="AO212" i="55" s="1"/>
  <c r="AP212" i="55" s="1"/>
  <c r="AL207" i="55"/>
  <c r="AM207" i="55" s="1"/>
  <c r="AN207" i="55" s="1"/>
  <c r="AO207" i="55" s="1"/>
  <c r="AP207" i="55" s="1"/>
  <c r="AL211" i="55"/>
  <c r="AM211" i="55" s="1"/>
  <c r="AN211" i="55" s="1"/>
  <c r="AO211" i="55" s="1"/>
  <c r="AP211" i="55" s="1"/>
  <c r="AL213" i="55"/>
  <c r="AM213" i="55" s="1"/>
  <c r="AN213" i="55" s="1"/>
  <c r="AO213" i="55" s="1"/>
  <c r="AP213" i="55" s="1"/>
  <c r="AL255" i="55"/>
  <c r="AM255" i="55" s="1"/>
  <c r="AN255" i="55" s="1"/>
  <c r="AO255" i="55" s="1"/>
  <c r="AP255" i="55" s="1"/>
  <c r="AL249" i="55"/>
  <c r="AM249" i="55" s="1"/>
  <c r="AN249" i="55" s="1"/>
  <c r="AO249" i="55" s="1"/>
  <c r="AP249" i="55" s="1"/>
  <c r="AL257" i="55"/>
  <c r="AM257" i="55" s="1"/>
  <c r="AN257" i="55" s="1"/>
  <c r="AO257" i="55" s="1"/>
  <c r="AP257" i="55" s="1"/>
  <c r="AL253" i="55"/>
  <c r="AM253" i="55" s="1"/>
  <c r="AN253" i="55" s="1"/>
  <c r="AO253" i="55" s="1"/>
  <c r="AP253" i="55" s="1"/>
  <c r="AL237" i="55"/>
  <c r="AM237" i="55" s="1"/>
  <c r="AN237" i="55" s="1"/>
  <c r="AO237" i="55" s="1"/>
  <c r="AP237" i="55" s="1"/>
  <c r="AL254" i="55"/>
  <c r="AM254" i="55" s="1"/>
  <c r="AN254" i="55" s="1"/>
  <c r="AO254" i="55" s="1"/>
  <c r="AP254" i="55" s="1"/>
  <c r="AL247" i="55"/>
  <c r="AM247" i="55" s="1"/>
  <c r="AN247" i="55" s="1"/>
  <c r="AO247" i="55" s="1"/>
  <c r="AP247" i="55" s="1"/>
  <c r="AL252" i="55"/>
  <c r="AM252" i="55" s="1"/>
  <c r="AN252" i="55" s="1"/>
  <c r="AO252" i="55" s="1"/>
  <c r="AP252" i="55" s="1"/>
  <c r="AL251" i="55"/>
  <c r="AM251" i="55" s="1"/>
  <c r="AN251" i="55" s="1"/>
  <c r="AO251" i="55" s="1"/>
  <c r="AP251" i="55" s="1"/>
  <c r="AL250" i="55"/>
  <c r="AM250" i="55" s="1"/>
  <c r="AN250" i="55" s="1"/>
  <c r="AO250" i="55" s="1"/>
  <c r="AP250" i="55" s="1"/>
  <c r="AL236" i="55"/>
  <c r="AM236" i="55" s="1"/>
  <c r="AN236" i="55" s="1"/>
  <c r="AO236" i="55" s="1"/>
  <c r="AP236" i="55" s="1"/>
  <c r="AL256" i="55"/>
  <c r="AM256" i="55" s="1"/>
  <c r="AN256" i="55" s="1"/>
  <c r="AO256" i="55" s="1"/>
  <c r="AP256" i="55" s="1"/>
  <c r="AL153" i="55"/>
  <c r="AM153" i="55" s="1"/>
  <c r="AN153" i="55" s="1"/>
  <c r="AO153" i="55" s="1"/>
  <c r="AP153" i="55" s="1"/>
  <c r="AL150" i="55"/>
  <c r="AM150" i="55" s="1"/>
  <c r="AN150" i="55" s="1"/>
  <c r="AO150" i="55" s="1"/>
  <c r="AP150" i="55" s="1"/>
  <c r="AL158" i="55"/>
  <c r="AM158" i="55" s="1"/>
  <c r="AN158" i="55" s="1"/>
  <c r="AO158" i="55" s="1"/>
  <c r="AP158" i="55" s="1"/>
  <c r="AL152" i="55"/>
  <c r="AM152" i="55" s="1"/>
  <c r="AN152" i="55" s="1"/>
  <c r="AO152" i="55" s="1"/>
  <c r="AP152" i="55" s="1"/>
  <c r="AL155" i="55"/>
  <c r="AM155" i="55" s="1"/>
  <c r="AN155" i="55" s="1"/>
  <c r="AO155" i="55" s="1"/>
  <c r="AP155" i="55" s="1"/>
  <c r="AL151" i="55"/>
  <c r="AM151" i="55" s="1"/>
  <c r="AN151" i="55" s="1"/>
  <c r="AO151" i="55" s="1"/>
  <c r="AP151" i="55" s="1"/>
  <c r="AL154" i="55"/>
  <c r="AM154" i="55" s="1"/>
  <c r="AN154" i="55" s="1"/>
  <c r="AO154" i="55" s="1"/>
  <c r="AP154" i="55" s="1"/>
  <c r="AL148" i="55"/>
  <c r="AM148" i="55" s="1"/>
  <c r="AN148" i="55" s="1"/>
  <c r="AO148" i="55" s="1"/>
  <c r="AP148" i="55" s="1"/>
  <c r="AL157" i="55"/>
  <c r="AM157" i="55" s="1"/>
  <c r="AN157" i="55" s="1"/>
  <c r="AO157" i="55" s="1"/>
  <c r="AP157" i="55" s="1"/>
  <c r="AL222" i="55"/>
  <c r="AM222" i="55" s="1"/>
  <c r="AN222" i="55" s="1"/>
  <c r="AO222" i="55" s="1"/>
  <c r="AP222" i="55" s="1"/>
  <c r="AL218" i="55"/>
  <c r="AM218" i="55" s="1"/>
  <c r="AN218" i="55" s="1"/>
  <c r="AO218" i="55" s="1"/>
  <c r="AP218" i="55" s="1"/>
  <c r="AL224" i="55"/>
  <c r="AM224" i="55" s="1"/>
  <c r="AN224" i="55" s="1"/>
  <c r="AO224" i="55" s="1"/>
  <c r="AP224" i="55" s="1"/>
  <c r="AL228" i="55"/>
  <c r="AM228" i="55" s="1"/>
  <c r="AN228" i="55" s="1"/>
  <c r="AO228" i="55" s="1"/>
  <c r="AP228" i="55" s="1"/>
  <c r="AL217" i="55"/>
  <c r="AM217" i="55" s="1"/>
  <c r="AN217" i="55" s="1"/>
  <c r="AO217" i="55" s="1"/>
  <c r="AP217" i="55" s="1"/>
  <c r="AL221" i="55"/>
  <c r="AM221" i="55" s="1"/>
  <c r="AN221" i="55" s="1"/>
  <c r="AO221" i="55" s="1"/>
  <c r="AP221" i="55" s="1"/>
  <c r="AL233" i="55"/>
  <c r="AM233" i="55" s="1"/>
  <c r="AN233" i="55" s="1"/>
  <c r="AO233" i="55" s="1"/>
  <c r="AP233" i="55" s="1"/>
  <c r="AL234" i="55"/>
  <c r="AM234" i="55" s="1"/>
  <c r="AN234" i="55" s="1"/>
  <c r="AO234" i="55" s="1"/>
  <c r="AP234" i="55" s="1"/>
  <c r="AL226" i="55"/>
  <c r="AM226" i="55" s="1"/>
  <c r="AN226" i="55" s="1"/>
  <c r="AO226" i="55" s="1"/>
  <c r="AP226" i="55" s="1"/>
  <c r="AL231" i="55"/>
  <c r="AM231" i="55" s="1"/>
  <c r="AN231" i="55" s="1"/>
  <c r="AO231" i="55" s="1"/>
  <c r="AP231" i="55" s="1"/>
  <c r="AL225" i="55"/>
  <c r="AM225" i="55" s="1"/>
  <c r="AN225" i="55" s="1"/>
  <c r="AO225" i="55" s="1"/>
  <c r="AP225" i="55" s="1"/>
  <c r="AL220" i="55"/>
  <c r="AM220" i="55" s="1"/>
  <c r="AN220" i="55" s="1"/>
  <c r="AO220" i="55" s="1"/>
  <c r="AP220" i="55" s="1"/>
  <c r="AL230" i="55"/>
  <c r="AM230" i="55" s="1"/>
  <c r="AN230" i="55" s="1"/>
  <c r="AO230" i="55" s="1"/>
  <c r="AP230" i="55" s="1"/>
  <c r="AL219" i="55"/>
  <c r="AM219" i="55" s="1"/>
  <c r="AN219" i="55" s="1"/>
  <c r="AO219" i="55" s="1"/>
  <c r="AP219" i="55" s="1"/>
  <c r="AL227" i="55"/>
  <c r="AM227" i="55" s="1"/>
  <c r="AN227" i="55" s="1"/>
  <c r="AO227" i="55" s="1"/>
  <c r="AP227" i="55" s="1"/>
  <c r="AL229" i="55"/>
  <c r="AM229" i="55" s="1"/>
  <c r="AN229" i="55" s="1"/>
  <c r="AO229" i="55" s="1"/>
  <c r="AP229" i="55" s="1"/>
  <c r="AL232" i="55"/>
  <c r="AM232" i="55" s="1"/>
  <c r="AN232" i="55" s="1"/>
  <c r="AO232" i="55" s="1"/>
  <c r="AP232" i="55" s="1"/>
  <c r="AL223" i="55"/>
  <c r="AM223" i="55" s="1"/>
  <c r="AN223" i="55" s="1"/>
  <c r="AO223" i="55" s="1"/>
  <c r="AP223"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H176" i="57"/>
  <c r="H175" i="57"/>
  <c r="H179" i="57"/>
  <c r="H178" i="57"/>
  <c r="H177" i="57"/>
  <c r="H173" i="57"/>
  <c r="R102" i="47"/>
  <c r="AJ178" i="57" l="1"/>
  <c r="AJ167" i="57" s="1"/>
  <c r="AN179" i="57"/>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R179" i="57"/>
  <c r="AR168" i="57" s="1"/>
  <c r="AN168" i="57"/>
  <c r="AC102" i="47"/>
  <c r="S102" i="47"/>
  <c r="AO179" i="57" l="1"/>
  <c r="AS179" i="57" s="1"/>
  <c r="AS168" i="57" s="1"/>
  <c r="AJ176" i="57"/>
  <c r="AN176" i="57" s="1"/>
  <c r="AR176" i="57" s="1"/>
  <c r="AR165"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K167" i="57"/>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S178" i="57"/>
  <c r="AS167" i="57" s="1"/>
  <c r="AO167" i="57"/>
  <c r="AD102" i="47"/>
  <c r="S101" i="47"/>
  <c r="AN165" i="57" l="1"/>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E193" i="57" l="1"/>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M148"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AB39" i="56"/>
  <c r="Z46" i="56"/>
  <c r="Z77" i="56" s="1"/>
  <c r="T89" i="56"/>
  <c r="K148" i="56" l="1"/>
  <c r="L187" i="56" s="1"/>
  <c r="I39" i="56"/>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H98" i="47" l="1"/>
  <c r="M40" i="56"/>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L98" i="47"/>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K77" i="56" l="1"/>
  <c r="K89" i="56" s="1"/>
  <c r="V112" i="56" a="1"/>
  <c r="V112" i="56" s="1"/>
  <c r="S138" i="56" s="1"/>
  <c r="P88" i="47" s="1"/>
  <c r="AE112" i="56" a="1"/>
  <c r="AE112" i="56" s="1"/>
  <c r="AB138" i="56" s="1"/>
  <c r="Y88" i="47" s="1"/>
  <c r="L77" i="56"/>
  <c r="L89" i="56" s="1"/>
  <c r="X122" i="56"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AY112" i="56" s="1" a="1"/>
  <c r="AY112" i="56" s="1"/>
  <c r="M77" i="56"/>
  <c r="M89" i="56" s="1"/>
  <c r="AO112" i="56" a="1"/>
  <c r="AO112" i="56" s="1"/>
  <c r="AL138" i="56" s="1"/>
  <c r="AI88" i="47" s="1"/>
  <c r="AN148" i="56"/>
  <c r="AK98" i="47" s="1"/>
  <c r="AD148" i="56"/>
  <c r="AA98" i="47" s="1"/>
  <c r="Q98" i="47"/>
  <c r="AC148" i="56"/>
  <c r="AD187" i="56" s="1"/>
  <c r="M98" i="47"/>
  <c r="Q187" i="56"/>
  <c r="T187" i="56"/>
  <c r="AP148" i="56"/>
  <c r="AO148" i="56"/>
  <c r="W112" i="56" l="1" a="1"/>
  <c r="W112" i="56" s="1"/>
  <c r="X112" i="56" s="1" a="1"/>
  <c r="X112" i="56" s="1"/>
  <c r="U138" i="56" s="1"/>
  <c r="R88" i="47" s="1"/>
  <c r="AF112" i="56" a="1"/>
  <c r="AF112" i="56" s="1"/>
  <c r="AG112" i="56" s="1" a="1"/>
  <c r="AG112" i="56" s="1"/>
  <c r="N77" i="56"/>
  <c r="N89" i="56" s="1"/>
  <c r="N90" i="56" s="1"/>
  <c r="U148" i="56"/>
  <c r="V187" i="56" s="1"/>
  <c r="V148" i="56"/>
  <c r="S98" i="47" s="1"/>
  <c r="AM148" i="56"/>
  <c r="AN187" i="56" s="1"/>
  <c r="AP112" i="56" a="1"/>
  <c r="AP112" i="56" s="1"/>
  <c r="AQ112" i="56" s="1" a="1"/>
  <c r="AQ112" i="56" s="1"/>
  <c r="AR112" i="56" s="1" a="1"/>
  <c r="AR112" i="56" s="1"/>
  <c r="AS112" i="56" s="1" a="1"/>
  <c r="AS112" i="56" s="1"/>
  <c r="AT112" i="56" s="1" a="1"/>
  <c r="AT112" i="56" s="1"/>
  <c r="AO187" i="56"/>
  <c r="AE187" i="56"/>
  <c r="Z98" i="47"/>
  <c r="AZ112" i="56" a="1"/>
  <c r="AZ112" i="56" s="1"/>
  <c r="AN138" i="56"/>
  <c r="AK88" i="47" s="1"/>
  <c r="AE148" i="56"/>
  <c r="W148" i="56"/>
  <c r="AL98" i="47"/>
  <c r="AP187" i="56"/>
  <c r="AQ187" i="56"/>
  <c r="AM98" i="47"/>
  <c r="AC138" i="56" l="1"/>
  <c r="Z88" i="47" s="1"/>
  <c r="Y112" i="56" a="1"/>
  <c r="Y112" i="56" s="1"/>
  <c r="Z112" i="56" s="1" a="1"/>
  <c r="Z112" i="56" s="1"/>
  <c r="T138" i="56"/>
  <c r="Q88" i="47" s="1"/>
  <c r="W187" i="56"/>
  <c r="AJ98" i="47"/>
  <c r="R98" i="47"/>
  <c r="AU112" i="56" a="1"/>
  <c r="AU112" i="56" s="1"/>
  <c r="AV112" i="56" s="1" a="1"/>
  <c r="AV112" i="56" s="1"/>
  <c r="AW112" i="56" s="1" a="1"/>
  <c r="AW112" i="56" s="1"/>
  <c r="AX112" i="56" s="1" a="1"/>
  <c r="AX112" i="56" s="1"/>
  <c r="AM138" i="56"/>
  <c r="AJ88" i="47" s="1"/>
  <c r="AH112" i="56" a="1"/>
  <c r="AH112" i="56" s="1"/>
  <c r="AD138" i="56"/>
  <c r="AA88" i="47" s="1"/>
  <c r="BA112" i="56" a="1"/>
  <c r="BA112" i="56" s="1"/>
  <c r="AP138" i="56" s="1"/>
  <c r="AM88" i="47" s="1"/>
  <c r="AO138" i="56"/>
  <c r="AL88" i="47" s="1"/>
  <c r="AF148" i="56"/>
  <c r="AF187" i="56"/>
  <c r="AB98" i="47"/>
  <c r="X187" i="56"/>
  <c r="T98" i="47"/>
  <c r="X148" i="56"/>
  <c r="V138" i="56" l="1"/>
  <c r="S88" i="47" s="1"/>
  <c r="AI112" i="56"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36" i="58"/>
  <c r="P251" i="58" s="1"/>
  <c r="M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N53" i="29" a="1"/>
  <c r="N53" i="29" s="1"/>
  <c r="K84" i="47" s="1"/>
  <c r="AB53" i="29" a="1"/>
  <c r="AB53" i="29" s="1"/>
  <c r="Y84" i="47" s="1"/>
  <c r="AK85" i="47" l="1"/>
  <c r="AO55" i="29" a="1"/>
  <c r="AO55" i="29"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P55" i="29" a="1"/>
  <c r="AP55" i="29" s="1"/>
  <c r="AM86" i="47" s="1"/>
  <c r="AL86" i="47"/>
  <c r="AL85" i="47"/>
  <c r="AP54" i="29" a="1"/>
  <c r="AP54" i="29" s="1"/>
  <c r="AM85" i="47" s="1"/>
  <c r="V54" i="29" l="1" a="1"/>
  <c r="V54" i="29" s="1"/>
  <c r="S85" i="47" s="1"/>
  <c r="AP53" i="29" a="1"/>
  <c r="AP53" i="29" s="1"/>
  <c r="AM84" i="47" s="1"/>
  <c r="AE55" i="29" a="1"/>
  <c r="AE55" i="29" s="1"/>
  <c r="AB86" i="47" s="1"/>
  <c r="V53" i="29" a="1"/>
  <c r="V53" i="29" s="1"/>
  <c r="R86" i="47"/>
  <c r="V55" i="29" a="1"/>
  <c r="V55" i="29" s="1"/>
  <c r="Z84" i="47"/>
  <c r="AD53" i="29" a="1"/>
  <c r="AD53" i="29" s="1"/>
  <c r="AF55" i="29" a="1"/>
  <c r="AF55" i="29" s="1"/>
  <c r="Z85" i="47"/>
  <c r="AD54" i="29" a="1"/>
  <c r="AD54" i="29" s="1"/>
  <c r="W54" i="29" l="1" a="1"/>
  <c r="W54" i="29" s="1"/>
  <c r="S84" i="47"/>
  <c r="W53" i="29" a="1"/>
  <c r="W53" i="29" s="1"/>
  <c r="T85" i="47"/>
  <c r="X54" i="29" a="1"/>
  <c r="X54" i="29" s="1"/>
  <c r="AA85" i="47"/>
  <c r="AE54" i="29" a="1"/>
  <c r="AE54" i="29" s="1"/>
  <c r="S86" i="47"/>
  <c r="W55" i="29" a="1"/>
  <c r="W55" i="29" s="1"/>
  <c r="AC86" i="47"/>
  <c r="AG55" i="29" a="1"/>
  <c r="AG55" i="29" s="1"/>
  <c r="AA84" i="47"/>
  <c r="AE53" i="29" a="1"/>
  <c r="AE53" i="29" s="1"/>
  <c r="T84" i="47" l="1"/>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O108" i="60" l="1"/>
  <c r="O119" i="60"/>
  <c r="J109" i="60"/>
  <c r="O109" i="60"/>
  <c r="J120" i="60"/>
  <c r="O120" i="60"/>
  <c r="J119" i="60"/>
  <c r="J108" i="60"/>
  <c r="K108" i="60" s="1"/>
  <c r="P119" i="60" l="1"/>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L119" i="60"/>
  <c r="K119" i="60"/>
  <c r="M119" i="60"/>
  <c r="N119" i="60"/>
  <c r="K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M120" i="60"/>
  <c r="N120"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M109" i="60"/>
  <c r="K109" i="60"/>
  <c r="N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N118" i="60" l="1"/>
  <c r="L118" i="60"/>
  <c r="K118" i="60"/>
  <c r="M118" i="60"/>
  <c r="J128" i="60"/>
  <c r="L128" i="60" l="1"/>
  <c r="M128" i="60"/>
  <c r="K128" i="60"/>
  <c r="N128" i="60"/>
  <c r="J106" i="60" l="1"/>
  <c r="G71" i="47" s="1"/>
  <c r="J103" i="60" l="1"/>
  <c r="J105" i="60"/>
  <c r="G72" i="47" s="1"/>
  <c r="O100" i="60" l="1"/>
  <c r="J100" i="60"/>
  <c r="G74" i="47" s="1"/>
  <c r="J124" i="60"/>
  <c r="G67" i="47" s="1"/>
  <c r="J116" i="60"/>
  <c r="G79" i="47" s="1"/>
  <c r="J127" i="60"/>
  <c r="J117" i="60"/>
  <c r="O111" i="60"/>
  <c r="J84" i="60" l="1"/>
  <c r="J92" i="60" s="1"/>
  <c r="G78" i="47"/>
  <c r="G65" i="47"/>
  <c r="J85" i="60"/>
  <c r="J93" i="60" s="1"/>
  <c r="L100" i="60"/>
  <c r="I74" i="47" s="1"/>
  <c r="L74" i="47"/>
  <c r="K100" i="60"/>
  <c r="H74" i="47" s="1"/>
  <c r="P100" i="60"/>
  <c r="M100" i="60"/>
  <c r="J74" i="47" s="1"/>
  <c r="N100" i="60"/>
  <c r="K74" i="47" s="1"/>
  <c r="P111" i="60"/>
  <c r="L82" i="47"/>
  <c r="J126" i="60"/>
  <c r="G66" i="47" s="1"/>
  <c r="J114" i="60"/>
  <c r="G81" i="47" s="1"/>
  <c r="J111" i="60"/>
  <c r="G82" i="47" s="1"/>
  <c r="N111" i="60" l="1"/>
  <c r="K82" i="47" s="1"/>
  <c r="L111" i="60"/>
  <c r="I82" i="47" s="1"/>
  <c r="M111" i="60"/>
  <c r="J82" i="47" s="1"/>
  <c r="M82" i="47"/>
  <c r="Q111" i="60"/>
  <c r="Q100" i="60"/>
  <c r="M74" i="47"/>
  <c r="K111" i="60"/>
  <c r="H82" i="47" s="1"/>
  <c r="J125" i="60"/>
  <c r="R100" i="60" l="1"/>
  <c r="N74" i="47"/>
  <c r="N82" i="47"/>
  <c r="R111" i="60"/>
  <c r="J123" i="60"/>
  <c r="J113" i="60"/>
  <c r="J115" i="60"/>
  <c r="G80" i="47" s="1"/>
  <c r="J102" i="60"/>
  <c r="J83" i="60" l="1"/>
  <c r="J91" i="60" s="1"/>
  <c r="G62" i="47"/>
  <c r="J74" i="60"/>
  <c r="J77" i="60" s="1"/>
  <c r="G68" i="47"/>
  <c r="J81" i="60"/>
  <c r="J89" i="60" s="1"/>
  <c r="S111" i="60"/>
  <c r="O82" i="47"/>
  <c r="J82" i="60"/>
  <c r="J90" i="60" s="1"/>
  <c r="G75" i="47"/>
  <c r="S100" i="60"/>
  <c r="O74" i="47"/>
  <c r="J122" i="60"/>
  <c r="G63" i="47" s="1"/>
  <c r="J112" i="60"/>
  <c r="G76" i="47" s="1"/>
  <c r="J101" i="60"/>
  <c r="G69" i="47" s="1"/>
  <c r="J104" i="60"/>
  <c r="G73" i="47" s="1"/>
  <c r="T100" i="60" l="1"/>
  <c r="P74" i="47"/>
  <c r="P82" i="47"/>
  <c r="T111" i="60"/>
  <c r="U111" i="60" l="1"/>
  <c r="Q82" i="47"/>
  <c r="Q74" i="47"/>
  <c r="U100" i="60"/>
  <c r="V111" i="60" l="1"/>
  <c r="R82" i="47"/>
  <c r="R74" i="47"/>
  <c r="V100" i="60"/>
  <c r="S74" i="47" l="1"/>
  <c r="W100" i="60"/>
  <c r="S82" i="47"/>
  <c r="W111" i="60"/>
  <c r="T74" i="47" l="1"/>
  <c r="X100" i="60"/>
  <c r="T82" i="47"/>
  <c r="X111" i="60"/>
  <c r="U82" i="47" l="1"/>
  <c r="Y111" i="60"/>
  <c r="U74" i="47"/>
  <c r="Y100" i="60"/>
  <c r="V74" i="47" l="1"/>
  <c r="Z100" i="60"/>
  <c r="Z111" i="60"/>
  <c r="V82" i="47"/>
  <c r="W82" i="47" l="1"/>
  <c r="AA111" i="60"/>
  <c r="W74" i="47"/>
  <c r="AA100" i="60"/>
  <c r="AB100" i="60" l="1"/>
  <c r="X74" i="47"/>
  <c r="X82" i="47"/>
  <c r="AB111" i="60"/>
  <c r="AC100" i="60" l="1"/>
  <c r="Y74" i="47"/>
  <c r="AC111" i="60"/>
  <c r="Y82" i="47"/>
  <c r="Z74" i="47" l="1"/>
  <c r="AD100" i="60"/>
  <c r="AD111" i="60"/>
  <c r="Z82" i="47"/>
  <c r="AA82" i="47" l="1"/>
  <c r="AE111" i="60"/>
  <c r="AA74" i="47"/>
  <c r="AE100" i="60"/>
  <c r="AF100" i="60" l="1"/>
  <c r="AB74" i="47"/>
  <c r="AB82" i="47"/>
  <c r="AF111" i="60"/>
  <c r="AC74" i="47" l="1"/>
  <c r="AG100" i="60"/>
  <c r="AC82" i="47"/>
  <c r="AG111" i="60"/>
  <c r="AD82" i="47" l="1"/>
  <c r="AH111" i="60"/>
  <c r="AH100" i="60"/>
  <c r="AD74" i="47"/>
  <c r="AI100" i="60" l="1"/>
  <c r="AE74" i="47"/>
  <c r="AI111" i="60"/>
  <c r="AE82" i="47"/>
  <c r="AF74" i="47" l="1"/>
  <c r="AJ100" i="60"/>
  <c r="AJ111" i="60"/>
  <c r="AF82" i="47"/>
  <c r="AK111" i="60" l="1"/>
  <c r="AG82" i="47"/>
  <c r="AG74" i="47"/>
  <c r="AK100" i="60"/>
  <c r="AH74" i="47" l="1"/>
  <c r="AL100" i="60"/>
  <c r="AH82" i="47"/>
  <c r="AL111" i="60"/>
  <c r="AI82" i="47" l="1"/>
  <c r="AM111" i="60"/>
  <c r="AI74" i="47"/>
  <c r="AM100" i="60"/>
  <c r="AJ74" i="47" l="1"/>
  <c r="AN100" i="60"/>
  <c r="AJ82" i="47"/>
  <c r="AN111" i="60"/>
  <c r="AK82" i="47" l="1"/>
  <c r="AO111" i="60"/>
  <c r="AK74" i="47"/>
  <c r="AO100" i="60"/>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M103" i="60"/>
  <c r="K103" i="60"/>
  <c r="N103" i="60"/>
  <c r="L103" i="60"/>
  <c r="P104" i="60"/>
  <c r="L73" i="47"/>
  <c r="M104" i="60"/>
  <c r="J73" i="47" s="1"/>
  <c r="N104" i="60"/>
  <c r="K73" i="47" s="1"/>
  <c r="K104" i="60"/>
  <c r="H73" i="47" s="1"/>
  <c r="L104" i="60"/>
  <c r="I73" i="47" s="1"/>
  <c r="O124" i="60"/>
  <c r="Q104" i="60" l="1"/>
  <c r="M73" i="47"/>
  <c r="L67" i="47"/>
  <c r="P124" i="60"/>
  <c r="K124" i="60"/>
  <c r="H67" i="47" s="1"/>
  <c r="N124" i="60"/>
  <c r="K67" i="47" s="1"/>
  <c r="M124" i="60"/>
  <c r="J67" i="47" s="1"/>
  <c r="L124" i="60"/>
  <c r="I67" i="47" s="1"/>
  <c r="M67" i="47" l="1"/>
  <c r="Q124" i="60"/>
  <c r="N73" i="47"/>
  <c r="R104" i="60"/>
  <c r="O73" i="47" l="1"/>
  <c r="S104" i="60"/>
  <c r="R124" i="60"/>
  <c r="N67" i="47"/>
  <c r="S124" i="60" l="1"/>
  <c r="O67" i="47"/>
  <c r="P73" i="47"/>
  <c r="T104" i="60"/>
  <c r="U104" i="60" l="1"/>
  <c r="Q73" i="47"/>
  <c r="T124" i="60"/>
  <c r="P67" i="47"/>
  <c r="U124" i="60" l="1"/>
  <c r="Q67" i="47"/>
  <c r="V104" i="60"/>
  <c r="R73" i="47"/>
  <c r="W104" i="60" l="1"/>
  <c r="S73" i="47"/>
  <c r="V124" i="60"/>
  <c r="R67" i="47"/>
  <c r="W124" i="60" l="1"/>
  <c r="S67" i="47"/>
  <c r="X104" i="60"/>
  <c r="T73" i="47"/>
  <c r="U73" i="47" l="1"/>
  <c r="Y104" i="60"/>
  <c r="T67" i="47"/>
  <c r="X124" i="60"/>
  <c r="O115" i="60"/>
  <c r="Y124" i="60" l="1"/>
  <c r="U67" i="47"/>
  <c r="V73" i="47"/>
  <c r="Z104" i="60"/>
  <c r="P115" i="60"/>
  <c r="L80" i="47"/>
  <c r="N115" i="60"/>
  <c r="K80" i="47" s="1"/>
  <c r="K115" i="60"/>
  <c r="H80" i="47" s="1"/>
  <c r="L115" i="60"/>
  <c r="I80" i="47" s="1"/>
  <c r="M115" i="60"/>
  <c r="J80" i="47" s="1"/>
  <c r="O113" i="60"/>
  <c r="O102" i="60"/>
  <c r="O101" i="60"/>
  <c r="O112" i="60"/>
  <c r="O122" i="60"/>
  <c r="O123" i="60"/>
  <c r="O74" i="60" l="1"/>
  <c r="L68" i="47"/>
  <c r="O81" i="60"/>
  <c r="N102" i="60"/>
  <c r="K102" i="60"/>
  <c r="L102" i="60"/>
  <c r="M102" i="60"/>
  <c r="L69" i="47"/>
  <c r="P101" i="60"/>
  <c r="M101" i="60"/>
  <c r="J69" i="47" s="1"/>
  <c r="L101" i="60"/>
  <c r="I69" i="47" s="1"/>
  <c r="K101" i="60"/>
  <c r="H69" i="47" s="1"/>
  <c r="N101" i="60"/>
  <c r="K69" i="47" s="1"/>
  <c r="O83" i="60"/>
  <c r="L62" i="47"/>
  <c r="M123" i="60"/>
  <c r="N123" i="60"/>
  <c r="K123" i="60"/>
  <c r="L123" i="60"/>
  <c r="M80" i="47"/>
  <c r="Q115" i="60"/>
  <c r="W73" i="47"/>
  <c r="AA104" i="60"/>
  <c r="L63" i="47"/>
  <c r="P122" i="60"/>
  <c r="L122" i="60"/>
  <c r="I63" i="47" s="1"/>
  <c r="N122" i="60"/>
  <c r="K63" i="47" s="1"/>
  <c r="M122" i="60"/>
  <c r="J63" i="47" s="1"/>
  <c r="K122" i="60"/>
  <c r="H63" i="47" s="1"/>
  <c r="O82" i="60"/>
  <c r="L75" i="47"/>
  <c r="M113" i="60"/>
  <c r="K113" i="60"/>
  <c r="N113" i="60"/>
  <c r="L113" i="60"/>
  <c r="L76" i="47"/>
  <c r="P112" i="60"/>
  <c r="M112" i="60"/>
  <c r="J76" i="47" s="1"/>
  <c r="K112" i="60"/>
  <c r="H76" i="47" s="1"/>
  <c r="L112" i="60"/>
  <c r="I76" i="47" s="1"/>
  <c r="N112" i="60"/>
  <c r="K76" i="47" s="1"/>
  <c r="V67" i="47"/>
  <c r="Z124" i="60"/>
  <c r="O105" i="60"/>
  <c r="O114" i="60"/>
  <c r="O117" i="60"/>
  <c r="O106" i="60"/>
  <c r="O126" i="60"/>
  <c r="O127" i="60"/>
  <c r="O116" i="60"/>
  <c r="N82" i="60" l="1"/>
  <c r="N90" i="60" s="1"/>
  <c r="K75" i="47"/>
  <c r="AB104" i="60"/>
  <c r="X73" i="47"/>
  <c r="K82" i="60"/>
  <c r="K90" i="60" s="1"/>
  <c r="H75" i="47"/>
  <c r="R115" i="60"/>
  <c r="N80" i="47"/>
  <c r="M69" i="47"/>
  <c r="Q101" i="60"/>
  <c r="J75" i="47"/>
  <c r="M82" i="60"/>
  <c r="I75" i="47"/>
  <c r="L82" i="60"/>
  <c r="L90" i="60" s="1"/>
  <c r="W67" i="47"/>
  <c r="AA124" i="60"/>
  <c r="L83" i="60"/>
  <c r="L91" i="60" s="1"/>
  <c r="I62" i="47"/>
  <c r="M81" i="60"/>
  <c r="J68" i="47"/>
  <c r="M74" i="60"/>
  <c r="O85" i="60"/>
  <c r="L65" i="47"/>
  <c r="N127" i="60"/>
  <c r="K127" i="60"/>
  <c r="L127" i="60"/>
  <c r="M127" i="60"/>
  <c r="O90" i="60"/>
  <c r="P82" i="60"/>
  <c r="K83" i="60"/>
  <c r="K91" i="60" s="1"/>
  <c r="H62" i="47"/>
  <c r="L74" i="60"/>
  <c r="L77" i="60" s="1"/>
  <c r="I68" i="47"/>
  <c r="L81" i="60"/>
  <c r="L89" i="60" s="1"/>
  <c r="N83" i="60"/>
  <c r="N91" i="60" s="1"/>
  <c r="K62" i="47"/>
  <c r="K81" i="60"/>
  <c r="K89" i="60" s="1"/>
  <c r="K74" i="60"/>
  <c r="K77" i="60" s="1"/>
  <c r="H68" i="47"/>
  <c r="L79" i="47"/>
  <c r="N116" i="60"/>
  <c r="K79" i="47" s="1"/>
  <c r="P116" i="60"/>
  <c r="M116" i="60"/>
  <c r="J79" i="47" s="1"/>
  <c r="K116" i="60"/>
  <c r="H79" i="47" s="1"/>
  <c r="L116" i="60"/>
  <c r="I79" i="47" s="1"/>
  <c r="M106" i="60"/>
  <c r="J71" i="47" s="1"/>
  <c r="K106" i="60"/>
  <c r="H71" i="47" s="1"/>
  <c r="L71" i="47"/>
  <c r="N106" i="60"/>
  <c r="K71" i="47" s="1"/>
  <c r="L106" i="60"/>
  <c r="I71" i="47" s="1"/>
  <c r="P106" i="60"/>
  <c r="K117" i="60"/>
  <c r="M117" i="60"/>
  <c r="L117" i="60"/>
  <c r="L78" i="47"/>
  <c r="P92" i="60"/>
  <c r="O84" i="60"/>
  <c r="N117" i="60"/>
  <c r="M83" i="60"/>
  <c r="J62" i="47"/>
  <c r="N74" i="60"/>
  <c r="K68" i="47"/>
  <c r="N81" i="60"/>
  <c r="N89" i="60" s="1"/>
  <c r="L66" i="47"/>
  <c r="P126" i="60"/>
  <c r="L126" i="60"/>
  <c r="I66" i="47" s="1"/>
  <c r="N126" i="60"/>
  <c r="K66" i="47" s="1"/>
  <c r="M126" i="60"/>
  <c r="J66" i="47" s="1"/>
  <c r="K126" i="60"/>
  <c r="H66" i="47" s="1"/>
  <c r="P114" i="60"/>
  <c r="L81" i="47"/>
  <c r="N114" i="60"/>
  <c r="K81" i="47" s="1"/>
  <c r="K114" i="60"/>
  <c r="H81" i="47" s="1"/>
  <c r="M114" i="60"/>
  <c r="J81" i="47" s="1"/>
  <c r="L114" i="60"/>
  <c r="I81" i="47" s="1"/>
  <c r="L105" i="60"/>
  <c r="I72" i="47" s="1"/>
  <c r="N105" i="60"/>
  <c r="K72" i="47" s="1"/>
  <c r="K105" i="60"/>
  <c r="H72" i="47" s="1"/>
  <c r="L72" i="47"/>
  <c r="M105" i="60"/>
  <c r="J72" i="47" s="1"/>
  <c r="P105" i="60"/>
  <c r="O89" i="60"/>
  <c r="P81" i="60"/>
  <c r="Q81" i="60" s="1"/>
  <c r="R81" i="60" s="1"/>
  <c r="S81" i="60" s="1"/>
  <c r="O91" i="60"/>
  <c r="P83" i="60"/>
  <c r="Q112" i="60"/>
  <c r="M76" i="47"/>
  <c r="M63" i="47"/>
  <c r="Q122" i="60"/>
  <c r="N85" i="60" l="1"/>
  <c r="N93" i="60" s="1"/>
  <c r="K65" i="47"/>
  <c r="P90" i="60"/>
  <c r="M90" i="60"/>
  <c r="Q114" i="60"/>
  <c r="M81" i="47"/>
  <c r="K78" i="47"/>
  <c r="N84" i="60"/>
  <c r="N92" i="60" s="1"/>
  <c r="P85" i="60"/>
  <c r="O93" i="60"/>
  <c r="R101" i="60"/>
  <c r="N69" i="47"/>
  <c r="Q105" i="60"/>
  <c r="M72" i="47"/>
  <c r="O92" i="60"/>
  <c r="P84" i="60"/>
  <c r="N77" i="60"/>
  <c r="O77" i="60"/>
  <c r="M77" i="60"/>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P91" i="60"/>
  <c r="P123" i="60" s="1"/>
  <c r="M62" i="47" s="1"/>
  <c r="M91" i="60"/>
  <c r="P89" i="60"/>
  <c r="P102" i="60" s="1"/>
  <c r="M89" i="60"/>
  <c r="S89" i="60"/>
  <c r="Q89" i="60"/>
  <c r="Q102" i="60" s="1"/>
  <c r="R89" i="60"/>
  <c r="R102" i="60" s="1"/>
  <c r="S115" i="60"/>
  <c r="O80" i="47"/>
  <c r="I78" i="47"/>
  <c r="L84" i="60"/>
  <c r="L92" i="60" s="1"/>
  <c r="M79" i="47"/>
  <c r="Q116" i="60"/>
  <c r="R122" i="60"/>
  <c r="N63" i="47"/>
  <c r="M66" i="47"/>
  <c r="Q126" i="60"/>
  <c r="M84" i="60"/>
  <c r="J78" i="47"/>
  <c r="Q82" i="60"/>
  <c r="Q90" i="60" s="1"/>
  <c r="P113" i="60"/>
  <c r="M75" i="47" s="1"/>
  <c r="K84" i="60"/>
  <c r="K92" i="60" s="1"/>
  <c r="H78" i="47"/>
  <c r="AB124" i="60"/>
  <c r="X67" i="47"/>
  <c r="Q106" i="60"/>
  <c r="M71" i="47"/>
  <c r="J65" i="47"/>
  <c r="M85" i="60"/>
  <c r="Y73" i="47"/>
  <c r="AC104" i="60"/>
  <c r="N76" i="47"/>
  <c r="R112" i="60"/>
  <c r="I65" i="47"/>
  <c r="L85" i="60"/>
  <c r="L93" i="60" s="1"/>
  <c r="Q83" i="60"/>
  <c r="H65" i="47"/>
  <c r="K85" i="60"/>
  <c r="K93" i="60" s="1"/>
  <c r="W89" i="60" l="1"/>
  <c r="W102" i="60" s="1"/>
  <c r="T68" i="47" s="1"/>
  <c r="N68" i="47"/>
  <c r="AL89" i="60"/>
  <c r="AL102" i="60" s="1"/>
  <c r="AD89" i="60"/>
  <c r="AD102" i="60" s="1"/>
  <c r="S101" i="60"/>
  <c r="O69" i="47"/>
  <c r="R116" i="60"/>
  <c r="N79" i="47"/>
  <c r="O68" i="47"/>
  <c r="AO81" i="60"/>
  <c r="AN102" i="60"/>
  <c r="Q85" i="60"/>
  <c r="R85" i="60" s="1"/>
  <c r="R93" i="60" s="1"/>
  <c r="R83" i="60"/>
  <c r="Y67" i="47"/>
  <c r="AC124" i="60"/>
  <c r="Y89" i="60"/>
  <c r="Y102" i="60" s="1"/>
  <c r="AC89" i="60"/>
  <c r="AC102" i="60" s="1"/>
  <c r="P68" i="47"/>
  <c r="AI89" i="60"/>
  <c r="AI102" i="60" s="1"/>
  <c r="AH89" i="60"/>
  <c r="AH102" i="60" s="1"/>
  <c r="O76" i="47"/>
  <c r="S112" i="60"/>
  <c r="AF89" i="60"/>
  <c r="AF102" i="60" s="1"/>
  <c r="AB89" i="60"/>
  <c r="AB102" i="60" s="1"/>
  <c r="R114" i="60"/>
  <c r="N81" i="47"/>
  <c r="R82" i="60"/>
  <c r="Q113" i="60"/>
  <c r="N75" i="47" s="1"/>
  <c r="T115" i="60"/>
  <c r="P80" i="47"/>
  <c r="AE89" i="60"/>
  <c r="AE102" i="60" s="1"/>
  <c r="M68" i="47"/>
  <c r="P74" i="60"/>
  <c r="P77" i="60" s="1"/>
  <c r="Q84" i="60"/>
  <c r="Q92" i="60" s="1"/>
  <c r="P117" i="60"/>
  <c r="M78" i="47" s="1"/>
  <c r="N71" i="47"/>
  <c r="R106" i="60"/>
  <c r="Z73" i="47"/>
  <c r="AD104" i="60"/>
  <c r="X89" i="60"/>
  <c r="X102" i="60" s="1"/>
  <c r="AJ89" i="60"/>
  <c r="AJ102" i="60" s="1"/>
  <c r="AM89" i="60"/>
  <c r="AM102" i="60" s="1"/>
  <c r="S122" i="60"/>
  <c r="O63" i="47"/>
  <c r="M92" i="60"/>
  <c r="V89" i="60"/>
  <c r="V102" i="60" s="1"/>
  <c r="AG89" i="60"/>
  <c r="AG102" i="60" s="1"/>
  <c r="AA89" i="60"/>
  <c r="AA102" i="60" s="1"/>
  <c r="P93" i="60"/>
  <c r="P127" i="60" s="1"/>
  <c r="M65" i="47" s="1"/>
  <c r="M93" i="60"/>
  <c r="R126" i="60"/>
  <c r="N66" i="47"/>
  <c r="U89" i="60"/>
  <c r="U102" i="60" s="1"/>
  <c r="Z89" i="60"/>
  <c r="Z102" i="60" s="1"/>
  <c r="AN89" i="60"/>
  <c r="R105" i="60"/>
  <c r="N72" i="47"/>
  <c r="T89" i="60"/>
  <c r="T102" i="60" s="1"/>
  <c r="AK89" i="60"/>
  <c r="AK102" i="60" s="1"/>
  <c r="Q91" i="60"/>
  <c r="Q123" i="60" s="1"/>
  <c r="N62" i="47" s="1"/>
  <c r="Q93" i="60" l="1"/>
  <c r="Q127" i="60" s="1"/>
  <c r="N65" i="47" s="1"/>
  <c r="AJ68" i="47"/>
  <c r="U68" i="47"/>
  <c r="Z68" i="47"/>
  <c r="S126" i="60"/>
  <c r="O66" i="47"/>
  <c r="AA73" i="47"/>
  <c r="AE104" i="60"/>
  <c r="S82" i="60"/>
  <c r="R90" i="60"/>
  <c r="R113" i="60" s="1"/>
  <c r="V68" i="47"/>
  <c r="S116" i="60"/>
  <c r="O79" i="47"/>
  <c r="U115" i="60"/>
  <c r="Q80" i="47"/>
  <c r="AD124" i="60"/>
  <c r="Z67" i="47"/>
  <c r="AH68" i="47"/>
  <c r="X68" i="47"/>
  <c r="O71" i="47"/>
  <c r="S106" i="60"/>
  <c r="O81" i="47"/>
  <c r="S114" i="60"/>
  <c r="Q68" i="47"/>
  <c r="AD68" i="47"/>
  <c r="Y68" i="47"/>
  <c r="AG68" i="47"/>
  <c r="S68" i="47"/>
  <c r="AC68" i="47"/>
  <c r="S83" i="60"/>
  <c r="R91" i="60"/>
  <c r="R123" i="60" s="1"/>
  <c r="O62" i="47" s="1"/>
  <c r="T101" i="60"/>
  <c r="P69" i="47"/>
  <c r="S105" i="60"/>
  <c r="O72" i="47"/>
  <c r="R84" i="60"/>
  <c r="Q117" i="60"/>
  <c r="N78" i="47" s="1"/>
  <c r="T112" i="60"/>
  <c r="P76" i="47"/>
  <c r="S85" i="60"/>
  <c r="R127" i="60"/>
  <c r="O65" i="47" s="1"/>
  <c r="AA68" i="47"/>
  <c r="AI68" i="47"/>
  <c r="W68" i="47"/>
  <c r="AE68" i="47"/>
  <c r="AK68" i="47"/>
  <c r="Q74" i="60"/>
  <c r="Q77" i="60" s="1"/>
  <c r="R68" i="47"/>
  <c r="P63" i="47"/>
  <c r="T122" i="60"/>
  <c r="AB68" i="47"/>
  <c r="AF68" i="47"/>
  <c r="AP81" i="60"/>
  <c r="AP89" i="60" s="1"/>
  <c r="AP102" i="60" s="1"/>
  <c r="AO89" i="60"/>
  <c r="AO102" i="60" s="1"/>
  <c r="AF104" i="60" l="1"/>
  <c r="AB73" i="47"/>
  <c r="T82" i="60"/>
  <c r="S90" i="60"/>
  <c r="S113" i="60" s="1"/>
  <c r="U122" i="60"/>
  <c r="Q63" i="47"/>
  <c r="U101" i="60"/>
  <c r="Q69" i="47"/>
  <c r="O75" i="47"/>
  <c r="R74" i="60"/>
  <c r="R77" i="60" s="1"/>
  <c r="AE124" i="60"/>
  <c r="AA67" i="47"/>
  <c r="T105" i="60"/>
  <c r="P72" i="47"/>
  <c r="P66" i="47"/>
  <c r="T126" i="60"/>
  <c r="T83" i="60"/>
  <c r="S91" i="60"/>
  <c r="S123" i="60" s="1"/>
  <c r="P62" i="47" s="1"/>
  <c r="V115" i="60"/>
  <c r="R80" i="47"/>
  <c r="T85" i="60"/>
  <c r="S93" i="60"/>
  <c r="S127" i="60" s="1"/>
  <c r="P65" i="47" s="1"/>
  <c r="P81" i="47"/>
  <c r="T114" i="60"/>
  <c r="P79" i="47"/>
  <c r="T116" i="60"/>
  <c r="AL68" i="47"/>
  <c r="Q76" i="47"/>
  <c r="U112" i="60"/>
  <c r="T106" i="60"/>
  <c r="P71" i="47"/>
  <c r="AM68" i="47"/>
  <c r="S84" i="60"/>
  <c r="R92" i="60"/>
  <c r="R117" i="60" s="1"/>
  <c r="O78" i="47" s="1"/>
  <c r="AF124" i="60" l="1"/>
  <c r="AB67" i="47"/>
  <c r="U106" i="60"/>
  <c r="Q71" i="47"/>
  <c r="S80" i="47"/>
  <c r="W115" i="60"/>
  <c r="V112" i="60"/>
  <c r="R76" i="47"/>
  <c r="R69" i="47"/>
  <c r="V101" i="60"/>
  <c r="U85" i="60"/>
  <c r="T93" i="60"/>
  <c r="T127" i="60" s="1"/>
  <c r="Q65" i="47" s="1"/>
  <c r="U83" i="60"/>
  <c r="T91" i="60"/>
  <c r="T123" i="60" s="1"/>
  <c r="Q62" i="47" s="1"/>
  <c r="V122" i="60"/>
  <c r="R63" i="47"/>
  <c r="U126" i="60"/>
  <c r="Q66" i="47"/>
  <c r="Q79" i="47"/>
  <c r="U116" i="60"/>
  <c r="P75" i="47"/>
  <c r="S74" i="60"/>
  <c r="S77" i="60" s="1"/>
  <c r="U82" i="60"/>
  <c r="T90" i="60"/>
  <c r="T113" i="60" s="1"/>
  <c r="Q81" i="47"/>
  <c r="U114" i="60"/>
  <c r="U105" i="60"/>
  <c r="Q72" i="47"/>
  <c r="T84" i="60"/>
  <c r="S92" i="60"/>
  <c r="S117" i="60" s="1"/>
  <c r="P78" i="47" s="1"/>
  <c r="AC73" i="47"/>
  <c r="AG104" i="60"/>
  <c r="V85" i="60" l="1"/>
  <c r="U93" i="60"/>
  <c r="U127" i="60" s="1"/>
  <c r="R65" i="47" s="1"/>
  <c r="V82" i="60"/>
  <c r="U90" i="60"/>
  <c r="U113" i="60" s="1"/>
  <c r="AH104" i="60"/>
  <c r="AD73" i="47"/>
  <c r="W101" i="60"/>
  <c r="S69" i="47"/>
  <c r="V116" i="60"/>
  <c r="R79" i="47"/>
  <c r="U84" i="60"/>
  <c r="T92" i="60"/>
  <c r="T117" i="60" s="1"/>
  <c r="Q78" i="47" s="1"/>
  <c r="S76" i="47"/>
  <c r="W112" i="60"/>
  <c r="V126" i="60"/>
  <c r="R66" i="47"/>
  <c r="T80" i="47"/>
  <c r="X115" i="60"/>
  <c r="R72" i="47"/>
  <c r="V105" i="60"/>
  <c r="W122" i="60"/>
  <c r="S63" i="47"/>
  <c r="R81" i="47"/>
  <c r="V114" i="60"/>
  <c r="V106" i="60"/>
  <c r="R71" i="47"/>
  <c r="Q75" i="47"/>
  <c r="T74" i="60"/>
  <c r="T77" i="60" s="1"/>
  <c r="V83" i="60"/>
  <c r="U91" i="60"/>
  <c r="U123" i="60" s="1"/>
  <c r="R62" i="47" s="1"/>
  <c r="AG124" i="60"/>
  <c r="AC67" i="47"/>
  <c r="W116" i="60" l="1"/>
  <c r="S79" i="47"/>
  <c r="U80" i="47"/>
  <c r="Y115" i="60"/>
  <c r="X101" i="60"/>
  <c r="T69" i="47"/>
  <c r="AI104" i="60"/>
  <c r="AE73" i="47"/>
  <c r="S72" i="47"/>
  <c r="W105" i="60"/>
  <c r="W126" i="60"/>
  <c r="S66" i="47"/>
  <c r="X122" i="60"/>
  <c r="T63" i="47"/>
  <c r="X112" i="60"/>
  <c r="T76" i="47"/>
  <c r="R75" i="47"/>
  <c r="U74" i="60"/>
  <c r="U77" i="60" s="1"/>
  <c r="AD67" i="47"/>
  <c r="AH124" i="60"/>
  <c r="S71" i="47"/>
  <c r="W106" i="60"/>
  <c r="W82" i="60"/>
  <c r="V90" i="60"/>
  <c r="V113" i="60" s="1"/>
  <c r="W83" i="60"/>
  <c r="V91" i="60"/>
  <c r="V123" i="60" s="1"/>
  <c r="S62" i="47" s="1"/>
  <c r="W114" i="60"/>
  <c r="S81" i="47"/>
  <c r="V84" i="60"/>
  <c r="U92" i="60"/>
  <c r="U117" i="60" s="1"/>
  <c r="R78" i="47" s="1"/>
  <c r="W85" i="60"/>
  <c r="V93" i="60"/>
  <c r="V127" i="60" s="1"/>
  <c r="S65" i="47" s="1"/>
  <c r="T66" i="47" l="1"/>
  <c r="X126" i="60"/>
  <c r="T72" i="47"/>
  <c r="X105" i="60"/>
  <c r="S75" i="47"/>
  <c r="V74" i="60"/>
  <c r="V77" i="60" s="1"/>
  <c r="AJ104" i="60"/>
  <c r="AF73" i="47"/>
  <c r="X82" i="60"/>
  <c r="W90" i="60"/>
  <c r="W113" i="60" s="1"/>
  <c r="Y101" i="60"/>
  <c r="U69" i="47"/>
  <c r="X85" i="60"/>
  <c r="W93" i="60"/>
  <c r="W127" i="60" s="1"/>
  <c r="T65" i="47" s="1"/>
  <c r="Z115" i="60"/>
  <c r="V80" i="47"/>
  <c r="T71" i="47"/>
  <c r="X106" i="60"/>
  <c r="X114" i="60"/>
  <c r="T81" i="47"/>
  <c r="W84" i="60"/>
  <c r="V92" i="60"/>
  <c r="V117" i="60" s="1"/>
  <c r="S78" i="47" s="1"/>
  <c r="Y112" i="60"/>
  <c r="U76" i="47"/>
  <c r="AI124" i="60"/>
  <c r="AE67" i="47"/>
  <c r="X83" i="60"/>
  <c r="W91" i="60"/>
  <c r="W123" i="60" s="1"/>
  <c r="T62" i="47" s="1"/>
  <c r="Y122" i="60"/>
  <c r="U63" i="47"/>
  <c r="T79" i="47"/>
  <c r="X116" i="60"/>
  <c r="V76" i="47" l="1"/>
  <c r="Z112" i="60"/>
  <c r="V69" i="47"/>
  <c r="Z101" i="60"/>
  <c r="T75" i="47"/>
  <c r="W74" i="60"/>
  <c r="W77" i="60" s="1"/>
  <c r="Y82" i="60"/>
  <c r="X90" i="60"/>
  <c r="X113" i="60" s="1"/>
  <c r="U81" i="47"/>
  <c r="Y114" i="60"/>
  <c r="AK104" i="60"/>
  <c r="AG73" i="47"/>
  <c r="Y106" i="60"/>
  <c r="U71" i="47"/>
  <c r="Y83" i="60"/>
  <c r="X91" i="60"/>
  <c r="X123" i="60" s="1"/>
  <c r="U62" i="47" s="1"/>
  <c r="Y105" i="60"/>
  <c r="U72" i="47"/>
  <c r="V63" i="47"/>
  <c r="Z122" i="60"/>
  <c r="W80" i="47"/>
  <c r="AA115" i="60"/>
  <c r="U79" i="47"/>
  <c r="Y116" i="60"/>
  <c r="U66" i="47"/>
  <c r="Y126" i="60"/>
  <c r="X84" i="60"/>
  <c r="W92" i="60"/>
  <c r="W117" i="60" s="1"/>
  <c r="T78" i="47" s="1"/>
  <c r="AJ124" i="60"/>
  <c r="AF67" i="47"/>
  <c r="Y85" i="60"/>
  <c r="X93" i="60"/>
  <c r="X127" i="60" s="1"/>
  <c r="U65" i="47" s="1"/>
  <c r="V79" i="47" l="1"/>
  <c r="Z116" i="60"/>
  <c r="AB115" i="60"/>
  <c r="X80" i="47"/>
  <c r="V81" i="47"/>
  <c r="Z114" i="60"/>
  <c r="Z85" i="60"/>
  <c r="Y93" i="60"/>
  <c r="Y127" i="60" s="1"/>
  <c r="V65" i="47" s="1"/>
  <c r="AA122" i="60"/>
  <c r="W63" i="47"/>
  <c r="U75" i="47"/>
  <c r="X74" i="60"/>
  <c r="X77" i="60" s="1"/>
  <c r="AL104" i="60"/>
  <c r="AH73" i="47"/>
  <c r="Z82" i="60"/>
  <c r="Y90" i="60"/>
  <c r="Y113" i="60" s="1"/>
  <c r="AG67" i="47"/>
  <c r="AK124" i="60"/>
  <c r="Z105" i="60"/>
  <c r="V72" i="47"/>
  <c r="W69" i="47"/>
  <c r="AA101" i="60"/>
  <c r="X117" i="60"/>
  <c r="U78" i="47" s="1"/>
  <c r="Y84" i="60"/>
  <c r="X92" i="60"/>
  <c r="Z83" i="60"/>
  <c r="Y91" i="60"/>
  <c r="Y123" i="60" s="1"/>
  <c r="V62" i="47" s="1"/>
  <c r="Z126" i="60"/>
  <c r="V66" i="47"/>
  <c r="AA112" i="60"/>
  <c r="W76" i="47"/>
  <c r="V71" i="47"/>
  <c r="Z106" i="60"/>
  <c r="O121" i="60"/>
  <c r="J110" i="60"/>
  <c r="G77" i="47" s="1"/>
  <c r="O110" i="60"/>
  <c r="J121" i="60"/>
  <c r="G64" i="47" s="1"/>
  <c r="Z84" i="60" l="1"/>
  <c r="Y92" i="60"/>
  <c r="Y117" i="60" s="1"/>
  <c r="V78" i="47" s="1"/>
  <c r="AB101" i="60"/>
  <c r="X69" i="47"/>
  <c r="W71" i="47"/>
  <c r="AA106" i="60"/>
  <c r="W72" i="47"/>
  <c r="AA105" i="60"/>
  <c r="AA85" i="60"/>
  <c r="Z93" i="60"/>
  <c r="Z127" i="60" s="1"/>
  <c r="W65" i="47" s="1"/>
  <c r="N110" i="60"/>
  <c r="K77" i="47" s="1"/>
  <c r="K110" i="60"/>
  <c r="H77" i="47" s="1"/>
  <c r="L110" i="60"/>
  <c r="I77" i="47" s="1"/>
  <c r="M110" i="60"/>
  <c r="J77" i="47" s="1"/>
  <c r="L77" i="47"/>
  <c r="P110" i="60"/>
  <c r="AB122" i="60"/>
  <c r="X63" i="47"/>
  <c r="X76" i="47"/>
  <c r="AB112" i="60"/>
  <c r="AL124" i="60"/>
  <c r="AH67" i="47"/>
  <c r="AA114" i="60"/>
  <c r="W81" i="47"/>
  <c r="L64" i="47"/>
  <c r="N121" i="60"/>
  <c r="K64" i="47" s="1"/>
  <c r="L121" i="60"/>
  <c r="I64" i="47" s="1"/>
  <c r="P121" i="60"/>
  <c r="M121" i="60"/>
  <c r="J64" i="47" s="1"/>
  <c r="K121" i="60"/>
  <c r="H64" i="47" s="1"/>
  <c r="AA126" i="60"/>
  <c r="W66" i="47"/>
  <c r="V75" i="47"/>
  <c r="Y74" i="60"/>
  <c r="Y77" i="60" s="1"/>
  <c r="AA82" i="60"/>
  <c r="Z90" i="60"/>
  <c r="Z113" i="60" s="1"/>
  <c r="AC115" i="60"/>
  <c r="Y80" i="47"/>
  <c r="AA83" i="60"/>
  <c r="Z91" i="60"/>
  <c r="Z123" i="60" s="1"/>
  <c r="W62" i="47" s="1"/>
  <c r="W79" i="47"/>
  <c r="AA116" i="60"/>
  <c r="AI73" i="47"/>
  <c r="AM104" i="60"/>
  <c r="AM124" i="60" l="1"/>
  <c r="AI67" i="47"/>
  <c r="AB85" i="60"/>
  <c r="AA93" i="60"/>
  <c r="AA127" i="60" s="1"/>
  <c r="X65" i="47" s="1"/>
  <c r="AN104" i="60"/>
  <c r="AJ73" i="47"/>
  <c r="AC112" i="60"/>
  <c r="Y76" i="47"/>
  <c r="AB105" i="60"/>
  <c r="X72" i="47"/>
  <c r="AB82" i="60"/>
  <c r="AA90" i="60"/>
  <c r="AA113" i="60" s="1"/>
  <c r="AB126" i="60"/>
  <c r="X66" i="47"/>
  <c r="X79" i="47"/>
  <c r="AB116" i="60"/>
  <c r="AB106" i="60"/>
  <c r="X71" i="47"/>
  <c r="Y63" i="47"/>
  <c r="AC122" i="60"/>
  <c r="Q121" i="60"/>
  <c r="M64" i="47"/>
  <c r="Q110" i="60"/>
  <c r="M77" i="47"/>
  <c r="AB83" i="60"/>
  <c r="AA91" i="60"/>
  <c r="AA123" i="60" s="1"/>
  <c r="X62" i="47" s="1"/>
  <c r="AC101" i="60"/>
  <c r="Y69" i="47"/>
  <c r="W75" i="47"/>
  <c r="Z74" i="60"/>
  <c r="Z77" i="60" s="1"/>
  <c r="AB114" i="60"/>
  <c r="X81" i="47"/>
  <c r="AD115" i="60"/>
  <c r="Z80" i="47"/>
  <c r="AA84" i="60"/>
  <c r="Z117" i="60"/>
  <c r="W78" i="47" s="1"/>
  <c r="Z92" i="60"/>
  <c r="J99" i="60"/>
  <c r="G70" i="47" s="1"/>
  <c r="O99" i="60"/>
  <c r="AB84" i="60" l="1"/>
  <c r="AA92" i="60"/>
  <c r="AA117" i="60" s="1"/>
  <c r="X78" i="47" s="1"/>
  <c r="N64" i="47"/>
  <c r="R121" i="60"/>
  <c r="AD122" i="60"/>
  <c r="Z63" i="47"/>
  <c r="N77" i="47"/>
  <c r="R110" i="60"/>
  <c r="AA80" i="47"/>
  <c r="AE115" i="60"/>
  <c r="Y81" i="47"/>
  <c r="AC114" i="60"/>
  <c r="AD112" i="60"/>
  <c r="Z76" i="47"/>
  <c r="AC82" i="60"/>
  <c r="AB90" i="60"/>
  <c r="AB113" i="60" s="1"/>
  <c r="AC105" i="60"/>
  <c r="Y72" i="47"/>
  <c r="L70" i="47"/>
  <c r="P99" i="60"/>
  <c r="L99" i="60"/>
  <c r="I70" i="47" s="1"/>
  <c r="N99" i="60"/>
  <c r="K70" i="47" s="1"/>
  <c r="K99" i="60"/>
  <c r="H70" i="47" s="1"/>
  <c r="M99" i="60"/>
  <c r="J70" i="47" s="1"/>
  <c r="Y71" i="47"/>
  <c r="AC106" i="60"/>
  <c r="AO104" i="60"/>
  <c r="AK73" i="47"/>
  <c r="X75" i="47"/>
  <c r="AA74" i="60"/>
  <c r="AA77" i="60" s="1"/>
  <c r="AC116" i="60"/>
  <c r="Y79" i="47"/>
  <c r="AD101" i="60"/>
  <c r="Z69" i="47"/>
  <c r="AC85" i="60"/>
  <c r="AB93" i="60"/>
  <c r="AB127" i="60" s="1"/>
  <c r="Y65" i="47" s="1"/>
  <c r="AC83" i="60"/>
  <c r="AB91" i="60"/>
  <c r="AB123" i="60" s="1"/>
  <c r="Y62" i="47" s="1"/>
  <c r="Y66" i="47"/>
  <c r="AC126" i="60"/>
  <c r="AJ67" i="47"/>
  <c r="AN124" i="60"/>
  <c r="AD85" i="60" l="1"/>
  <c r="AC93" i="60"/>
  <c r="AC127" i="60" s="1"/>
  <c r="Z65" i="47" s="1"/>
  <c r="AF115" i="60"/>
  <c r="AB80" i="47"/>
  <c r="AE101" i="60"/>
  <c r="AA69" i="47"/>
  <c r="M70" i="47"/>
  <c r="Q99" i="60"/>
  <c r="O77" i="47"/>
  <c r="S110" i="60"/>
  <c r="AD116" i="60"/>
  <c r="Z79" i="47"/>
  <c r="AK67" i="47"/>
  <c r="AO124" i="60"/>
  <c r="AD105" i="60"/>
  <c r="Z72" i="47"/>
  <c r="AE122" i="60"/>
  <c r="AA63" i="47"/>
  <c r="Y75" i="47"/>
  <c r="AB74" i="60"/>
  <c r="AB77" i="60" s="1"/>
  <c r="O64" i="47"/>
  <c r="S121" i="60"/>
  <c r="AD126" i="60"/>
  <c r="Z66" i="47"/>
  <c r="AL73" i="47"/>
  <c r="AP104" i="60"/>
  <c r="AM73" i="47" s="1"/>
  <c r="AD82" i="60"/>
  <c r="AC90" i="60"/>
  <c r="AC113" i="60" s="1"/>
  <c r="AD106" i="60"/>
  <c r="Z71" i="47"/>
  <c r="AD83" i="60"/>
  <c r="AC91" i="60"/>
  <c r="AC123" i="60" s="1"/>
  <c r="Z62" i="47" s="1"/>
  <c r="AE112" i="60"/>
  <c r="AA76" i="47"/>
  <c r="AC84" i="60"/>
  <c r="AB92" i="60"/>
  <c r="AB117" i="60" s="1"/>
  <c r="Y78" i="47" s="1"/>
  <c r="AD114" i="60"/>
  <c r="Z81" i="47"/>
  <c r="AD84" i="60" l="1"/>
  <c r="AC92" i="60"/>
  <c r="AC117" i="60" s="1"/>
  <c r="Z78" i="47" s="1"/>
  <c r="AE126" i="60"/>
  <c r="AA66" i="47"/>
  <c r="AE116" i="60"/>
  <c r="AA79" i="47"/>
  <c r="T121" i="60"/>
  <c r="P64" i="47"/>
  <c r="P77" i="47"/>
  <c r="T110" i="60"/>
  <c r="AB76" i="47"/>
  <c r="AF112" i="60"/>
  <c r="R99" i="60"/>
  <c r="N70" i="47"/>
  <c r="AE83" i="60"/>
  <c r="AD91" i="60"/>
  <c r="AD123" i="60" s="1"/>
  <c r="AA62" i="47" s="1"/>
  <c r="AA71" i="47"/>
  <c r="AE106" i="60"/>
  <c r="AF122" i="60"/>
  <c r="AB63" i="47"/>
  <c r="AF101" i="60"/>
  <c r="AB69" i="47"/>
  <c r="Z75" i="47"/>
  <c r="AC74" i="60"/>
  <c r="AC77" i="60" s="1"/>
  <c r="AE82" i="60"/>
  <c r="AD90" i="60"/>
  <c r="AD113" i="60" s="1"/>
  <c r="AA72" i="47"/>
  <c r="AE105" i="60"/>
  <c r="AC80" i="47"/>
  <c r="AG115" i="60"/>
  <c r="AE114" i="60"/>
  <c r="AA81" i="47"/>
  <c r="AL67" i="47"/>
  <c r="AP124" i="60"/>
  <c r="AM67" i="47" s="1"/>
  <c r="AE85" i="60"/>
  <c r="AD93" i="60"/>
  <c r="AD127" i="60" s="1"/>
  <c r="AA65" i="47" s="1"/>
  <c r="AF85" i="60" l="1"/>
  <c r="AE93" i="60"/>
  <c r="AE127" i="60" s="1"/>
  <c r="AB65" i="47" s="1"/>
  <c r="Q77" i="47"/>
  <c r="U110" i="60"/>
  <c r="AG101" i="60"/>
  <c r="AC69" i="47"/>
  <c r="AF114" i="60"/>
  <c r="AB81" i="47"/>
  <c r="AC63" i="47"/>
  <c r="AG122" i="60"/>
  <c r="Q64" i="47"/>
  <c r="U121" i="60"/>
  <c r="AH115" i="60"/>
  <c r="AD80" i="47"/>
  <c r="AF106" i="60"/>
  <c r="AB71" i="47"/>
  <c r="AB79" i="47"/>
  <c r="AF116" i="60"/>
  <c r="AF105" i="60"/>
  <c r="AB72" i="47"/>
  <c r="AF83" i="60"/>
  <c r="AE91" i="60"/>
  <c r="AE123" i="60" s="1"/>
  <c r="AB62" i="47" s="1"/>
  <c r="AF126" i="60"/>
  <c r="AB66" i="47"/>
  <c r="AA75" i="47"/>
  <c r="AD74" i="60"/>
  <c r="AD77" i="60" s="1"/>
  <c r="AF82" i="60"/>
  <c r="AE90" i="60"/>
  <c r="AE113" i="60" s="1"/>
  <c r="O70" i="47"/>
  <c r="S99" i="60"/>
  <c r="AG112" i="60"/>
  <c r="AC76" i="47"/>
  <c r="AE84" i="60"/>
  <c r="AD92" i="60"/>
  <c r="AD117" i="60" s="1"/>
  <c r="AA78" i="47" s="1"/>
  <c r="AH122" i="60" l="1"/>
  <c r="AD63" i="47"/>
  <c r="AF84" i="60"/>
  <c r="AE92" i="60"/>
  <c r="AE117" i="60" s="1"/>
  <c r="AB78" i="47" s="1"/>
  <c r="AG83" i="60"/>
  <c r="AF91" i="60"/>
  <c r="AF123" i="60" s="1"/>
  <c r="AC62" i="47" s="1"/>
  <c r="V121" i="60"/>
  <c r="R64" i="47"/>
  <c r="AC66" i="47"/>
  <c r="AG126" i="60"/>
  <c r="AH112" i="60"/>
  <c r="AD76" i="47"/>
  <c r="AC72" i="47"/>
  <c r="AG105" i="60"/>
  <c r="AG114" i="60"/>
  <c r="AC81" i="47"/>
  <c r="P70" i="47"/>
  <c r="T99" i="60"/>
  <c r="AG116" i="60"/>
  <c r="AC79" i="47"/>
  <c r="AH101" i="60"/>
  <c r="AD69" i="47"/>
  <c r="AB75" i="47"/>
  <c r="AE74" i="60"/>
  <c r="AE77" i="60" s="1"/>
  <c r="R77" i="47"/>
  <c r="V110" i="60"/>
  <c r="AG82" i="60"/>
  <c r="AF90" i="60"/>
  <c r="AF113" i="60" s="1"/>
  <c r="AG106" i="60"/>
  <c r="AC71" i="47"/>
  <c r="AE80" i="47"/>
  <c r="AI115" i="60"/>
  <c r="AG85" i="60"/>
  <c r="AF93" i="60"/>
  <c r="AF127" i="60" s="1"/>
  <c r="AC65" i="47" s="1"/>
  <c r="AI112" i="60" l="1"/>
  <c r="AE76" i="47"/>
  <c r="AF80" i="47"/>
  <c r="AJ115" i="60"/>
  <c r="AH116" i="60"/>
  <c r="AD79" i="47"/>
  <c r="W121" i="60"/>
  <c r="S64" i="47"/>
  <c r="Q70" i="47"/>
  <c r="U99" i="60"/>
  <c r="AH83" i="60"/>
  <c r="AG91" i="60"/>
  <c r="AG123" i="60" s="1"/>
  <c r="AD62" i="47" s="1"/>
  <c r="AH85" i="60"/>
  <c r="AG93" i="60"/>
  <c r="AG127" i="60" s="1"/>
  <c r="AD65" i="47" s="1"/>
  <c r="AH106" i="60"/>
  <c r="AD71" i="47"/>
  <c r="AH82" i="60"/>
  <c r="AG90" i="60"/>
  <c r="AG113" i="60" s="1"/>
  <c r="AH114" i="60"/>
  <c r="AD81" i="47"/>
  <c r="AE69" i="47"/>
  <c r="AI101" i="60"/>
  <c r="W110" i="60"/>
  <c r="S77" i="47"/>
  <c r="AH105" i="60"/>
  <c r="AD72" i="47"/>
  <c r="AG84" i="60"/>
  <c r="AF92" i="60"/>
  <c r="AF117" i="60" s="1"/>
  <c r="AC78" i="47" s="1"/>
  <c r="AD66" i="47"/>
  <c r="AH126" i="60"/>
  <c r="AC75" i="47"/>
  <c r="AF74" i="60"/>
  <c r="AF77" i="60" s="1"/>
  <c r="AE63" i="47"/>
  <c r="AI122" i="60"/>
  <c r="AI83" i="60" l="1"/>
  <c r="AH91" i="60"/>
  <c r="AH123" i="60" s="1"/>
  <c r="AE62" i="47" s="1"/>
  <c r="AJ101" i="60"/>
  <c r="AF69" i="47"/>
  <c r="R70" i="47"/>
  <c r="V99" i="60"/>
  <c r="AI114" i="60"/>
  <c r="AE81" i="47"/>
  <c r="X121" i="60"/>
  <c r="T64" i="47"/>
  <c r="AD75" i="47"/>
  <c r="AG74" i="60"/>
  <c r="AG77" i="60" s="1"/>
  <c r="AI82" i="60"/>
  <c r="AH90" i="60"/>
  <c r="AH113" i="60" s="1"/>
  <c r="AE79" i="47"/>
  <c r="AI116" i="60"/>
  <c r="AI126" i="60"/>
  <c r="AE66" i="47"/>
  <c r="AH84" i="60"/>
  <c r="AG92" i="60"/>
  <c r="AG117" i="60" s="1"/>
  <c r="AD78" i="47" s="1"/>
  <c r="AK115" i="60"/>
  <c r="AG80" i="47"/>
  <c r="X110" i="60"/>
  <c r="T77" i="47"/>
  <c r="AF63" i="47"/>
  <c r="AJ122" i="60"/>
  <c r="AE71" i="47"/>
  <c r="AI106" i="60"/>
  <c r="AI105" i="60"/>
  <c r="AE72" i="47"/>
  <c r="AI85" i="60"/>
  <c r="AH93" i="60"/>
  <c r="AH127" i="60" s="1"/>
  <c r="AE65" i="47" s="1"/>
  <c r="AJ112" i="60"/>
  <c r="AF76" i="47"/>
  <c r="Y110" i="60" l="1"/>
  <c r="U77" i="47"/>
  <c r="AK112" i="60"/>
  <c r="AG76" i="47"/>
  <c r="AL115" i="60"/>
  <c r="AH80" i="47"/>
  <c r="Y121" i="60"/>
  <c r="U64" i="47"/>
  <c r="AJ85" i="60"/>
  <c r="AI93" i="60"/>
  <c r="AI127" i="60" s="1"/>
  <c r="AF65" i="47" s="1"/>
  <c r="AI84" i="60"/>
  <c r="AH117" i="60"/>
  <c r="AE78" i="47" s="1"/>
  <c r="AH92" i="60"/>
  <c r="AF81" i="47"/>
  <c r="AJ114" i="60"/>
  <c r="W99" i="60"/>
  <c r="S70" i="47"/>
  <c r="AJ106" i="60"/>
  <c r="AF71" i="47"/>
  <c r="AF66" i="47"/>
  <c r="AJ126" i="60"/>
  <c r="AJ105" i="60"/>
  <c r="AF72" i="47"/>
  <c r="AJ116" i="60"/>
  <c r="AF79" i="47"/>
  <c r="AG63" i="47"/>
  <c r="AK122" i="60"/>
  <c r="AK101" i="60"/>
  <c r="AG69" i="47"/>
  <c r="AE75" i="47"/>
  <c r="AH74" i="60"/>
  <c r="AH77" i="60" s="1"/>
  <c r="AJ82" i="60"/>
  <c r="AI90" i="60"/>
  <c r="AI113" i="60" s="1"/>
  <c r="AJ83" i="60"/>
  <c r="AI91" i="60"/>
  <c r="AI123" i="60" s="1"/>
  <c r="AF62" i="47" s="1"/>
  <c r="AK83" i="60" l="1"/>
  <c r="AJ91" i="60"/>
  <c r="AJ123" i="60" s="1"/>
  <c r="AG62" i="47" s="1"/>
  <c r="AK82" i="60"/>
  <c r="AJ90" i="60"/>
  <c r="AJ113" i="60" s="1"/>
  <c r="Z121" i="60"/>
  <c r="V64" i="47"/>
  <c r="AF75" i="47"/>
  <c r="AI74" i="60"/>
  <c r="AI77" i="60" s="1"/>
  <c r="AJ84" i="60"/>
  <c r="AI92" i="60"/>
  <c r="AI117" i="60" s="1"/>
  <c r="AF78" i="47" s="1"/>
  <c r="AG71" i="47"/>
  <c r="AK106" i="60"/>
  <c r="AI80" i="47"/>
  <c r="AM115" i="60"/>
  <c r="AK116" i="60"/>
  <c r="AG79" i="47"/>
  <c r="AK105" i="60"/>
  <c r="AG72" i="47"/>
  <c r="X99" i="60"/>
  <c r="T70" i="47"/>
  <c r="AL112" i="60"/>
  <c r="AH76" i="47"/>
  <c r="AK85" i="60"/>
  <c r="AJ93" i="60"/>
  <c r="AJ127" i="60" s="1"/>
  <c r="AG65" i="47" s="1"/>
  <c r="AG81" i="47"/>
  <c r="AK114" i="60"/>
  <c r="AG66" i="47"/>
  <c r="AK126" i="60"/>
  <c r="AH69" i="47"/>
  <c r="AL101" i="60"/>
  <c r="AL122" i="60"/>
  <c r="AH63" i="47"/>
  <c r="V77" i="47"/>
  <c r="Z110" i="60"/>
  <c r="AI63" i="47" l="1"/>
  <c r="AM122" i="60"/>
  <c r="U70" i="47"/>
  <c r="Y99" i="60"/>
  <c r="AH72" i="47"/>
  <c r="AL105" i="60"/>
  <c r="W64" i="47"/>
  <c r="AA121" i="60"/>
  <c r="AM101" i="60"/>
  <c r="AI69" i="47"/>
  <c r="AH79" i="47"/>
  <c r="AL116" i="60"/>
  <c r="AG75" i="47"/>
  <c r="AJ74" i="60"/>
  <c r="AJ77" i="60" s="1"/>
  <c r="AL85" i="60"/>
  <c r="AK93" i="60"/>
  <c r="AK127" i="60" s="1"/>
  <c r="AH65" i="47" s="1"/>
  <c r="AH81" i="47"/>
  <c r="AL114" i="60"/>
  <c r="AN115" i="60"/>
  <c r="AJ80" i="47"/>
  <c r="AL82" i="60"/>
  <c r="AK90" i="60"/>
  <c r="AK113" i="60" s="1"/>
  <c r="AM112" i="60"/>
  <c r="AI76" i="47"/>
  <c r="AH66" i="47"/>
  <c r="AL126" i="60"/>
  <c r="W77" i="47"/>
  <c r="AA110" i="60"/>
  <c r="AK84" i="60"/>
  <c r="AJ92" i="60"/>
  <c r="AJ117" i="60" s="1"/>
  <c r="AG78" i="47" s="1"/>
  <c r="AH71" i="47"/>
  <c r="AL106" i="60"/>
  <c r="AL83" i="60"/>
  <c r="AK91" i="60"/>
  <c r="AK123" i="60" s="1"/>
  <c r="AH62" i="47" s="1"/>
  <c r="AM106" i="60" l="1"/>
  <c r="AI71" i="47"/>
  <c r="AB121" i="60"/>
  <c r="X64" i="47"/>
  <c r="AM105" i="60"/>
  <c r="AI72" i="47"/>
  <c r="AI81" i="47"/>
  <c r="AM114" i="60"/>
  <c r="AL84" i="60"/>
  <c r="AK92" i="60"/>
  <c r="AK117" i="60" s="1"/>
  <c r="AH78" i="47" s="1"/>
  <c r="AM83" i="60"/>
  <c r="AL91" i="60"/>
  <c r="AL123" i="60" s="1"/>
  <c r="AI62" i="47" s="1"/>
  <c r="Z99" i="60"/>
  <c r="V70" i="47"/>
  <c r="AH75" i="47"/>
  <c r="AK74" i="60"/>
  <c r="AK77" i="60" s="1"/>
  <c r="AK80" i="47"/>
  <c r="AO115" i="60"/>
  <c r="AM85" i="60"/>
  <c r="AL93" i="60"/>
  <c r="AL127" i="60" s="1"/>
  <c r="AI65" i="47" s="1"/>
  <c r="AI79" i="47"/>
  <c r="AM116" i="60"/>
  <c r="AN101" i="60"/>
  <c r="AJ69" i="47"/>
  <c r="AM126" i="60"/>
  <c r="AI66" i="47"/>
  <c r="AJ63" i="47"/>
  <c r="AN122" i="60"/>
  <c r="AJ76" i="47"/>
  <c r="AN112" i="60"/>
  <c r="AM82" i="60"/>
  <c r="AL90" i="60"/>
  <c r="AL113" i="60" s="1"/>
  <c r="X77" i="47"/>
  <c r="AB110" i="60"/>
  <c r="AN83" i="60" l="1"/>
  <c r="AM91" i="60"/>
  <c r="AM123" i="60" s="1"/>
  <c r="AJ62" i="47" s="1"/>
  <c r="AM84" i="60"/>
  <c r="AL92" i="60"/>
  <c r="AL117" i="60" s="1"/>
  <c r="AI78" i="47" s="1"/>
  <c r="AJ79" i="47"/>
  <c r="AN116" i="60"/>
  <c r="AN114" i="60"/>
  <c r="AJ81" i="47"/>
  <c r="Y77" i="47"/>
  <c r="AC110" i="60"/>
  <c r="AK76" i="47"/>
  <c r="AO112" i="60"/>
  <c r="AJ72" i="47"/>
  <c r="AN105" i="60"/>
  <c r="AL80" i="47"/>
  <c r="AP115" i="60"/>
  <c r="AM80" i="47" s="1"/>
  <c r="AK63" i="47"/>
  <c r="AO122" i="60"/>
  <c r="AO101" i="60"/>
  <c r="AK69" i="47"/>
  <c r="AN82" i="60"/>
  <c r="AM90" i="60"/>
  <c r="AM113" i="60" s="1"/>
  <c r="AC121" i="60"/>
  <c r="Y64" i="47"/>
  <c r="AN85" i="60"/>
  <c r="AM93" i="60"/>
  <c r="AM127" i="60" s="1"/>
  <c r="AJ65" i="47" s="1"/>
  <c r="AN126" i="60"/>
  <c r="AJ66" i="47"/>
  <c r="AA99" i="60"/>
  <c r="W70" i="47"/>
  <c r="AI75" i="47"/>
  <c r="AL74" i="60"/>
  <c r="AL77" i="60" s="1"/>
  <c r="AJ71" i="47"/>
  <c r="AN106" i="60"/>
  <c r="AJ75" i="47" l="1"/>
  <c r="AM74" i="60"/>
  <c r="AM77" i="60" s="1"/>
  <c r="AD110" i="60"/>
  <c r="Z77" i="47"/>
  <c r="AK71" i="47"/>
  <c r="AO106" i="60"/>
  <c r="AO82" i="60"/>
  <c r="AN90" i="60"/>
  <c r="AN113" i="60" s="1"/>
  <c r="Z64" i="47"/>
  <c r="AD121" i="60"/>
  <c r="AP101" i="60"/>
  <c r="AM69" i="47" s="1"/>
  <c r="AL69" i="47"/>
  <c r="AK81" i="47"/>
  <c r="AO114" i="60"/>
  <c r="AL76" i="47"/>
  <c r="AP112" i="60"/>
  <c r="AM76" i="47" s="1"/>
  <c r="AK79" i="47"/>
  <c r="AO116" i="60"/>
  <c r="AP122" i="60"/>
  <c r="AM63" i="47" s="1"/>
  <c r="AL63" i="47"/>
  <c r="AB99" i="60"/>
  <c r="X70" i="47"/>
  <c r="AO83" i="60"/>
  <c r="AN91" i="60"/>
  <c r="AN123" i="60" s="1"/>
  <c r="AK62" i="47" s="1"/>
  <c r="AK66" i="47"/>
  <c r="AO126" i="60"/>
  <c r="AK72" i="47"/>
  <c r="AO105" i="60"/>
  <c r="AN84" i="60"/>
  <c r="AM92" i="60"/>
  <c r="AM117" i="60" s="1"/>
  <c r="AJ78" i="47" s="1"/>
  <c r="AO85" i="60"/>
  <c r="AN93" i="60"/>
  <c r="AN127" i="60" s="1"/>
  <c r="AK65" i="47" s="1"/>
  <c r="AP83" i="60" l="1"/>
  <c r="AP91" i="60" s="1"/>
  <c r="AP123" i="60" s="1"/>
  <c r="AM62" i="47" s="1"/>
  <c r="AO91" i="60"/>
  <c r="AO123" i="60" s="1"/>
  <c r="AL62" i="47" s="1"/>
  <c r="AA64" i="47"/>
  <c r="AE121" i="60"/>
  <c r="AK75" i="47"/>
  <c r="AN74" i="60"/>
  <c r="AN77" i="60" s="1"/>
  <c r="AC99" i="60"/>
  <c r="Y70" i="47"/>
  <c r="AP82" i="60"/>
  <c r="AP90" i="60" s="1"/>
  <c r="AP113" i="60" s="1"/>
  <c r="AO90" i="60"/>
  <c r="AO113" i="60" s="1"/>
  <c r="AL79" i="47"/>
  <c r="AP116" i="60"/>
  <c r="AM79" i="47" s="1"/>
  <c r="AL71" i="47"/>
  <c r="AP106" i="60"/>
  <c r="AM71" i="47" s="1"/>
  <c r="AA77" i="47"/>
  <c r="AE110" i="60"/>
  <c r="AL81" i="47"/>
  <c r="AP114" i="60"/>
  <c r="AM81" i="47" s="1"/>
  <c r="AP85" i="60"/>
  <c r="AP93" i="60" s="1"/>
  <c r="AP127" i="60" s="1"/>
  <c r="AM65" i="47" s="1"/>
  <c r="AO93" i="60"/>
  <c r="AO127" i="60" s="1"/>
  <c r="AL65" i="47" s="1"/>
  <c r="AO84" i="60"/>
  <c r="AN92" i="60"/>
  <c r="AN117" i="60" s="1"/>
  <c r="AK78" i="47" s="1"/>
  <c r="AL72" i="47"/>
  <c r="AP105" i="60"/>
  <c r="AM72" i="47" s="1"/>
  <c r="AL66" i="47"/>
  <c r="AP126" i="60"/>
  <c r="AM66" i="47" s="1"/>
  <c r="AL75" i="47" l="1"/>
  <c r="AO74" i="60"/>
  <c r="AO77" i="60" s="1"/>
  <c r="Z70" i="47"/>
  <c r="AD99" i="60"/>
  <c r="AB77" i="47"/>
  <c r="AF110" i="60"/>
  <c r="AB64" i="47"/>
  <c r="AF121" i="60"/>
  <c r="AP84" i="60"/>
  <c r="AP92" i="60" s="1"/>
  <c r="AP117" i="60" s="1"/>
  <c r="AM78" i="47" s="1"/>
  <c r="AO92" i="60"/>
  <c r="AO117" i="60" s="1"/>
  <c r="AL78" i="47" s="1"/>
  <c r="AM75" i="47"/>
  <c r="AP74" i="60"/>
  <c r="AP77" i="60" s="1"/>
  <c r="AG110" i="60" l="1"/>
  <c r="AC77" i="47"/>
  <c r="AC64" i="47"/>
  <c r="AG121" i="60"/>
  <c r="AE99" i="60"/>
  <c r="AA70" i="47"/>
  <c r="AH121" i="60" l="1"/>
  <c r="AD64" i="47"/>
  <c r="AB70" i="47"/>
  <c r="AF99" i="60"/>
  <c r="AH110" i="60"/>
  <c r="AD77" i="47"/>
  <c r="AI110" i="60" l="1"/>
  <c r="AE77" i="47"/>
  <c r="AC70" i="47"/>
  <c r="AG99" i="60"/>
  <c r="AI121" i="60"/>
  <c r="AE64" i="47"/>
  <c r="AH99" i="60" l="1"/>
  <c r="AD70" i="47"/>
  <c r="AJ121" i="60"/>
  <c r="AF64" i="47"/>
  <c r="AJ110" i="60"/>
  <c r="AF77" i="47"/>
  <c r="AG64" i="47" l="1"/>
  <c r="AK121" i="60"/>
  <c r="AG77" i="47"/>
  <c r="AK110" i="60"/>
  <c r="AI99" i="60"/>
  <c r="AE70" i="47"/>
  <c r="AJ99" i="60" l="1"/>
  <c r="AF70" i="47"/>
  <c r="AL110" i="60"/>
  <c r="AH77" i="47"/>
  <c r="AH64" i="47"/>
  <c r="AL121" i="60"/>
  <c r="AM121" i="60" l="1"/>
  <c r="AI64" i="47"/>
  <c r="AM110" i="60"/>
  <c r="AI77" i="47"/>
  <c r="AG70" i="47"/>
  <c r="AK99" i="60"/>
  <c r="AL99" i="60" l="1"/>
  <c r="AH70" i="47"/>
  <c r="AN121" i="60"/>
  <c r="AJ64" i="47"/>
  <c r="AN110" i="60"/>
  <c r="AJ77" i="47"/>
  <c r="AO110" i="60" l="1"/>
  <c r="AK77" i="47"/>
  <c r="AO121" i="60"/>
  <c r="AK64" i="47"/>
  <c r="AI70" i="47"/>
  <c r="AM99" i="60"/>
  <c r="AJ70" i="47" l="1"/>
  <c r="AN99" i="60"/>
  <c r="AP121" i="60"/>
  <c r="AM64" i="47" s="1"/>
  <c r="AL64" i="47"/>
  <c r="AP110" i="60"/>
  <c r="AM77" i="47" s="1"/>
  <c r="AL77" i="47"/>
  <c r="AO99" i="60" l="1"/>
  <c r="AK70" i="47"/>
  <c r="AL70" i="47" l="1"/>
  <c r="AP99" i="60"/>
  <c r="AM70" i="47" s="1"/>
  <c r="C10" i="15" l="1"/>
  <c r="D10" i="15"/>
  <c r="C9" i="15"/>
  <c r="D9" i="15"/>
  <c r="O156" i="55" l="1"/>
  <c r="O165" i="55"/>
  <c r="O170" i="55"/>
  <c r="O248" i="55"/>
  <c r="O84" i="55"/>
  <c r="O149" i="55"/>
  <c r="O163" i="55"/>
  <c r="O164" i="55"/>
  <c r="O166" i="55"/>
  <c r="O77" i="55"/>
  <c r="M165" i="55" l="1"/>
  <c r="J50" i="47" s="1"/>
  <c r="N165" i="55"/>
  <c r="K50" i="47" s="1"/>
  <c r="L50" i="47"/>
  <c r="P165" i="55"/>
  <c r="M84" i="55"/>
  <c r="J33" i="47" s="1"/>
  <c r="N84" i="55"/>
  <c r="K33" i="47" s="1"/>
  <c r="L33" i="47"/>
  <c r="P84" i="55"/>
  <c r="M248" i="55"/>
  <c r="J61" i="47" s="1"/>
  <c r="N248" i="55"/>
  <c r="K61" i="47" s="1"/>
  <c r="L61" i="47"/>
  <c r="P248" i="55"/>
  <c r="M163" i="55"/>
  <c r="J43" i="47" s="1"/>
  <c r="N163" i="55"/>
  <c r="K43" i="47" s="1"/>
  <c r="L43" i="47"/>
  <c r="P163" i="55"/>
  <c r="N164" i="55"/>
  <c r="K46" i="47" s="1"/>
  <c r="M164" i="55"/>
  <c r="J46" i="47" s="1"/>
  <c r="L46" i="47"/>
  <c r="P164" i="55"/>
  <c r="N156" i="55"/>
  <c r="K20" i="47" s="1"/>
  <c r="M156" i="55"/>
  <c r="J20" i="47" s="1"/>
  <c r="L20" i="47"/>
  <c r="P156" i="55"/>
  <c r="N149" i="55"/>
  <c r="K19" i="47" s="1"/>
  <c r="M149" i="55"/>
  <c r="J19" i="47" s="1"/>
  <c r="L19" i="47"/>
  <c r="P149" i="55"/>
  <c r="M77" i="55"/>
  <c r="J31" i="47" s="1"/>
  <c r="N77" i="55"/>
  <c r="K31" i="47" s="1"/>
  <c r="L31" i="47"/>
  <c r="P77" i="55"/>
  <c r="M166" i="55"/>
  <c r="J45" i="47" s="1"/>
  <c r="N166" i="55"/>
  <c r="K45" i="47" s="1"/>
  <c r="L45" i="47"/>
  <c r="P166" i="55"/>
  <c r="N170" i="55"/>
  <c r="K51" i="47" s="1"/>
  <c r="M170" i="55"/>
  <c r="J51" i="47" s="1"/>
  <c r="L51" i="47"/>
  <c r="P170" i="55"/>
  <c r="O86" i="55"/>
  <c r="O82" i="55"/>
  <c r="O238" i="55"/>
  <c r="O79" i="55"/>
  <c r="O142" i="55"/>
  <c r="O145" i="55"/>
  <c r="O143" i="55"/>
  <c r="O78" i="55"/>
  <c r="O146" i="55"/>
  <c r="O162" i="55"/>
  <c r="O168" i="55"/>
  <c r="O161" i="55"/>
  <c r="O167" i="55"/>
  <c r="O140" i="55"/>
  <c r="O144" i="55"/>
  <c r="M168" i="55" l="1"/>
  <c r="J44" i="47" s="1"/>
  <c r="N168" i="55"/>
  <c r="K44" i="47" s="1"/>
  <c r="L44" i="47"/>
  <c r="P168" i="55"/>
  <c r="M142" i="55"/>
  <c r="J11" i="47" s="1"/>
  <c r="N142" i="55"/>
  <c r="K11" i="47" s="1"/>
  <c r="L11" i="47"/>
  <c r="P142" i="55"/>
  <c r="M45" i="47"/>
  <c r="Q166" i="55"/>
  <c r="M20" i="47"/>
  <c r="Q156" i="55"/>
  <c r="M61" i="47"/>
  <c r="Q248" i="55"/>
  <c r="M238" i="55"/>
  <c r="J57" i="47" s="1"/>
  <c r="N238" i="55"/>
  <c r="K57" i="47" s="1"/>
  <c r="L57" i="47"/>
  <c r="P238" i="55"/>
  <c r="M146" i="55"/>
  <c r="J17" i="47" s="1"/>
  <c r="N146" i="55"/>
  <c r="K17" i="47" s="1"/>
  <c r="L17" i="47"/>
  <c r="P146" i="55"/>
  <c r="N140" i="55"/>
  <c r="K10" i="47" s="1"/>
  <c r="M140" i="55"/>
  <c r="J10" i="47" s="1"/>
  <c r="L10" i="47"/>
  <c r="P140" i="55"/>
  <c r="N82" i="55"/>
  <c r="K34" i="47" s="1"/>
  <c r="M82" i="55"/>
  <c r="J34" i="47" s="1"/>
  <c r="L34" i="47"/>
  <c r="P82" i="55"/>
  <c r="M31" i="47"/>
  <c r="Q77" i="55"/>
  <c r="M46" i="47"/>
  <c r="Q164" i="55"/>
  <c r="M33" i="47"/>
  <c r="Q84" i="55"/>
  <c r="N144" i="55"/>
  <c r="K18" i="47" s="1"/>
  <c r="M144" i="55"/>
  <c r="J18" i="47" s="1"/>
  <c r="L18" i="47"/>
  <c r="P144" i="55"/>
  <c r="M162" i="55"/>
  <c r="J48" i="47" s="1"/>
  <c r="N162" i="55"/>
  <c r="K48" i="47" s="1"/>
  <c r="L48" i="47"/>
  <c r="P162" i="55"/>
  <c r="N78" i="55"/>
  <c r="K37" i="47" s="1"/>
  <c r="M78" i="55"/>
  <c r="J37" i="47" s="1"/>
  <c r="L37" i="47"/>
  <c r="P78" i="55"/>
  <c r="M51" i="47"/>
  <c r="Q170" i="55"/>
  <c r="N86" i="55"/>
  <c r="K41" i="47" s="1"/>
  <c r="M86" i="55"/>
  <c r="J41" i="47" s="1"/>
  <c r="L41" i="47"/>
  <c r="P86" i="55"/>
  <c r="M145" i="55"/>
  <c r="J13" i="47" s="1"/>
  <c r="N145" i="55"/>
  <c r="K13" i="47" s="1"/>
  <c r="L13" i="47"/>
  <c r="P145" i="55"/>
  <c r="M19" i="47"/>
  <c r="Q149" i="55"/>
  <c r="M43" i="47"/>
  <c r="Q163" i="55"/>
  <c r="M50" i="47"/>
  <c r="Q165" i="55"/>
  <c r="N167" i="55"/>
  <c r="K49" i="47" s="1"/>
  <c r="M167" i="55"/>
  <c r="J49" i="47" s="1"/>
  <c r="L49" i="47"/>
  <c r="P167" i="55"/>
  <c r="M143" i="55"/>
  <c r="J14" i="47" s="1"/>
  <c r="N143" i="55"/>
  <c r="K14" i="47" s="1"/>
  <c r="L14" i="47"/>
  <c r="P143" i="55"/>
  <c r="M161" i="55"/>
  <c r="J42" i="47" s="1"/>
  <c r="N161" i="55"/>
  <c r="K42" i="47" s="1"/>
  <c r="L42" i="47"/>
  <c r="P161" i="55"/>
  <c r="M79" i="55"/>
  <c r="J32" i="47" s="1"/>
  <c r="N79" i="55"/>
  <c r="K32" i="47" s="1"/>
  <c r="L32" i="47"/>
  <c r="P79" i="55"/>
  <c r="O141" i="55"/>
  <c r="O241" i="55"/>
  <c r="O139" i="55"/>
  <c r="O160" i="55"/>
  <c r="O239" i="55"/>
  <c r="O83" i="55"/>
  <c r="O240" i="55"/>
  <c r="O76" i="55"/>
  <c r="O147" i="55"/>
  <c r="O93" i="55"/>
  <c r="O81" i="55"/>
  <c r="O80" i="55"/>
  <c r="O246" i="55"/>
  <c r="O258" i="55"/>
  <c r="O243" i="55"/>
  <c r="O242" i="55"/>
  <c r="M141" i="55" l="1"/>
  <c r="J16" i="47" s="1"/>
  <c r="N141" i="55"/>
  <c r="K16" i="47" s="1"/>
  <c r="L16" i="47"/>
  <c r="P141" i="55"/>
  <c r="N20" i="47"/>
  <c r="R156" i="55"/>
  <c r="N80" i="55"/>
  <c r="K35" i="47" s="1"/>
  <c r="M80" i="55"/>
  <c r="J35" i="47" s="1"/>
  <c r="L35" i="47"/>
  <c r="P80" i="55"/>
  <c r="M139" i="55"/>
  <c r="J15" i="47" s="1"/>
  <c r="N139" i="55"/>
  <c r="K15" i="47" s="1"/>
  <c r="L15" i="47"/>
  <c r="P139" i="55"/>
  <c r="M49" i="47"/>
  <c r="Q167" i="55"/>
  <c r="M48" i="47"/>
  <c r="Q162" i="55"/>
  <c r="N31" i="47"/>
  <c r="R77" i="55"/>
  <c r="M242" i="55"/>
  <c r="J56" i="47" s="1"/>
  <c r="N242" i="55"/>
  <c r="K56" i="47" s="1"/>
  <c r="L56" i="47"/>
  <c r="P242" i="55"/>
  <c r="N240" i="55"/>
  <c r="K58" i="47" s="1"/>
  <c r="M240" i="55"/>
  <c r="J58" i="47" s="1"/>
  <c r="L58" i="47"/>
  <c r="P240" i="55"/>
  <c r="M42" i="47"/>
  <c r="Q161" i="55"/>
  <c r="M17" i="47"/>
  <c r="Q146" i="55"/>
  <c r="N45" i="47"/>
  <c r="R166" i="55"/>
  <c r="N93" i="55"/>
  <c r="K40" i="47" s="1"/>
  <c r="M93" i="55"/>
  <c r="J40" i="47" s="1"/>
  <c r="L40" i="47"/>
  <c r="P93" i="55"/>
  <c r="M41" i="47"/>
  <c r="Q86" i="55"/>
  <c r="N258" i="55"/>
  <c r="K132" i="47" s="1"/>
  <c r="M258" i="55"/>
  <c r="J132" i="47" s="1"/>
  <c r="L132" i="47"/>
  <c r="P258" i="55"/>
  <c r="M241" i="55"/>
  <c r="J53" i="47" s="1"/>
  <c r="N241" i="55"/>
  <c r="K53" i="47" s="1"/>
  <c r="L53" i="47"/>
  <c r="P241" i="55"/>
  <c r="M11" i="47"/>
  <c r="Q142" i="55"/>
  <c r="N243" i="55"/>
  <c r="K60" i="47" s="1"/>
  <c r="M243" i="55"/>
  <c r="J60" i="47" s="1"/>
  <c r="L60" i="47"/>
  <c r="P243" i="55"/>
  <c r="M76" i="55"/>
  <c r="J36" i="47" s="1"/>
  <c r="N76" i="55"/>
  <c r="K36" i="47" s="1"/>
  <c r="L36" i="47"/>
  <c r="P76" i="55"/>
  <c r="N50" i="47"/>
  <c r="R165" i="55"/>
  <c r="M18" i="47"/>
  <c r="Q144" i="55"/>
  <c r="M34" i="47"/>
  <c r="Q82" i="55"/>
  <c r="M57" i="47"/>
  <c r="Q238" i="55"/>
  <c r="N246" i="55"/>
  <c r="K54" i="47" s="1"/>
  <c r="M246" i="55"/>
  <c r="J54" i="47" s="1"/>
  <c r="L54" i="47"/>
  <c r="P246" i="55"/>
  <c r="M83" i="55"/>
  <c r="J38" i="47" s="1"/>
  <c r="N83" i="55"/>
  <c r="K38" i="47" s="1"/>
  <c r="L38" i="47"/>
  <c r="P83" i="55"/>
  <c r="R163" i="55"/>
  <c r="N43" i="47"/>
  <c r="N51" i="47"/>
  <c r="R170" i="55"/>
  <c r="M160" i="55"/>
  <c r="J47" i="47" s="1"/>
  <c r="N160" i="55"/>
  <c r="K47" i="47" s="1"/>
  <c r="L47" i="47"/>
  <c r="P160" i="55"/>
  <c r="M44" i="47"/>
  <c r="Q168" i="55"/>
  <c r="N81" i="55"/>
  <c r="K39" i="47" s="1"/>
  <c r="M81" i="55"/>
  <c r="J39" i="47" s="1"/>
  <c r="L39" i="47"/>
  <c r="P81" i="55"/>
  <c r="N239" i="55"/>
  <c r="K52" i="47" s="1"/>
  <c r="M239" i="55"/>
  <c r="J52" i="47" s="1"/>
  <c r="L52" i="47"/>
  <c r="P239" i="55"/>
  <c r="M14" i="47"/>
  <c r="Q143" i="55"/>
  <c r="N19" i="47"/>
  <c r="R149" i="55"/>
  <c r="M37" i="47"/>
  <c r="Q78" i="55"/>
  <c r="N33" i="47"/>
  <c r="R84" i="55"/>
  <c r="M147" i="55"/>
  <c r="J12" i="47" s="1"/>
  <c r="N147" i="55"/>
  <c r="K12" i="47" s="1"/>
  <c r="L12" i="47"/>
  <c r="P147" i="55"/>
  <c r="M32" i="47"/>
  <c r="Q79" i="55"/>
  <c r="M10" i="47"/>
  <c r="Q140" i="55"/>
  <c r="R248" i="55"/>
  <c r="N61" i="47"/>
  <c r="M13" i="47"/>
  <c r="Q145" i="55"/>
  <c r="N46" i="47"/>
  <c r="R164" i="55"/>
  <c r="O245" i="55"/>
  <c r="O244" i="55"/>
  <c r="O198" i="55"/>
  <c r="O201" i="55"/>
  <c r="O208" i="55"/>
  <c r="O202" i="55"/>
  <c r="O199" i="55"/>
  <c r="O204" i="55"/>
  <c r="O205" i="55"/>
  <c r="O203" i="55"/>
  <c r="O206" i="55"/>
  <c r="O200" i="55"/>
  <c r="N10" i="47" l="1"/>
  <c r="R140" i="55"/>
  <c r="O19" i="47"/>
  <c r="S149" i="55"/>
  <c r="N44" i="47"/>
  <c r="R168" i="55"/>
  <c r="O50" i="47"/>
  <c r="S165" i="55"/>
  <c r="M53" i="47"/>
  <c r="Q241" i="55"/>
  <c r="M56" i="47"/>
  <c r="Q242" i="55"/>
  <c r="N200" i="55"/>
  <c r="K27" i="47" s="1"/>
  <c r="M200" i="55"/>
  <c r="J27" i="47" s="1"/>
  <c r="L27" i="47"/>
  <c r="P200" i="55"/>
  <c r="N205" i="55"/>
  <c r="K28" i="47" s="1"/>
  <c r="M205" i="55"/>
  <c r="J28" i="47" s="1"/>
  <c r="L28" i="47"/>
  <c r="P205" i="55"/>
  <c r="N32" i="47"/>
  <c r="R79" i="55"/>
  <c r="N14" i="47"/>
  <c r="R143" i="55"/>
  <c r="M47" i="47"/>
  <c r="Q160" i="55"/>
  <c r="M54" i="47"/>
  <c r="Q246" i="55"/>
  <c r="M36" i="47"/>
  <c r="Q76" i="55"/>
  <c r="O45" i="47"/>
  <c r="S166" i="55"/>
  <c r="M35" i="47"/>
  <c r="Q80" i="55"/>
  <c r="N198" i="55"/>
  <c r="K26" i="47" s="1"/>
  <c r="M198" i="55"/>
  <c r="J26" i="47" s="1"/>
  <c r="L26" i="47"/>
  <c r="P198" i="55"/>
  <c r="M244" i="55"/>
  <c r="J55" i="47" s="1"/>
  <c r="N244" i="55"/>
  <c r="K55" i="47" s="1"/>
  <c r="L55" i="47"/>
  <c r="P244" i="55"/>
  <c r="M203" i="55"/>
  <c r="J29" i="47" s="1"/>
  <c r="N203" i="55"/>
  <c r="K29" i="47" s="1"/>
  <c r="L29" i="47"/>
  <c r="P203" i="55"/>
  <c r="M12" i="47"/>
  <c r="Q147" i="55"/>
  <c r="M52" i="47"/>
  <c r="Q239" i="55"/>
  <c r="M132" i="47"/>
  <c r="Q258" i="55"/>
  <c r="N17" i="47"/>
  <c r="R146" i="55"/>
  <c r="O31" i="47"/>
  <c r="S77" i="55"/>
  <c r="M245" i="55"/>
  <c r="J59" i="47" s="1"/>
  <c r="N245" i="55"/>
  <c r="K59" i="47" s="1"/>
  <c r="L59" i="47"/>
  <c r="P245" i="55"/>
  <c r="O46" i="47"/>
  <c r="S164" i="55"/>
  <c r="S170" i="55"/>
  <c r="O51" i="47"/>
  <c r="N57" i="47"/>
  <c r="R238" i="55"/>
  <c r="M60" i="47"/>
  <c r="Q243" i="55"/>
  <c r="N42" i="47"/>
  <c r="R161" i="55"/>
  <c r="N48" i="47"/>
  <c r="R162" i="55"/>
  <c r="O20" i="47"/>
  <c r="S156" i="55"/>
  <c r="N204" i="55"/>
  <c r="K24" i="47" s="1"/>
  <c r="M204" i="55"/>
  <c r="J24" i="47" s="1"/>
  <c r="L24" i="47"/>
  <c r="P204" i="55"/>
  <c r="N13" i="47"/>
  <c r="R145" i="55"/>
  <c r="S84" i="55"/>
  <c r="O33" i="47"/>
  <c r="M39" i="47"/>
  <c r="Q81" i="55"/>
  <c r="N34" i="47"/>
  <c r="R82" i="55"/>
  <c r="N41" i="47"/>
  <c r="R86" i="55"/>
  <c r="M58" i="47"/>
  <c r="Q240" i="55"/>
  <c r="N49" i="47"/>
  <c r="R167" i="55"/>
  <c r="M16" i="47"/>
  <c r="Q141" i="55"/>
  <c r="N202" i="55"/>
  <c r="K25" i="47" s="1"/>
  <c r="M202" i="55"/>
  <c r="J25" i="47" s="1"/>
  <c r="L25" i="47"/>
  <c r="P202" i="55"/>
  <c r="M208" i="55"/>
  <c r="J30" i="47" s="1"/>
  <c r="N208" i="55"/>
  <c r="K30" i="47" s="1"/>
  <c r="L30" i="47"/>
  <c r="P208" i="55"/>
  <c r="O43" i="47"/>
  <c r="S163" i="55"/>
  <c r="M199" i="55"/>
  <c r="J21" i="47" s="1"/>
  <c r="N199" i="55"/>
  <c r="K21" i="47" s="1"/>
  <c r="L21" i="47"/>
  <c r="P199" i="55"/>
  <c r="M201" i="55"/>
  <c r="J22" i="47" s="1"/>
  <c r="N201" i="55"/>
  <c r="K22" i="47" s="1"/>
  <c r="L22" i="47"/>
  <c r="P201" i="55"/>
  <c r="N37" i="47"/>
  <c r="R78" i="55"/>
  <c r="M38" i="47"/>
  <c r="Q83" i="55"/>
  <c r="N18" i="47"/>
  <c r="R144" i="55"/>
  <c r="N11" i="47"/>
  <c r="R142" i="55"/>
  <c r="M40" i="47"/>
  <c r="Q93" i="55"/>
  <c r="M15" i="47"/>
  <c r="Q139" i="55"/>
  <c r="N206" i="55"/>
  <c r="K23" i="47" s="1"/>
  <c r="M206" i="55"/>
  <c r="J23" i="47" s="1"/>
  <c r="L23" i="47"/>
  <c r="P206" i="55"/>
  <c r="O61" i="47"/>
  <c r="S248" i="55"/>
  <c r="S142" i="55" l="1"/>
  <c r="O11" i="47"/>
  <c r="M21" i="47"/>
  <c r="Q199" i="55"/>
  <c r="N39" i="47"/>
  <c r="R81" i="55"/>
  <c r="O48" i="47"/>
  <c r="S162" i="55"/>
  <c r="M59" i="47"/>
  <c r="Q245" i="55"/>
  <c r="N12" i="47"/>
  <c r="R147" i="55"/>
  <c r="O14" i="47"/>
  <c r="S143" i="55"/>
  <c r="N56" i="47"/>
  <c r="R242" i="55"/>
  <c r="T248" i="55"/>
  <c r="P61" i="47"/>
  <c r="O18" i="47"/>
  <c r="S144" i="55"/>
  <c r="N16" i="47"/>
  <c r="R141" i="55"/>
  <c r="O42" i="47"/>
  <c r="S161" i="55"/>
  <c r="M29" i="47"/>
  <c r="Q203" i="55"/>
  <c r="N35" i="47"/>
  <c r="R80" i="55"/>
  <c r="O32" i="47"/>
  <c r="S79" i="55"/>
  <c r="N53" i="47"/>
  <c r="R241" i="55"/>
  <c r="P33" i="47"/>
  <c r="T84" i="55"/>
  <c r="M23" i="47"/>
  <c r="Q206" i="55"/>
  <c r="N38" i="47"/>
  <c r="R83" i="55"/>
  <c r="P43" i="47"/>
  <c r="T163" i="55"/>
  <c r="O49" i="47"/>
  <c r="S167" i="55"/>
  <c r="O13" i="47"/>
  <c r="S145" i="55"/>
  <c r="N60" i="47"/>
  <c r="R243" i="55"/>
  <c r="P31" i="47"/>
  <c r="T77" i="55"/>
  <c r="P45" i="47"/>
  <c r="T166" i="55"/>
  <c r="M28" i="47"/>
  <c r="Q205" i="55"/>
  <c r="P50" i="47"/>
  <c r="T165" i="55"/>
  <c r="S78" i="55"/>
  <c r="O37" i="47"/>
  <c r="M30" i="47"/>
  <c r="Q208" i="55"/>
  <c r="N58" i="47"/>
  <c r="R240" i="55"/>
  <c r="M24" i="47"/>
  <c r="Q204" i="55"/>
  <c r="O57" i="47"/>
  <c r="S238" i="55"/>
  <c r="O17" i="47"/>
  <c r="S146" i="55"/>
  <c r="M55" i="47"/>
  <c r="Q244" i="55"/>
  <c r="N36" i="47"/>
  <c r="R76" i="55"/>
  <c r="O44" i="47"/>
  <c r="S168" i="55"/>
  <c r="N15" i="47"/>
  <c r="R139" i="55"/>
  <c r="M22" i="47"/>
  <c r="Q201" i="55"/>
  <c r="S86" i="55"/>
  <c r="O41" i="47"/>
  <c r="N132" i="47"/>
  <c r="R258" i="55"/>
  <c r="N54" i="47"/>
  <c r="R246" i="55"/>
  <c r="M27" i="47"/>
  <c r="Q200" i="55"/>
  <c r="P19" i="47"/>
  <c r="T149" i="55"/>
  <c r="P51" i="47"/>
  <c r="T170" i="55"/>
  <c r="N40" i="47"/>
  <c r="R93" i="55"/>
  <c r="M25" i="47"/>
  <c r="Q202" i="55"/>
  <c r="O34" i="47"/>
  <c r="S82" i="55"/>
  <c r="P20" i="47"/>
  <c r="T156" i="55"/>
  <c r="P46" i="47"/>
  <c r="T164" i="55"/>
  <c r="N52" i="47"/>
  <c r="R239" i="55"/>
  <c r="M26" i="47"/>
  <c r="Q198" i="55"/>
  <c r="N47" i="47"/>
  <c r="R160" i="55"/>
  <c r="S140" i="55"/>
  <c r="O10" i="47"/>
  <c r="Q20" i="47" l="1"/>
  <c r="U156" i="55"/>
  <c r="N27" i="47"/>
  <c r="R200" i="55"/>
  <c r="P44" i="47"/>
  <c r="T168" i="55"/>
  <c r="O58" i="47"/>
  <c r="S240" i="55"/>
  <c r="U77" i="55"/>
  <c r="Q31" i="47"/>
  <c r="N23" i="47"/>
  <c r="R206" i="55"/>
  <c r="P42" i="47"/>
  <c r="T161" i="55"/>
  <c r="S147" i="55"/>
  <c r="O12" i="47"/>
  <c r="P34" i="47"/>
  <c r="T82" i="55"/>
  <c r="O54" i="47"/>
  <c r="S246" i="55"/>
  <c r="O36" i="47"/>
  <c r="S76" i="55"/>
  <c r="N30" i="47"/>
  <c r="R208" i="55"/>
  <c r="S243" i="55"/>
  <c r="O60" i="47"/>
  <c r="U84" i="55"/>
  <c r="Q33" i="47"/>
  <c r="O16" i="47"/>
  <c r="S141" i="55"/>
  <c r="R245" i="55"/>
  <c r="N59" i="47"/>
  <c r="T140" i="55"/>
  <c r="P10" i="47"/>
  <c r="O47" i="47"/>
  <c r="S160" i="55"/>
  <c r="N25" i="47"/>
  <c r="R202" i="55"/>
  <c r="S258" i="55"/>
  <c r="O132" i="47"/>
  <c r="N55" i="47"/>
  <c r="R244" i="55"/>
  <c r="T145" i="55"/>
  <c r="P13" i="47"/>
  <c r="O53" i="47"/>
  <c r="S241" i="55"/>
  <c r="P18" i="47"/>
  <c r="T144" i="55"/>
  <c r="P48" i="47"/>
  <c r="T162" i="55"/>
  <c r="P37" i="47"/>
  <c r="T78" i="55"/>
  <c r="N26" i="47"/>
  <c r="R198" i="55"/>
  <c r="O40" i="47"/>
  <c r="S93" i="55"/>
  <c r="P17" i="47"/>
  <c r="T146" i="55"/>
  <c r="Q50" i="47"/>
  <c r="U165" i="55"/>
  <c r="P49" i="47"/>
  <c r="T167" i="55"/>
  <c r="T79" i="55"/>
  <c r="P32" i="47"/>
  <c r="O39" i="47"/>
  <c r="S81" i="55"/>
  <c r="P41" i="47"/>
  <c r="T86" i="55"/>
  <c r="U248" i="55"/>
  <c r="Q61" i="47"/>
  <c r="O52" i="47"/>
  <c r="S239" i="55"/>
  <c r="Q51" i="47"/>
  <c r="U170" i="55"/>
  <c r="N22" i="47"/>
  <c r="R201" i="55"/>
  <c r="P57" i="47"/>
  <c r="T238" i="55"/>
  <c r="N28" i="47"/>
  <c r="R205" i="55"/>
  <c r="Q43" i="47"/>
  <c r="U163" i="55"/>
  <c r="O35" i="47"/>
  <c r="S80" i="55"/>
  <c r="O56" i="47"/>
  <c r="S242" i="55"/>
  <c r="N21" i="47"/>
  <c r="R199" i="55"/>
  <c r="Q46" i="47"/>
  <c r="U164" i="55"/>
  <c r="Q19" i="47"/>
  <c r="U149" i="55"/>
  <c r="S139" i="55"/>
  <c r="O15" i="47"/>
  <c r="N24" i="47"/>
  <c r="R204" i="55"/>
  <c r="Q45" i="47"/>
  <c r="U166" i="55"/>
  <c r="S83" i="55"/>
  <c r="O38" i="47"/>
  <c r="R203" i="55"/>
  <c r="N29" i="47"/>
  <c r="P14" i="47"/>
  <c r="T143" i="55"/>
  <c r="P11" i="47"/>
  <c r="T142" i="55"/>
  <c r="O24" i="47" l="1"/>
  <c r="S204" i="55"/>
  <c r="P35" i="47"/>
  <c r="T80" i="55"/>
  <c r="P52" i="47"/>
  <c r="T239" i="55"/>
  <c r="V165" i="55"/>
  <c r="R50" i="47"/>
  <c r="Q18" i="47"/>
  <c r="U144" i="55"/>
  <c r="P47" i="47"/>
  <c r="T160" i="55"/>
  <c r="O30" i="47"/>
  <c r="S208" i="55"/>
  <c r="O23" i="47"/>
  <c r="S206" i="55"/>
  <c r="Q11" i="47"/>
  <c r="U142" i="55"/>
  <c r="V163" i="55"/>
  <c r="R43" i="47"/>
  <c r="Q17" i="47"/>
  <c r="U146" i="55"/>
  <c r="T241" i="55"/>
  <c r="P53" i="47"/>
  <c r="P36" i="47"/>
  <c r="T76" i="55"/>
  <c r="P15" i="47"/>
  <c r="T139" i="55"/>
  <c r="V248" i="55"/>
  <c r="R61" i="47"/>
  <c r="U140" i="55"/>
  <c r="Q10" i="47"/>
  <c r="R31" i="47"/>
  <c r="V77" i="55"/>
  <c r="Q14" i="47"/>
  <c r="U143" i="55"/>
  <c r="R19" i="47"/>
  <c r="V149" i="55"/>
  <c r="S205" i="55"/>
  <c r="O28" i="47"/>
  <c r="Q41" i="47"/>
  <c r="U86" i="55"/>
  <c r="P40" i="47"/>
  <c r="T93" i="55"/>
  <c r="P54" i="47"/>
  <c r="T246" i="55"/>
  <c r="T240" i="55"/>
  <c r="P58" i="47"/>
  <c r="U145" i="55"/>
  <c r="Q13" i="47"/>
  <c r="O59" i="47"/>
  <c r="S245" i="55"/>
  <c r="R46" i="47"/>
  <c r="V164" i="55"/>
  <c r="U238" i="55"/>
  <c r="Q57" i="47"/>
  <c r="P39" i="47"/>
  <c r="T81" i="55"/>
  <c r="O26" i="47"/>
  <c r="S198" i="55"/>
  <c r="S244" i="55"/>
  <c r="O55" i="47"/>
  <c r="P16" i="47"/>
  <c r="T141" i="55"/>
  <c r="U82" i="55"/>
  <c r="Q34" i="47"/>
  <c r="Q44" i="47"/>
  <c r="U168" i="55"/>
  <c r="O29" i="47"/>
  <c r="S203" i="55"/>
  <c r="O21" i="47"/>
  <c r="S199" i="55"/>
  <c r="O22" i="47"/>
  <c r="S201" i="55"/>
  <c r="Q37" i="47"/>
  <c r="U78" i="55"/>
  <c r="O27" i="47"/>
  <c r="S200" i="55"/>
  <c r="P38" i="47"/>
  <c r="T83" i="55"/>
  <c r="Q32" i="47"/>
  <c r="U79" i="55"/>
  <c r="P132" i="47"/>
  <c r="T258" i="55"/>
  <c r="R33" i="47"/>
  <c r="V84" i="55"/>
  <c r="P12" i="47"/>
  <c r="T147" i="55"/>
  <c r="R45" i="47"/>
  <c r="V166" i="55"/>
  <c r="P56" i="47"/>
  <c r="T242" i="55"/>
  <c r="V170" i="55"/>
  <c r="R51" i="47"/>
  <c r="U167" i="55"/>
  <c r="Q49" i="47"/>
  <c r="Q48" i="47"/>
  <c r="U162" i="55"/>
  <c r="S202" i="55"/>
  <c r="O25" i="47"/>
  <c r="Q42" i="47"/>
  <c r="U161" i="55"/>
  <c r="R20" i="47"/>
  <c r="V156" i="55"/>
  <c r="T243" i="55"/>
  <c r="P60" i="47"/>
  <c r="Q132" i="47" l="1"/>
  <c r="U258" i="55"/>
  <c r="P21" i="47"/>
  <c r="T199" i="55"/>
  <c r="T198" i="55"/>
  <c r="P26" i="47"/>
  <c r="V143" i="55"/>
  <c r="R14" i="47"/>
  <c r="Q47" i="47"/>
  <c r="U160" i="55"/>
  <c r="R49" i="47"/>
  <c r="V167" i="55"/>
  <c r="Q58" i="47"/>
  <c r="U240" i="55"/>
  <c r="U241" i="55"/>
  <c r="Q53" i="47"/>
  <c r="R32" i="47"/>
  <c r="V79" i="55"/>
  <c r="P29" i="47"/>
  <c r="T203" i="55"/>
  <c r="Q39" i="47"/>
  <c r="U81" i="55"/>
  <c r="Q54" i="47"/>
  <c r="U246" i="55"/>
  <c r="S31" i="47"/>
  <c r="W77" i="55"/>
  <c r="V146" i="55"/>
  <c r="R17" i="47"/>
  <c r="R18" i="47"/>
  <c r="V144" i="55"/>
  <c r="Q60" i="47"/>
  <c r="U243" i="55"/>
  <c r="S51" i="47"/>
  <c r="W170" i="55"/>
  <c r="W156" i="55"/>
  <c r="S20" i="47"/>
  <c r="Q56" i="47"/>
  <c r="U242" i="55"/>
  <c r="U83" i="55"/>
  <c r="Q38" i="47"/>
  <c r="R44" i="47"/>
  <c r="V168" i="55"/>
  <c r="U93" i="55"/>
  <c r="Q40" i="47"/>
  <c r="V238" i="55"/>
  <c r="R57" i="47"/>
  <c r="V140" i="55"/>
  <c r="R10" i="47"/>
  <c r="S43" i="47"/>
  <c r="W163" i="55"/>
  <c r="S50" i="47"/>
  <c r="W165" i="55"/>
  <c r="R42" i="47"/>
  <c r="V161" i="55"/>
  <c r="S45" i="47"/>
  <c r="W166" i="55"/>
  <c r="P27" i="47"/>
  <c r="T200" i="55"/>
  <c r="S46" i="47"/>
  <c r="W164" i="55"/>
  <c r="R41" i="47"/>
  <c r="V86" i="55"/>
  <c r="R11" i="47"/>
  <c r="V142" i="55"/>
  <c r="Q52" i="47"/>
  <c r="U239" i="55"/>
  <c r="R34" i="47"/>
  <c r="V82" i="55"/>
  <c r="S61" i="47"/>
  <c r="W248" i="55"/>
  <c r="U147" i="55"/>
  <c r="Q12" i="47"/>
  <c r="R37" i="47"/>
  <c r="V78" i="55"/>
  <c r="Q16" i="47"/>
  <c r="U141" i="55"/>
  <c r="P59" i="47"/>
  <c r="T245" i="55"/>
  <c r="Q15" i="47"/>
  <c r="U139" i="55"/>
  <c r="P23" i="47"/>
  <c r="T206" i="55"/>
  <c r="U80" i="55"/>
  <c r="Q35" i="47"/>
  <c r="P25" i="47"/>
  <c r="T202" i="55"/>
  <c r="P28" i="47"/>
  <c r="T205" i="55"/>
  <c r="R48" i="47"/>
  <c r="V162" i="55"/>
  <c r="S33" i="47"/>
  <c r="W84" i="55"/>
  <c r="P22" i="47"/>
  <c r="T201" i="55"/>
  <c r="W149" i="55"/>
  <c r="S19" i="47"/>
  <c r="U76" i="55"/>
  <c r="Q36" i="47"/>
  <c r="P30" i="47"/>
  <c r="T208" i="55"/>
  <c r="T204" i="55"/>
  <c r="P24" i="47"/>
  <c r="P55" i="47"/>
  <c r="T244" i="55"/>
  <c r="R13" i="47"/>
  <c r="V145" i="55"/>
  <c r="T46" i="47" l="1"/>
  <c r="X164" i="55"/>
  <c r="R54" i="47"/>
  <c r="V246" i="55"/>
  <c r="W167" i="55"/>
  <c r="S49" i="47"/>
  <c r="T19" i="47"/>
  <c r="X149" i="55"/>
  <c r="R35" i="47"/>
  <c r="V80" i="55"/>
  <c r="R12" i="47"/>
  <c r="V147" i="55"/>
  <c r="S10" i="47"/>
  <c r="W140" i="55"/>
  <c r="T20" i="47"/>
  <c r="X156" i="55"/>
  <c r="S13" i="47"/>
  <c r="W145" i="55"/>
  <c r="Q22" i="47"/>
  <c r="U201" i="55"/>
  <c r="Q23" i="47"/>
  <c r="U206" i="55"/>
  <c r="T61" i="47"/>
  <c r="X248" i="55"/>
  <c r="Q27" i="47"/>
  <c r="U200" i="55"/>
  <c r="T51" i="47"/>
  <c r="X170" i="55"/>
  <c r="V81" i="55"/>
  <c r="R39" i="47"/>
  <c r="R47" i="47"/>
  <c r="V160" i="55"/>
  <c r="S57" i="47"/>
  <c r="W238" i="55"/>
  <c r="Q55" i="47"/>
  <c r="U244" i="55"/>
  <c r="T33" i="47"/>
  <c r="X84" i="55"/>
  <c r="R15" i="47"/>
  <c r="V139" i="55"/>
  <c r="S34" i="47"/>
  <c r="W82" i="55"/>
  <c r="T45" i="47"/>
  <c r="X166" i="55"/>
  <c r="R60" i="47"/>
  <c r="V243" i="55"/>
  <c r="Q29" i="47"/>
  <c r="U203" i="55"/>
  <c r="R40" i="47"/>
  <c r="V93" i="55"/>
  <c r="S14" i="47"/>
  <c r="W143" i="55"/>
  <c r="W162" i="55"/>
  <c r="S48" i="47"/>
  <c r="U245" i="55"/>
  <c r="Q59" i="47"/>
  <c r="R52" i="47"/>
  <c r="V239" i="55"/>
  <c r="S42" i="47"/>
  <c r="W161" i="55"/>
  <c r="W168" i="55"/>
  <c r="S44" i="47"/>
  <c r="S18" i="47"/>
  <c r="W144" i="55"/>
  <c r="S32" i="47"/>
  <c r="W79" i="55"/>
  <c r="Q24" i="47"/>
  <c r="U204" i="55"/>
  <c r="Q26" i="47"/>
  <c r="U198" i="55"/>
  <c r="Q30" i="47"/>
  <c r="U208" i="55"/>
  <c r="Q28" i="47"/>
  <c r="U205" i="55"/>
  <c r="R16" i="47"/>
  <c r="V141" i="55"/>
  <c r="S11" i="47"/>
  <c r="W142" i="55"/>
  <c r="T50" i="47"/>
  <c r="X165" i="55"/>
  <c r="Q21" i="47"/>
  <c r="U199" i="55"/>
  <c r="R38" i="47"/>
  <c r="V83" i="55"/>
  <c r="S17" i="47"/>
  <c r="W146" i="55"/>
  <c r="V241" i="55"/>
  <c r="R53" i="47"/>
  <c r="Q25" i="47"/>
  <c r="U202" i="55"/>
  <c r="S37" i="47"/>
  <c r="W78" i="55"/>
  <c r="S41" i="47"/>
  <c r="W86" i="55"/>
  <c r="T43" i="47"/>
  <c r="X163" i="55"/>
  <c r="R56" i="47"/>
  <c r="V242" i="55"/>
  <c r="T31" i="47"/>
  <c r="X77" i="55"/>
  <c r="V240" i="55"/>
  <c r="R58" i="47"/>
  <c r="R132" i="47"/>
  <c r="V258" i="55"/>
  <c r="R36" i="47"/>
  <c r="V76" i="55"/>
  <c r="Y163" i="55" l="1"/>
  <c r="U43" i="47"/>
  <c r="S38" i="47"/>
  <c r="W83" i="55"/>
  <c r="R30" i="47"/>
  <c r="V208" i="55"/>
  <c r="T42" i="47"/>
  <c r="X161" i="55"/>
  <c r="R29" i="47"/>
  <c r="V203" i="55"/>
  <c r="R55" i="47"/>
  <c r="V244" i="55"/>
  <c r="U61" i="47"/>
  <c r="Y248" i="55"/>
  <c r="S12" i="47"/>
  <c r="W147" i="55"/>
  <c r="W76" i="55"/>
  <c r="S36" i="47"/>
  <c r="T41" i="47"/>
  <c r="X86" i="55"/>
  <c r="R21" i="47"/>
  <c r="V199" i="55"/>
  <c r="R26" i="47"/>
  <c r="V198" i="55"/>
  <c r="S52" i="47"/>
  <c r="W239" i="55"/>
  <c r="S60" i="47"/>
  <c r="W243" i="55"/>
  <c r="T57" i="47"/>
  <c r="X238" i="55"/>
  <c r="R23" i="47"/>
  <c r="V206" i="55"/>
  <c r="S35" i="47"/>
  <c r="W80" i="55"/>
  <c r="W258" i="55"/>
  <c r="S132" i="47"/>
  <c r="T37" i="47"/>
  <c r="X78" i="55"/>
  <c r="U50" i="47"/>
  <c r="Y165" i="55"/>
  <c r="R24" i="47"/>
  <c r="V204" i="55"/>
  <c r="U45" i="47"/>
  <c r="Y166" i="55"/>
  <c r="W160" i="55"/>
  <c r="S47" i="47"/>
  <c r="V201" i="55"/>
  <c r="R22" i="47"/>
  <c r="Y149" i="55"/>
  <c r="U19" i="47"/>
  <c r="R59" i="47"/>
  <c r="V245" i="55"/>
  <c r="R25" i="47"/>
  <c r="V202" i="55"/>
  <c r="X142" i="55"/>
  <c r="T11" i="47"/>
  <c r="T32" i="47"/>
  <c r="X79" i="55"/>
  <c r="T34" i="47"/>
  <c r="X82" i="55"/>
  <c r="T13" i="47"/>
  <c r="X145" i="55"/>
  <c r="S58" i="47"/>
  <c r="W240" i="55"/>
  <c r="X162" i="55"/>
  <c r="T48" i="47"/>
  <c r="S39" i="47"/>
  <c r="W81" i="55"/>
  <c r="T49" i="47"/>
  <c r="X167" i="55"/>
  <c r="U31" i="47"/>
  <c r="Y77" i="55"/>
  <c r="W141" i="55"/>
  <c r="S16" i="47"/>
  <c r="T18" i="47"/>
  <c r="X144" i="55"/>
  <c r="T14" i="47"/>
  <c r="X143" i="55"/>
  <c r="S15" i="47"/>
  <c r="W139" i="55"/>
  <c r="U51" i="47"/>
  <c r="Y170" i="55"/>
  <c r="U20" i="47"/>
  <c r="Y156" i="55"/>
  <c r="S54" i="47"/>
  <c r="W246" i="55"/>
  <c r="S53" i="47"/>
  <c r="W241" i="55"/>
  <c r="W242" i="55"/>
  <c r="S56" i="47"/>
  <c r="X146" i="55"/>
  <c r="T17" i="47"/>
  <c r="R28" i="47"/>
  <c r="V205" i="55"/>
  <c r="S40" i="47"/>
  <c r="W93" i="55"/>
  <c r="U33" i="47"/>
  <c r="Y84" i="55"/>
  <c r="R27" i="47"/>
  <c r="V200" i="55"/>
  <c r="T10" i="47"/>
  <c r="X140" i="55"/>
  <c r="Y164" i="55"/>
  <c r="U46" i="47"/>
  <c r="X168" i="55"/>
  <c r="T44" i="47"/>
  <c r="T40" i="47" l="1"/>
  <c r="X93" i="55"/>
  <c r="V20" i="47"/>
  <c r="Z156" i="55"/>
  <c r="V31" i="47"/>
  <c r="Z77" i="55"/>
  <c r="U34" i="47"/>
  <c r="Y82" i="55"/>
  <c r="W198" i="55"/>
  <c r="S26" i="47"/>
  <c r="S55" i="47"/>
  <c r="W244" i="55"/>
  <c r="S22" i="47"/>
  <c r="W201" i="55"/>
  <c r="T132" i="47"/>
  <c r="X258" i="55"/>
  <c r="S28" i="47"/>
  <c r="W205" i="55"/>
  <c r="V51" i="47"/>
  <c r="Z170" i="55"/>
  <c r="U49" i="47"/>
  <c r="Y167" i="55"/>
  <c r="Y79" i="55"/>
  <c r="U32" i="47"/>
  <c r="T35" i="47"/>
  <c r="X80" i="55"/>
  <c r="W199" i="55"/>
  <c r="S21" i="47"/>
  <c r="S29" i="47"/>
  <c r="W203" i="55"/>
  <c r="U44" i="47"/>
  <c r="Y168" i="55"/>
  <c r="T47" i="47"/>
  <c r="X160" i="55"/>
  <c r="T15" i="47"/>
  <c r="X139" i="55"/>
  <c r="T39" i="47"/>
  <c r="X81" i="55"/>
  <c r="V45" i="47"/>
  <c r="Z166" i="55"/>
  <c r="S23" i="47"/>
  <c r="W206" i="55"/>
  <c r="U41" i="47"/>
  <c r="Y86" i="55"/>
  <c r="U42" i="47"/>
  <c r="Y161" i="55"/>
  <c r="V46" i="47"/>
  <c r="Z164" i="55"/>
  <c r="U17" i="47"/>
  <c r="Y146" i="55"/>
  <c r="U11" i="47"/>
  <c r="Y142" i="55"/>
  <c r="Y140" i="55"/>
  <c r="U10" i="47"/>
  <c r="Y143" i="55"/>
  <c r="U14" i="47"/>
  <c r="S25" i="47"/>
  <c r="W202" i="55"/>
  <c r="S24" i="47"/>
  <c r="W204" i="55"/>
  <c r="U57" i="47"/>
  <c r="Y238" i="55"/>
  <c r="S30" i="47"/>
  <c r="W208" i="55"/>
  <c r="X242" i="55"/>
  <c r="T56" i="47"/>
  <c r="U48" i="47"/>
  <c r="Y162" i="55"/>
  <c r="T36" i="47"/>
  <c r="X76" i="55"/>
  <c r="S27" i="47"/>
  <c r="W200" i="55"/>
  <c r="X241" i="55"/>
  <c r="T53" i="47"/>
  <c r="U18" i="47"/>
  <c r="Y144" i="55"/>
  <c r="T58" i="47"/>
  <c r="X240" i="55"/>
  <c r="S59" i="47"/>
  <c r="W245" i="55"/>
  <c r="V50" i="47"/>
  <c r="Z165" i="55"/>
  <c r="T60" i="47"/>
  <c r="X243" i="55"/>
  <c r="T12" i="47"/>
  <c r="X147" i="55"/>
  <c r="T38" i="47"/>
  <c r="X83" i="55"/>
  <c r="V33" i="47"/>
  <c r="Z84" i="55"/>
  <c r="T54" i="47"/>
  <c r="X246" i="55"/>
  <c r="U13" i="47"/>
  <c r="Y145" i="55"/>
  <c r="Y78" i="55"/>
  <c r="U37" i="47"/>
  <c r="T52" i="47"/>
  <c r="X239" i="55"/>
  <c r="V61" i="47"/>
  <c r="Z248" i="55"/>
  <c r="T16" i="47"/>
  <c r="X141" i="55"/>
  <c r="V19" i="47"/>
  <c r="Z149" i="55"/>
  <c r="V43" i="47"/>
  <c r="Z163" i="55"/>
  <c r="Y243" i="55" l="1"/>
  <c r="U60" i="47"/>
  <c r="T27" i="47"/>
  <c r="X200" i="55"/>
  <c r="T24" i="47"/>
  <c r="X204" i="55"/>
  <c r="W46" i="47"/>
  <c r="AA164" i="55"/>
  <c r="Y139" i="55"/>
  <c r="U15" i="47"/>
  <c r="T55" i="47"/>
  <c r="X244" i="55"/>
  <c r="V37" i="47"/>
  <c r="Z78" i="55"/>
  <c r="V32" i="47"/>
  <c r="Z79" i="55"/>
  <c r="W43" i="47"/>
  <c r="AA163" i="55"/>
  <c r="V13" i="47"/>
  <c r="Z145" i="55"/>
  <c r="W50" i="47"/>
  <c r="AA165" i="55"/>
  <c r="U36" i="47"/>
  <c r="Y76" i="55"/>
  <c r="X202" i="55"/>
  <c r="T25" i="47"/>
  <c r="V42" i="47"/>
  <c r="Z161" i="55"/>
  <c r="U47" i="47"/>
  <c r="Y160" i="55"/>
  <c r="V49" i="47"/>
  <c r="Z167" i="55"/>
  <c r="T26" i="47"/>
  <c r="X198" i="55"/>
  <c r="W19" i="47"/>
  <c r="AA149" i="55"/>
  <c r="U54" i="47"/>
  <c r="Y246" i="55"/>
  <c r="T59" i="47"/>
  <c r="X245" i="55"/>
  <c r="Z162" i="55"/>
  <c r="V48" i="47"/>
  <c r="V41" i="47"/>
  <c r="Z86" i="55"/>
  <c r="V44" i="47"/>
  <c r="Z168" i="55"/>
  <c r="W51" i="47"/>
  <c r="AA170" i="55"/>
  <c r="Z82" i="55"/>
  <c r="V34" i="47"/>
  <c r="V14" i="47"/>
  <c r="Z143" i="55"/>
  <c r="U16" i="47"/>
  <c r="Y141" i="55"/>
  <c r="W33" i="47"/>
  <c r="AA84" i="55"/>
  <c r="U58" i="47"/>
  <c r="Y240" i="55"/>
  <c r="T23" i="47"/>
  <c r="X206" i="55"/>
  <c r="T29" i="47"/>
  <c r="X203" i="55"/>
  <c r="T28" i="47"/>
  <c r="X205" i="55"/>
  <c r="W31" i="47"/>
  <c r="AA77" i="55"/>
  <c r="U56" i="47"/>
  <c r="Y242" i="55"/>
  <c r="Z140" i="55"/>
  <c r="V10" i="47"/>
  <c r="W61" i="47"/>
  <c r="AA248" i="55"/>
  <c r="U38" i="47"/>
  <c r="Y83" i="55"/>
  <c r="V18" i="47"/>
  <c r="Z144" i="55"/>
  <c r="T30" i="47"/>
  <c r="X208" i="55"/>
  <c r="V11" i="47"/>
  <c r="Z142" i="55"/>
  <c r="W45" i="47"/>
  <c r="AA166" i="55"/>
  <c r="U132" i="47"/>
  <c r="Y258" i="55"/>
  <c r="W20" i="47"/>
  <c r="AA156" i="55"/>
  <c r="X199" i="55"/>
  <c r="T21" i="47"/>
  <c r="U52" i="47"/>
  <c r="Y239" i="55"/>
  <c r="U12" i="47"/>
  <c r="Y147" i="55"/>
  <c r="Z238" i="55"/>
  <c r="V57" i="47"/>
  <c r="Z146" i="55"/>
  <c r="V17" i="47"/>
  <c r="U39" i="47"/>
  <c r="Y81" i="55"/>
  <c r="Y80" i="55"/>
  <c r="U35" i="47"/>
  <c r="T22" i="47"/>
  <c r="X201" i="55"/>
  <c r="U40" i="47"/>
  <c r="Y93" i="55"/>
  <c r="Y241" i="55"/>
  <c r="U53" i="47"/>
  <c r="V132" i="47" l="1"/>
  <c r="Z258" i="55"/>
  <c r="X61" i="47"/>
  <c r="AB248" i="55"/>
  <c r="U23" i="47"/>
  <c r="Y206" i="55"/>
  <c r="X51" i="47"/>
  <c r="AB170" i="55"/>
  <c r="X19" i="47"/>
  <c r="AB149" i="55"/>
  <c r="V36" i="47"/>
  <c r="Z76" i="55"/>
  <c r="U55" i="47"/>
  <c r="Y244" i="55"/>
  <c r="AA146" i="55"/>
  <c r="W17" i="47"/>
  <c r="X45" i="47"/>
  <c r="AB166" i="55"/>
  <c r="V58" i="47"/>
  <c r="Z240" i="55"/>
  <c r="AA168" i="55"/>
  <c r="W44" i="47"/>
  <c r="U26" i="47"/>
  <c r="Y198" i="55"/>
  <c r="X50" i="47"/>
  <c r="AB165" i="55"/>
  <c r="V53" i="47"/>
  <c r="Z241" i="55"/>
  <c r="W57" i="47"/>
  <c r="AA238" i="55"/>
  <c r="W10" i="47"/>
  <c r="AA140" i="55"/>
  <c r="V15" i="47"/>
  <c r="Z139" i="55"/>
  <c r="V40" i="47"/>
  <c r="Z93" i="55"/>
  <c r="Z147" i="55"/>
  <c r="V12" i="47"/>
  <c r="W11" i="47"/>
  <c r="AA142" i="55"/>
  <c r="V56" i="47"/>
  <c r="Z242" i="55"/>
  <c r="X33" i="47"/>
  <c r="AB84" i="55"/>
  <c r="W41" i="47"/>
  <c r="AA86" i="55"/>
  <c r="W49" i="47"/>
  <c r="AA167" i="55"/>
  <c r="AA145" i="55"/>
  <c r="W13" i="47"/>
  <c r="X46" i="47"/>
  <c r="AB164" i="55"/>
  <c r="U22" i="47"/>
  <c r="Y201" i="55"/>
  <c r="V52" i="47"/>
  <c r="Z239" i="55"/>
  <c r="U30" i="47"/>
  <c r="Y208" i="55"/>
  <c r="X31" i="47"/>
  <c r="AB77" i="55"/>
  <c r="V16" i="47"/>
  <c r="Z141" i="55"/>
  <c r="V47" i="47"/>
  <c r="Z160" i="55"/>
  <c r="AB163" i="55"/>
  <c r="X43" i="47"/>
  <c r="Y204" i="55"/>
  <c r="U24" i="47"/>
  <c r="W48" i="47"/>
  <c r="AA162" i="55"/>
  <c r="W18" i="47"/>
  <c r="AA144" i="55"/>
  <c r="U28" i="47"/>
  <c r="Y205" i="55"/>
  <c r="W14" i="47"/>
  <c r="AA143" i="55"/>
  <c r="U59" i="47"/>
  <c r="Y245" i="55"/>
  <c r="W42" i="47"/>
  <c r="AA161" i="55"/>
  <c r="W32" i="47"/>
  <c r="AA79" i="55"/>
  <c r="U27" i="47"/>
  <c r="Y200" i="55"/>
  <c r="V35" i="47"/>
  <c r="Z80" i="55"/>
  <c r="U21" i="47"/>
  <c r="Y199" i="55"/>
  <c r="V39" i="47"/>
  <c r="Z81" i="55"/>
  <c r="X20" i="47"/>
  <c r="AB156" i="55"/>
  <c r="V38" i="47"/>
  <c r="Z83" i="55"/>
  <c r="Y203" i="55"/>
  <c r="U29" i="47"/>
  <c r="V54" i="47"/>
  <c r="Z246" i="55"/>
  <c r="W37" i="47"/>
  <c r="AA78" i="55"/>
  <c r="W34" i="47"/>
  <c r="AA82" i="55"/>
  <c r="U25" i="47"/>
  <c r="Y202" i="55"/>
  <c r="V60" i="47"/>
  <c r="Z243" i="55"/>
  <c r="V27" i="47" l="1"/>
  <c r="Z200" i="55"/>
  <c r="AB144" i="55"/>
  <c r="X18" i="47"/>
  <c r="Y31" i="47"/>
  <c r="AC77" i="55"/>
  <c r="X49" i="47"/>
  <c r="AB167" i="55"/>
  <c r="W40" i="47"/>
  <c r="AA93" i="55"/>
  <c r="V26" i="47"/>
  <c r="Z198" i="55"/>
  <c r="W36" i="47"/>
  <c r="AA76" i="55"/>
  <c r="V29" i="47"/>
  <c r="Z203" i="55"/>
  <c r="W60" i="47"/>
  <c r="AA243" i="55"/>
  <c r="W38" i="47"/>
  <c r="AA83" i="55"/>
  <c r="X32" i="47"/>
  <c r="AB79" i="55"/>
  <c r="X48" i="47"/>
  <c r="AB162" i="55"/>
  <c r="Z208" i="55"/>
  <c r="V30" i="47"/>
  <c r="X41" i="47"/>
  <c r="AB86" i="55"/>
  <c r="AA139" i="55"/>
  <c r="W15" i="47"/>
  <c r="Y19" i="47"/>
  <c r="AC149" i="55"/>
  <c r="X44" i="47"/>
  <c r="AB168" i="55"/>
  <c r="Z202" i="55"/>
  <c r="V25" i="47"/>
  <c r="Y20" i="47"/>
  <c r="AC156" i="55"/>
  <c r="X42" i="47"/>
  <c r="AB161" i="55"/>
  <c r="AA239" i="55"/>
  <c r="W52" i="47"/>
  <c r="Y33" i="47"/>
  <c r="AC84" i="55"/>
  <c r="X10" i="47"/>
  <c r="AB140" i="55"/>
  <c r="W58" i="47"/>
  <c r="AA240" i="55"/>
  <c r="Y51" i="47"/>
  <c r="AC170" i="55"/>
  <c r="Z204" i="55"/>
  <c r="V24" i="47"/>
  <c r="X34" i="47"/>
  <c r="AB82" i="55"/>
  <c r="W39" i="47"/>
  <c r="AA81" i="55"/>
  <c r="V59" i="47"/>
  <c r="Z245" i="55"/>
  <c r="V22" i="47"/>
  <c r="Z201" i="55"/>
  <c r="W56" i="47"/>
  <c r="AA242" i="55"/>
  <c r="X57" i="47"/>
  <c r="AB238" i="55"/>
  <c r="Y45" i="47"/>
  <c r="AC166" i="55"/>
  <c r="V23" i="47"/>
  <c r="Z206" i="55"/>
  <c r="Y43" i="47"/>
  <c r="AC163" i="55"/>
  <c r="X37" i="47"/>
  <c r="AB78" i="55"/>
  <c r="V21" i="47"/>
  <c r="Z199" i="55"/>
  <c r="AB143" i="55"/>
  <c r="X14" i="47"/>
  <c r="W47" i="47"/>
  <c r="AA160" i="55"/>
  <c r="AC164" i="55"/>
  <c r="Y46" i="47"/>
  <c r="AB142" i="55"/>
  <c r="X11" i="47"/>
  <c r="W53" i="47"/>
  <c r="AA241" i="55"/>
  <c r="AC248" i="55"/>
  <c r="Y61" i="47"/>
  <c r="X17" i="47"/>
  <c r="AB146" i="55"/>
  <c r="W54" i="47"/>
  <c r="AA246" i="55"/>
  <c r="W35" i="47"/>
  <c r="AA80" i="55"/>
  <c r="V28" i="47"/>
  <c r="Z205" i="55"/>
  <c r="W16" i="47"/>
  <c r="AA141" i="55"/>
  <c r="Y50" i="47"/>
  <c r="AC165" i="55"/>
  <c r="V55" i="47"/>
  <c r="Z244" i="55"/>
  <c r="W132" i="47"/>
  <c r="AA258" i="55"/>
  <c r="X13" i="47"/>
  <c r="AB145" i="55"/>
  <c r="W12" i="47"/>
  <c r="AA147" i="55"/>
  <c r="X16" i="47" l="1"/>
  <c r="AB141" i="55"/>
  <c r="X53" i="47"/>
  <c r="AB241" i="55"/>
  <c r="AC78" i="55"/>
  <c r="Y37" i="47"/>
  <c r="W22" i="47"/>
  <c r="AA201" i="55"/>
  <c r="X58" i="47"/>
  <c r="AB240" i="55"/>
  <c r="Y48" i="47"/>
  <c r="AC162" i="55"/>
  <c r="W26" i="47"/>
  <c r="AA198" i="55"/>
  <c r="W25" i="47"/>
  <c r="AA202" i="55"/>
  <c r="X12" i="47"/>
  <c r="AB147" i="55"/>
  <c r="W28" i="47"/>
  <c r="AA205" i="55"/>
  <c r="Z43" i="47"/>
  <c r="AD163" i="55"/>
  <c r="W59" i="47"/>
  <c r="AA245" i="55"/>
  <c r="Y10" i="47"/>
  <c r="AC140" i="55"/>
  <c r="Y44" i="47"/>
  <c r="AC168" i="55"/>
  <c r="Y32" i="47"/>
  <c r="AC79" i="55"/>
  <c r="X40" i="47"/>
  <c r="AB93" i="55"/>
  <c r="Y11" i="47"/>
  <c r="AC142" i="55"/>
  <c r="Y13" i="47"/>
  <c r="AC145" i="55"/>
  <c r="X35" i="47"/>
  <c r="AB80" i="55"/>
  <c r="W23" i="47"/>
  <c r="AA206" i="55"/>
  <c r="X39" i="47"/>
  <c r="AB81" i="55"/>
  <c r="Z33" i="47"/>
  <c r="AD84" i="55"/>
  <c r="Z19" i="47"/>
  <c r="AD149" i="55"/>
  <c r="X38" i="47"/>
  <c r="AB83" i="55"/>
  <c r="AC167" i="55"/>
  <c r="Y49" i="47"/>
  <c r="Z46" i="47"/>
  <c r="AD164" i="55"/>
  <c r="X132" i="47"/>
  <c r="AB258" i="55"/>
  <c r="AB246" i="55"/>
  <c r="X54" i="47"/>
  <c r="X47" i="47"/>
  <c r="AB160" i="55"/>
  <c r="Z45" i="47"/>
  <c r="AD166" i="55"/>
  <c r="Y34" i="47"/>
  <c r="AC82" i="55"/>
  <c r="X60" i="47"/>
  <c r="AB243" i="55"/>
  <c r="Z31" i="47"/>
  <c r="AD77" i="55"/>
  <c r="X52" i="47"/>
  <c r="AB239" i="55"/>
  <c r="X15" i="47"/>
  <c r="AB139" i="55"/>
  <c r="W55" i="47"/>
  <c r="AA244" i="55"/>
  <c r="AC146" i="55"/>
  <c r="Y17" i="47"/>
  <c r="AC238" i="55"/>
  <c r="Y57" i="47"/>
  <c r="Y42" i="47"/>
  <c r="AC161" i="55"/>
  <c r="Y41" i="47"/>
  <c r="AC86" i="55"/>
  <c r="W29" i="47"/>
  <c r="AA203" i="55"/>
  <c r="Y14" i="47"/>
  <c r="AC143" i="55"/>
  <c r="AA204" i="55"/>
  <c r="W24" i="47"/>
  <c r="Y18" i="47"/>
  <c r="AC144" i="55"/>
  <c r="Z50" i="47"/>
  <c r="AD165" i="55"/>
  <c r="W21" i="47"/>
  <c r="AA199" i="55"/>
  <c r="X56" i="47"/>
  <c r="AB242" i="55"/>
  <c r="Z51" i="47"/>
  <c r="AD170" i="55"/>
  <c r="Z20" i="47"/>
  <c r="AD156" i="55"/>
  <c r="X36" i="47"/>
  <c r="AB76" i="55"/>
  <c r="W27" i="47"/>
  <c r="AA200" i="55"/>
  <c r="Z61" i="47"/>
  <c r="AD248" i="55"/>
  <c r="W30" i="47"/>
  <c r="AA208" i="55"/>
  <c r="AE170" i="55" l="1"/>
  <c r="AA51" i="47"/>
  <c r="Z14" i="47"/>
  <c r="AD143" i="55"/>
  <c r="X55" i="47"/>
  <c r="AB244" i="55"/>
  <c r="AA45" i="47"/>
  <c r="AE166" i="55"/>
  <c r="Y38" i="47"/>
  <c r="AC83" i="55"/>
  <c r="Z13" i="47"/>
  <c r="AD145" i="55"/>
  <c r="X59" i="47"/>
  <c r="AB245" i="55"/>
  <c r="Z48" i="47"/>
  <c r="AD162" i="55"/>
  <c r="X30" i="47"/>
  <c r="AB208" i="55"/>
  <c r="Y56" i="47"/>
  <c r="AC242" i="55"/>
  <c r="X29" i="47"/>
  <c r="AB203" i="55"/>
  <c r="Y15" i="47"/>
  <c r="AC139" i="55"/>
  <c r="Y47" i="47"/>
  <c r="AC160" i="55"/>
  <c r="AA19" i="47"/>
  <c r="AE149" i="55"/>
  <c r="Z11" i="47"/>
  <c r="AD142" i="55"/>
  <c r="AA43" i="47"/>
  <c r="AE163" i="55"/>
  <c r="Y58" i="47"/>
  <c r="AC240" i="55"/>
  <c r="AA61" i="47"/>
  <c r="AE248" i="55"/>
  <c r="X21" i="47"/>
  <c r="AB199" i="55"/>
  <c r="Z41" i="47"/>
  <c r="AD86" i="55"/>
  <c r="Y52" i="47"/>
  <c r="AC239" i="55"/>
  <c r="AA33" i="47"/>
  <c r="AE84" i="55"/>
  <c r="Y40" i="47"/>
  <c r="AC93" i="55"/>
  <c r="X28" i="47"/>
  <c r="AB205" i="55"/>
  <c r="X22" i="47"/>
  <c r="AB201" i="55"/>
  <c r="Y54" i="47"/>
  <c r="AC246" i="55"/>
  <c r="X27" i="47"/>
  <c r="AB200" i="55"/>
  <c r="AA50" i="47"/>
  <c r="AE165" i="55"/>
  <c r="Z42" i="47"/>
  <c r="AD161" i="55"/>
  <c r="AA31" i="47"/>
  <c r="AE77" i="55"/>
  <c r="Y132" i="47"/>
  <c r="AC258" i="55"/>
  <c r="Y39" i="47"/>
  <c r="AC81" i="55"/>
  <c r="Z32" i="47"/>
  <c r="AD79" i="55"/>
  <c r="Y12" i="47"/>
  <c r="AC147" i="55"/>
  <c r="Z37" i="47"/>
  <c r="AD78" i="55"/>
  <c r="AC76" i="55"/>
  <c r="Y36" i="47"/>
  <c r="Z18" i="47"/>
  <c r="AD144" i="55"/>
  <c r="AC243" i="55"/>
  <c r="Y60" i="47"/>
  <c r="AA46" i="47"/>
  <c r="AE164" i="55"/>
  <c r="X23" i="47"/>
  <c r="AB206" i="55"/>
  <c r="Z44" i="47"/>
  <c r="AD168" i="55"/>
  <c r="AB202" i="55"/>
  <c r="X25" i="47"/>
  <c r="Y53" i="47"/>
  <c r="AC241" i="55"/>
  <c r="AD238" i="55"/>
  <c r="Z57" i="47"/>
  <c r="AA20" i="47"/>
  <c r="AE156" i="55"/>
  <c r="Z34" i="47"/>
  <c r="AD82" i="55"/>
  <c r="Y35" i="47"/>
  <c r="AC80" i="55"/>
  <c r="AD140" i="55"/>
  <c r="Z10" i="47"/>
  <c r="X26" i="47"/>
  <c r="AB198" i="55"/>
  <c r="Y16" i="47"/>
  <c r="AC141" i="55"/>
  <c r="X24" i="47"/>
  <c r="AB204" i="55"/>
  <c r="Z17" i="47"/>
  <c r="AD146" i="55"/>
  <c r="Z49" i="47"/>
  <c r="AD167" i="55"/>
  <c r="AB31" i="47" l="1"/>
  <c r="AF77" i="55"/>
  <c r="Y28" i="47"/>
  <c r="AC205" i="55"/>
  <c r="AB61" i="47"/>
  <c r="AF248" i="55"/>
  <c r="Z15" i="47"/>
  <c r="AD139" i="55"/>
  <c r="AA13" i="47"/>
  <c r="AE145" i="55"/>
  <c r="AA10" i="47"/>
  <c r="AE140" i="55"/>
  <c r="Y25" i="47"/>
  <c r="AC202" i="55"/>
  <c r="Z36" i="47"/>
  <c r="AD76" i="55"/>
  <c r="AA49" i="47"/>
  <c r="AE167" i="55"/>
  <c r="Z35" i="47"/>
  <c r="AD80" i="55"/>
  <c r="AA44" i="47"/>
  <c r="AE168" i="55"/>
  <c r="AA37" i="47"/>
  <c r="AE78" i="55"/>
  <c r="AA42" i="47"/>
  <c r="AE161" i="55"/>
  <c r="Z40" i="47"/>
  <c r="AD93" i="55"/>
  <c r="Z58" i="47"/>
  <c r="AD240" i="55"/>
  <c r="Y29" i="47"/>
  <c r="AC203" i="55"/>
  <c r="Z38" i="47"/>
  <c r="AD83" i="55"/>
  <c r="AA17" i="47"/>
  <c r="AE146" i="55"/>
  <c r="AA34" i="47"/>
  <c r="AE82" i="55"/>
  <c r="Y23" i="47"/>
  <c r="AC206" i="55"/>
  <c r="Z12" i="47"/>
  <c r="AD147" i="55"/>
  <c r="AB50" i="47"/>
  <c r="AF165" i="55"/>
  <c r="AB33" i="47"/>
  <c r="AF84" i="55"/>
  <c r="AB43" i="47"/>
  <c r="AF163" i="55"/>
  <c r="Z56" i="47"/>
  <c r="AD242" i="55"/>
  <c r="AF166" i="55"/>
  <c r="AB45" i="47"/>
  <c r="Y24" i="47"/>
  <c r="AC204" i="55"/>
  <c r="AB20" i="47"/>
  <c r="AF156" i="55"/>
  <c r="AB46" i="47"/>
  <c r="AF164" i="55"/>
  <c r="AE79" i="55"/>
  <c r="AA32" i="47"/>
  <c r="AC200" i="55"/>
  <c r="Y27" i="47"/>
  <c r="Z52" i="47"/>
  <c r="AD239" i="55"/>
  <c r="AA11" i="47"/>
  <c r="AE142" i="55"/>
  <c r="Y30" i="47"/>
  <c r="AC208" i="55"/>
  <c r="Y55" i="47"/>
  <c r="AC244" i="55"/>
  <c r="Z16" i="47"/>
  <c r="AD141" i="55"/>
  <c r="Z39" i="47"/>
  <c r="AD81" i="55"/>
  <c r="Z54" i="47"/>
  <c r="AD246" i="55"/>
  <c r="AA41" i="47"/>
  <c r="AE86" i="55"/>
  <c r="AB19" i="47"/>
  <c r="AF149" i="55"/>
  <c r="AA48" i="47"/>
  <c r="AE162" i="55"/>
  <c r="AA14" i="47"/>
  <c r="AE143" i="55"/>
  <c r="AA57" i="47"/>
  <c r="AE238" i="55"/>
  <c r="Z60" i="47"/>
  <c r="AD243" i="55"/>
  <c r="AC198" i="55"/>
  <c r="Y26" i="47"/>
  <c r="Z53" i="47"/>
  <c r="AD241" i="55"/>
  <c r="AA18" i="47"/>
  <c r="AE144" i="55"/>
  <c r="Z132" i="47"/>
  <c r="AD258" i="55"/>
  <c r="Y22" i="47"/>
  <c r="AC201" i="55"/>
  <c r="AC199" i="55"/>
  <c r="Y21" i="47"/>
  <c r="Z47" i="47"/>
  <c r="AD160" i="55"/>
  <c r="Y59" i="47"/>
  <c r="AC245" i="55"/>
  <c r="AB51" i="47"/>
  <c r="AF170" i="55"/>
  <c r="AA132" i="47" l="1"/>
  <c r="AE258" i="55"/>
  <c r="AB14" i="47"/>
  <c r="AF143" i="55"/>
  <c r="AE141" i="55"/>
  <c r="AA16" i="47"/>
  <c r="AG163" i="55"/>
  <c r="AC43" i="47"/>
  <c r="AF146" i="55"/>
  <c r="AB17" i="47"/>
  <c r="AB37" i="47"/>
  <c r="AF78" i="55"/>
  <c r="AB10" i="47"/>
  <c r="AF140" i="55"/>
  <c r="AB32" i="47"/>
  <c r="AF79" i="55"/>
  <c r="AC51" i="47"/>
  <c r="AG170" i="55"/>
  <c r="AB18" i="47"/>
  <c r="AF144" i="55"/>
  <c r="AB48" i="47"/>
  <c r="AF162" i="55"/>
  <c r="Z55" i="47"/>
  <c r="AD244" i="55"/>
  <c r="AC46" i="47"/>
  <c r="AG164" i="55"/>
  <c r="AC33" i="47"/>
  <c r="AG84" i="55"/>
  <c r="AA38" i="47"/>
  <c r="AE83" i="55"/>
  <c r="AF168" i="55"/>
  <c r="AB44" i="47"/>
  <c r="AB13" i="47"/>
  <c r="AF145" i="55"/>
  <c r="Z59" i="47"/>
  <c r="AD245" i="55"/>
  <c r="AA53" i="47"/>
  <c r="AE241" i="55"/>
  <c r="AC19" i="47"/>
  <c r="AG149" i="55"/>
  <c r="Z30" i="47"/>
  <c r="AD208" i="55"/>
  <c r="AC20" i="47"/>
  <c r="AG156" i="55"/>
  <c r="AC50" i="47"/>
  <c r="AG165" i="55"/>
  <c r="AD203" i="55"/>
  <c r="Z29" i="47"/>
  <c r="AA35" i="47"/>
  <c r="AE80" i="55"/>
  <c r="AA15" i="47"/>
  <c r="AE139" i="55"/>
  <c r="AA47" i="47"/>
  <c r="AE160" i="55"/>
  <c r="AB41" i="47"/>
  <c r="AF86" i="55"/>
  <c r="AB11" i="47"/>
  <c r="AF142" i="55"/>
  <c r="Z24" i="47"/>
  <c r="AD204" i="55"/>
  <c r="AA12" i="47"/>
  <c r="AE147" i="55"/>
  <c r="AA58" i="47"/>
  <c r="AE240" i="55"/>
  <c r="AB49" i="47"/>
  <c r="AF167" i="55"/>
  <c r="AC61" i="47"/>
  <c r="AG248" i="55"/>
  <c r="Z26" i="47"/>
  <c r="AD198" i="55"/>
  <c r="AA60" i="47"/>
  <c r="AE243" i="55"/>
  <c r="AA54" i="47"/>
  <c r="AE246" i="55"/>
  <c r="AA52" i="47"/>
  <c r="AE239" i="55"/>
  <c r="Z23" i="47"/>
  <c r="AD206" i="55"/>
  <c r="AA40" i="47"/>
  <c r="AE93" i="55"/>
  <c r="AA36" i="47"/>
  <c r="AE76" i="55"/>
  <c r="Z28" i="47"/>
  <c r="AD205" i="55"/>
  <c r="Z21" i="47"/>
  <c r="AD199" i="55"/>
  <c r="AC45" i="47"/>
  <c r="AG166" i="55"/>
  <c r="Z22" i="47"/>
  <c r="AD201" i="55"/>
  <c r="AB57" i="47"/>
  <c r="AF238" i="55"/>
  <c r="AA39" i="47"/>
  <c r="AE81" i="55"/>
  <c r="AA56" i="47"/>
  <c r="AE242" i="55"/>
  <c r="AB34" i="47"/>
  <c r="AF82" i="55"/>
  <c r="AB42" i="47"/>
  <c r="AF161" i="55"/>
  <c r="Z25" i="47"/>
  <c r="AD202" i="55"/>
  <c r="AG77" i="55"/>
  <c r="AC31" i="47"/>
  <c r="Z27" i="47"/>
  <c r="AD200" i="55"/>
  <c r="AB56" i="47" l="1"/>
  <c r="AF242" i="55"/>
  <c r="AA28" i="47"/>
  <c r="AE205" i="55"/>
  <c r="AB60" i="47"/>
  <c r="AF243" i="55"/>
  <c r="AA24" i="47"/>
  <c r="AE204" i="55"/>
  <c r="AA59" i="47"/>
  <c r="AE245" i="55"/>
  <c r="AE244" i="55"/>
  <c r="AA55" i="47"/>
  <c r="AC37" i="47"/>
  <c r="AG78" i="55"/>
  <c r="AE203" i="55"/>
  <c r="AA29" i="47"/>
  <c r="AA27" i="47"/>
  <c r="AE200" i="55"/>
  <c r="AB39" i="47"/>
  <c r="AF81" i="55"/>
  <c r="AB36" i="47"/>
  <c r="AF76" i="55"/>
  <c r="AE198" i="55"/>
  <c r="AA26" i="47"/>
  <c r="AC11" i="47"/>
  <c r="AG142" i="55"/>
  <c r="AD50" i="47"/>
  <c r="AH165" i="55"/>
  <c r="AG145" i="55"/>
  <c r="AC13" i="47"/>
  <c r="AC48" i="47"/>
  <c r="AG162" i="55"/>
  <c r="AC17" i="47"/>
  <c r="AG146" i="55"/>
  <c r="AC57" i="47"/>
  <c r="AG238" i="55"/>
  <c r="AB40" i="47"/>
  <c r="AF93" i="55"/>
  <c r="AD61" i="47"/>
  <c r="AH248" i="55"/>
  <c r="AC41" i="47"/>
  <c r="AG86" i="55"/>
  <c r="AD20" i="47"/>
  <c r="AH156" i="55"/>
  <c r="AC18" i="47"/>
  <c r="AG144" i="55"/>
  <c r="AD31" i="47"/>
  <c r="AH77" i="55"/>
  <c r="AC44" i="47"/>
  <c r="AG168" i="55"/>
  <c r="AH163" i="55"/>
  <c r="AD43" i="47"/>
  <c r="AA25" i="47"/>
  <c r="AE202" i="55"/>
  <c r="AA22" i="47"/>
  <c r="AE201" i="55"/>
  <c r="AA23" i="47"/>
  <c r="AE206" i="55"/>
  <c r="AC49" i="47"/>
  <c r="AG167" i="55"/>
  <c r="AB47" i="47"/>
  <c r="AF160" i="55"/>
  <c r="AE208" i="55"/>
  <c r="AA30" i="47"/>
  <c r="AB38" i="47"/>
  <c r="AF83" i="55"/>
  <c r="AD51" i="47"/>
  <c r="AH170" i="55"/>
  <c r="AF141" i="55"/>
  <c r="AB16" i="47"/>
  <c r="AC42" i="47"/>
  <c r="AG161" i="55"/>
  <c r="AD45" i="47"/>
  <c r="AH166" i="55"/>
  <c r="AB52" i="47"/>
  <c r="AF239" i="55"/>
  <c r="AB58" i="47"/>
  <c r="AF240" i="55"/>
  <c r="AB15" i="47"/>
  <c r="AF139" i="55"/>
  <c r="AD19" i="47"/>
  <c r="AH149" i="55"/>
  <c r="AD33" i="47"/>
  <c r="AH84" i="55"/>
  <c r="AC32" i="47"/>
  <c r="AG79" i="55"/>
  <c r="AC14" i="47"/>
  <c r="AG143" i="55"/>
  <c r="AC34" i="47"/>
  <c r="AG82" i="55"/>
  <c r="AA21" i="47"/>
  <c r="AE199" i="55"/>
  <c r="AF246" i="55"/>
  <c r="AB54" i="47"/>
  <c r="AB12" i="47"/>
  <c r="AF147" i="55"/>
  <c r="AB35" i="47"/>
  <c r="AF80" i="55"/>
  <c r="AB53" i="47"/>
  <c r="AF241" i="55"/>
  <c r="AD46" i="47"/>
  <c r="AH164" i="55"/>
  <c r="AC10" i="47"/>
  <c r="AG140" i="55"/>
  <c r="AB132" i="47"/>
  <c r="AF258" i="55"/>
  <c r="AG147" i="55" l="1"/>
  <c r="AC12" i="47"/>
  <c r="AI84" i="55"/>
  <c r="AE33" i="47"/>
  <c r="AD42" i="47"/>
  <c r="AH161" i="55"/>
  <c r="AD49" i="47"/>
  <c r="AH167" i="55"/>
  <c r="AE31" i="47"/>
  <c r="AI77" i="55"/>
  <c r="AD57" i="47"/>
  <c r="AH238" i="55"/>
  <c r="AB26" i="47"/>
  <c r="AF198" i="55"/>
  <c r="AB55" i="47"/>
  <c r="AF244" i="55"/>
  <c r="AC132" i="47"/>
  <c r="AG258" i="55"/>
  <c r="AE19" i="47"/>
  <c r="AI149" i="55"/>
  <c r="AB23" i="47"/>
  <c r="AF206" i="55"/>
  <c r="AD18" i="47"/>
  <c r="AH144" i="55"/>
  <c r="AD17" i="47"/>
  <c r="AH146" i="55"/>
  <c r="AC36" i="47"/>
  <c r="AG76" i="55"/>
  <c r="AF245" i="55"/>
  <c r="AB59" i="47"/>
  <c r="AC54" i="47"/>
  <c r="AG246" i="55"/>
  <c r="AC16" i="47"/>
  <c r="AG141" i="55"/>
  <c r="AH140" i="55"/>
  <c r="AD10" i="47"/>
  <c r="AF199" i="55"/>
  <c r="AB21" i="47"/>
  <c r="AC15" i="47"/>
  <c r="AG139" i="55"/>
  <c r="AE51" i="47"/>
  <c r="AI170" i="55"/>
  <c r="AB22" i="47"/>
  <c r="AF201" i="55"/>
  <c r="AE20" i="47"/>
  <c r="AI156" i="55"/>
  <c r="AD48" i="47"/>
  <c r="AH162" i="55"/>
  <c r="AC39" i="47"/>
  <c r="AG81" i="55"/>
  <c r="AB24" i="47"/>
  <c r="AF204" i="55"/>
  <c r="AE46" i="47"/>
  <c r="AI164" i="55"/>
  <c r="AD34" i="47"/>
  <c r="AH82" i="55"/>
  <c r="AC58" i="47"/>
  <c r="AG240" i="55"/>
  <c r="AG83" i="55"/>
  <c r="AC38" i="47"/>
  <c r="AB25" i="47"/>
  <c r="AF202" i="55"/>
  <c r="AD41" i="47"/>
  <c r="AH86" i="55"/>
  <c r="AB27" i="47"/>
  <c r="AF200" i="55"/>
  <c r="AC60" i="47"/>
  <c r="AG243" i="55"/>
  <c r="AH145" i="55"/>
  <c r="AD13" i="47"/>
  <c r="AC53" i="47"/>
  <c r="AG241" i="55"/>
  <c r="AD14" i="47"/>
  <c r="AH143" i="55"/>
  <c r="AC52" i="47"/>
  <c r="AG239" i="55"/>
  <c r="AE61" i="47"/>
  <c r="AI248" i="55"/>
  <c r="AI165" i="55"/>
  <c r="AE50" i="47"/>
  <c r="AB28" i="47"/>
  <c r="AF205" i="55"/>
  <c r="AB30" i="47"/>
  <c r="AF208" i="55"/>
  <c r="AI163" i="55"/>
  <c r="AE43" i="47"/>
  <c r="AF203" i="55"/>
  <c r="AB29" i="47"/>
  <c r="AC35" i="47"/>
  <c r="AG80" i="55"/>
  <c r="AD32" i="47"/>
  <c r="AH79" i="55"/>
  <c r="AE45" i="47"/>
  <c r="AI166" i="55"/>
  <c r="AC47" i="47"/>
  <c r="AG160" i="55"/>
  <c r="AD44" i="47"/>
  <c r="AH168" i="55"/>
  <c r="AC40" i="47"/>
  <c r="AG93" i="55"/>
  <c r="AD11" i="47"/>
  <c r="AH142" i="55"/>
  <c r="AD37" i="47"/>
  <c r="AH78" i="55"/>
  <c r="AC56" i="47"/>
  <c r="AG242" i="55"/>
  <c r="AD47" i="47" l="1"/>
  <c r="AH160" i="55"/>
  <c r="AC30" i="47"/>
  <c r="AG208" i="55"/>
  <c r="AD53" i="47"/>
  <c r="AH241" i="55"/>
  <c r="AE48" i="47"/>
  <c r="AI162" i="55"/>
  <c r="AE18" i="47"/>
  <c r="AI144" i="55"/>
  <c r="AE57" i="47"/>
  <c r="AI238" i="55"/>
  <c r="AD38" i="47"/>
  <c r="AH83" i="55"/>
  <c r="AI140" i="55"/>
  <c r="AE10" i="47"/>
  <c r="AD56" i="47"/>
  <c r="AH242" i="55"/>
  <c r="AJ166" i="55"/>
  <c r="AF45" i="47"/>
  <c r="AC28" i="47"/>
  <c r="AG205" i="55"/>
  <c r="AD58" i="47"/>
  <c r="AH240" i="55"/>
  <c r="AF20" i="47"/>
  <c r="AJ156" i="55"/>
  <c r="AD16" i="47"/>
  <c r="AH141" i="55"/>
  <c r="AC23" i="47"/>
  <c r="AG206" i="55"/>
  <c r="AJ77" i="55"/>
  <c r="AF31" i="47"/>
  <c r="AI145" i="55"/>
  <c r="AE13" i="47"/>
  <c r="AI78" i="55"/>
  <c r="AE37" i="47"/>
  <c r="AE32" i="47"/>
  <c r="AI79" i="55"/>
  <c r="AD60" i="47"/>
  <c r="AH243" i="55"/>
  <c r="AE34" i="47"/>
  <c r="AI82" i="55"/>
  <c r="AC22" i="47"/>
  <c r="AG201" i="55"/>
  <c r="AD54" i="47"/>
  <c r="AH246" i="55"/>
  <c r="AF19" i="47"/>
  <c r="AJ149" i="55"/>
  <c r="AE49" i="47"/>
  <c r="AI167" i="55"/>
  <c r="AF50" i="47"/>
  <c r="AJ165" i="55"/>
  <c r="AE11" i="47"/>
  <c r="AI142" i="55"/>
  <c r="AD35" i="47"/>
  <c r="AH80" i="55"/>
  <c r="AF61" i="47"/>
  <c r="AJ248" i="55"/>
  <c r="AG200" i="55"/>
  <c r="AC27" i="47"/>
  <c r="AF46" i="47"/>
  <c r="AJ164" i="55"/>
  <c r="AF51" i="47"/>
  <c r="AJ170" i="55"/>
  <c r="AD132" i="47"/>
  <c r="AH258" i="55"/>
  <c r="AE42" i="47"/>
  <c r="AI161" i="55"/>
  <c r="AC59" i="47"/>
  <c r="AG245" i="55"/>
  <c r="AD40" i="47"/>
  <c r="AH93" i="55"/>
  <c r="AD52" i="47"/>
  <c r="AH239" i="55"/>
  <c r="AI86" i="55"/>
  <c r="AE41" i="47"/>
  <c r="AC24" i="47"/>
  <c r="AG204" i="55"/>
  <c r="AD15" i="47"/>
  <c r="AH139" i="55"/>
  <c r="AD36" i="47"/>
  <c r="AH76" i="55"/>
  <c r="AG244" i="55"/>
  <c r="AC55" i="47"/>
  <c r="AC29" i="47"/>
  <c r="AG203" i="55"/>
  <c r="AF33" i="47"/>
  <c r="AJ84" i="55"/>
  <c r="AE44" i="47"/>
  <c r="AI168" i="55"/>
  <c r="AI143" i="55"/>
  <c r="AE14" i="47"/>
  <c r="AC25" i="47"/>
  <c r="AG202" i="55"/>
  <c r="AD39" i="47"/>
  <c r="AH81" i="55"/>
  <c r="AE17" i="47"/>
  <c r="AI146" i="55"/>
  <c r="AC26" i="47"/>
  <c r="AG198" i="55"/>
  <c r="AF43" i="47"/>
  <c r="AJ163" i="55"/>
  <c r="AC21" i="47"/>
  <c r="AG199" i="55"/>
  <c r="AD12" i="47"/>
  <c r="AH147" i="55"/>
  <c r="AE39" i="47" l="1"/>
  <c r="AI81" i="55"/>
  <c r="AE40" i="47"/>
  <c r="AI93" i="55"/>
  <c r="AG19" i="47"/>
  <c r="AK149" i="55"/>
  <c r="AE58" i="47"/>
  <c r="AI240" i="55"/>
  <c r="AF57" i="47"/>
  <c r="AJ238" i="55"/>
  <c r="AH244" i="55"/>
  <c r="AD55" i="47"/>
  <c r="AD27" i="47"/>
  <c r="AH200" i="55"/>
  <c r="AF37" i="47"/>
  <c r="AJ78" i="55"/>
  <c r="AE12" i="47"/>
  <c r="AI147" i="55"/>
  <c r="AH202" i="55"/>
  <c r="AD25" i="47"/>
  <c r="AI76" i="55"/>
  <c r="AE36" i="47"/>
  <c r="AD59" i="47"/>
  <c r="AH245" i="55"/>
  <c r="AG61" i="47"/>
  <c r="AK248" i="55"/>
  <c r="AI246" i="55"/>
  <c r="AE54" i="47"/>
  <c r="AD28" i="47"/>
  <c r="AH205" i="55"/>
  <c r="AF18" i="47"/>
  <c r="AJ144" i="55"/>
  <c r="AJ145" i="55"/>
  <c r="AF13" i="47"/>
  <c r="AD21" i="47"/>
  <c r="AH199" i="55"/>
  <c r="AE15" i="47"/>
  <c r="AI139" i="55"/>
  <c r="AJ161" i="55"/>
  <c r="AF42" i="47"/>
  <c r="AE35" i="47"/>
  <c r="AI80" i="55"/>
  <c r="AH201" i="55"/>
  <c r="AD22" i="47"/>
  <c r="AF48" i="47"/>
  <c r="AJ162" i="55"/>
  <c r="AF14" i="47"/>
  <c r="AJ143" i="55"/>
  <c r="AG31" i="47"/>
  <c r="AK77" i="55"/>
  <c r="AG45" i="47"/>
  <c r="AK166" i="55"/>
  <c r="AG43" i="47"/>
  <c r="AK163" i="55"/>
  <c r="AF44" i="47"/>
  <c r="AJ168" i="55"/>
  <c r="AD24" i="47"/>
  <c r="AH204" i="55"/>
  <c r="AE132" i="47"/>
  <c r="AI258" i="55"/>
  <c r="AF11" i="47"/>
  <c r="AJ142" i="55"/>
  <c r="AF34" i="47"/>
  <c r="AJ82" i="55"/>
  <c r="AD23" i="47"/>
  <c r="AH206" i="55"/>
  <c r="AE56" i="47"/>
  <c r="AI242" i="55"/>
  <c r="AE53" i="47"/>
  <c r="AI241" i="55"/>
  <c r="AD26" i="47"/>
  <c r="AH198" i="55"/>
  <c r="AG33" i="47"/>
  <c r="AK84" i="55"/>
  <c r="AG51" i="47"/>
  <c r="AK170" i="55"/>
  <c r="AK165" i="55"/>
  <c r="AG50" i="47"/>
  <c r="AE60" i="47"/>
  <c r="AI243" i="55"/>
  <c r="AI141" i="55"/>
  <c r="AE16" i="47"/>
  <c r="AD30" i="47"/>
  <c r="AH208" i="55"/>
  <c r="AF41" i="47"/>
  <c r="AJ86" i="55"/>
  <c r="AF10" i="47"/>
  <c r="AJ140" i="55"/>
  <c r="AF17" i="47"/>
  <c r="AJ146" i="55"/>
  <c r="AD29" i="47"/>
  <c r="AH203" i="55"/>
  <c r="AE52" i="47"/>
  <c r="AI239" i="55"/>
  <c r="AG46" i="47"/>
  <c r="AK164" i="55"/>
  <c r="AF49" i="47"/>
  <c r="AJ167" i="55"/>
  <c r="AF32" i="47"/>
  <c r="AJ79" i="55"/>
  <c r="AG20" i="47"/>
  <c r="AK156" i="55"/>
  <c r="AE38" i="47"/>
  <c r="AI83" i="55"/>
  <c r="AE47" i="47"/>
  <c r="AI160" i="55"/>
  <c r="AH46" i="47" l="1"/>
  <c r="AL164" i="55"/>
  <c r="AE30" i="47"/>
  <c r="AI208" i="55"/>
  <c r="AI198" i="55"/>
  <c r="AE26" i="47"/>
  <c r="AF132" i="47"/>
  <c r="AJ258" i="55"/>
  <c r="AK143" i="55"/>
  <c r="AG14" i="47"/>
  <c r="AE21" i="47"/>
  <c r="AI199" i="55"/>
  <c r="AE59" i="47"/>
  <c r="AI245" i="55"/>
  <c r="AE55" i="47"/>
  <c r="AI244" i="55"/>
  <c r="AF47" i="47"/>
  <c r="AJ160" i="55"/>
  <c r="AJ239" i="55"/>
  <c r="AF52" i="47"/>
  <c r="AF53" i="47"/>
  <c r="AJ241" i="55"/>
  <c r="AE24" i="47"/>
  <c r="AI204" i="55"/>
  <c r="AG48" i="47"/>
  <c r="AK162" i="55"/>
  <c r="AG57" i="47"/>
  <c r="AK238" i="55"/>
  <c r="AF16" i="47"/>
  <c r="AJ141" i="55"/>
  <c r="AG13" i="47"/>
  <c r="AK145" i="55"/>
  <c r="AF36" i="47"/>
  <c r="AJ76" i="55"/>
  <c r="AF38" i="47"/>
  <c r="AJ83" i="55"/>
  <c r="AE29" i="47"/>
  <c r="AI203" i="55"/>
  <c r="AF60" i="47"/>
  <c r="AJ243" i="55"/>
  <c r="AF56" i="47"/>
  <c r="AJ242" i="55"/>
  <c r="AG44" i="47"/>
  <c r="AK168" i="55"/>
  <c r="AG18" i="47"/>
  <c r="AK144" i="55"/>
  <c r="AF58" i="47"/>
  <c r="AJ240" i="55"/>
  <c r="AE22" i="47"/>
  <c r="AI201" i="55"/>
  <c r="AE25" i="47"/>
  <c r="AI202" i="55"/>
  <c r="AH20" i="47"/>
  <c r="AL156" i="55"/>
  <c r="AG17" i="47"/>
  <c r="AK146" i="55"/>
  <c r="AI206" i="55"/>
  <c r="AE23" i="47"/>
  <c r="AH43" i="47"/>
  <c r="AL163" i="55"/>
  <c r="AF35" i="47"/>
  <c r="AJ80" i="55"/>
  <c r="AE28" i="47"/>
  <c r="AI205" i="55"/>
  <c r="AF12" i="47"/>
  <c r="AJ147" i="55"/>
  <c r="AH19" i="47"/>
  <c r="AL149" i="55"/>
  <c r="AH50" i="47"/>
  <c r="AL165" i="55"/>
  <c r="AG32" i="47"/>
  <c r="AK79" i="55"/>
  <c r="AG10" i="47"/>
  <c r="AK140" i="55"/>
  <c r="AH51" i="47"/>
  <c r="AL170" i="55"/>
  <c r="AK82" i="55"/>
  <c r="AG34" i="47"/>
  <c r="AH45" i="47"/>
  <c r="AL166" i="55"/>
  <c r="AG37" i="47"/>
  <c r="AK78" i="55"/>
  <c r="AF40" i="47"/>
  <c r="AJ93" i="55"/>
  <c r="AG42" i="47"/>
  <c r="AK161" i="55"/>
  <c r="AF54" i="47"/>
  <c r="AJ246" i="55"/>
  <c r="AG49" i="47"/>
  <c r="AK167" i="55"/>
  <c r="AG41" i="47"/>
  <c r="AK86" i="55"/>
  <c r="AH33" i="47"/>
  <c r="AL84" i="55"/>
  <c r="AK142" i="55"/>
  <c r="AG11" i="47"/>
  <c r="AL77" i="55"/>
  <c r="AH31" i="47"/>
  <c r="AF15" i="47"/>
  <c r="AJ139" i="55"/>
  <c r="AH61" i="47"/>
  <c r="AL248" i="55"/>
  <c r="AE27" i="47"/>
  <c r="AI200" i="55"/>
  <c r="AF39" i="47"/>
  <c r="AJ81" i="55"/>
  <c r="AG40" i="47" l="1"/>
  <c r="AK93" i="55"/>
  <c r="AH32" i="47"/>
  <c r="AL79" i="55"/>
  <c r="AM163" i="55"/>
  <c r="AI43" i="47"/>
  <c r="AG58" i="47"/>
  <c r="AK240" i="55"/>
  <c r="AG38" i="47"/>
  <c r="AK83" i="55"/>
  <c r="AF24" i="47"/>
  <c r="AJ204" i="55"/>
  <c r="AF21" i="47"/>
  <c r="AJ199" i="55"/>
  <c r="AH11" i="47"/>
  <c r="AL142" i="55"/>
  <c r="AG39" i="47"/>
  <c r="AK81" i="55"/>
  <c r="AI33" i="47"/>
  <c r="AM84" i="55"/>
  <c r="AH37" i="47"/>
  <c r="AL78" i="55"/>
  <c r="AI50" i="47"/>
  <c r="AM165" i="55"/>
  <c r="AH18" i="47"/>
  <c r="AL144" i="55"/>
  <c r="AG36" i="47"/>
  <c r="AK76" i="55"/>
  <c r="AG53" i="47"/>
  <c r="AK241" i="55"/>
  <c r="AF23" i="47"/>
  <c r="AJ206" i="55"/>
  <c r="AH14" i="47"/>
  <c r="AL143" i="55"/>
  <c r="AF27" i="47"/>
  <c r="AJ200" i="55"/>
  <c r="AH41" i="47"/>
  <c r="AL86" i="55"/>
  <c r="AM166" i="55"/>
  <c r="AI45" i="47"/>
  <c r="AI19" i="47"/>
  <c r="AM149" i="55"/>
  <c r="AH17" i="47"/>
  <c r="AL146" i="55"/>
  <c r="AH44" i="47"/>
  <c r="AL168" i="55"/>
  <c r="AH13" i="47"/>
  <c r="AL145" i="55"/>
  <c r="AG132" i="47"/>
  <c r="AK258" i="55"/>
  <c r="AG52" i="47"/>
  <c r="AK239" i="55"/>
  <c r="AI61" i="47"/>
  <c r="AM248" i="55"/>
  <c r="AH49" i="47"/>
  <c r="AL167" i="55"/>
  <c r="AG12" i="47"/>
  <c r="AK147" i="55"/>
  <c r="AI20" i="47"/>
  <c r="AM156" i="55"/>
  <c r="AG56" i="47"/>
  <c r="AK242" i="55"/>
  <c r="AG16" i="47"/>
  <c r="AK141" i="55"/>
  <c r="AG47" i="47"/>
  <c r="AK160" i="55"/>
  <c r="AH34" i="47"/>
  <c r="AL82" i="55"/>
  <c r="AF26" i="47"/>
  <c r="AJ198" i="55"/>
  <c r="AK139" i="55"/>
  <c r="AG15" i="47"/>
  <c r="AG54" i="47"/>
  <c r="AK246" i="55"/>
  <c r="AI51" i="47"/>
  <c r="AM170" i="55"/>
  <c r="AF28" i="47"/>
  <c r="AJ205" i="55"/>
  <c r="AJ202" i="55"/>
  <c r="AF25" i="47"/>
  <c r="AG60" i="47"/>
  <c r="AK243" i="55"/>
  <c r="AH57" i="47"/>
  <c r="AL238" i="55"/>
  <c r="AF55" i="47"/>
  <c r="AJ244" i="55"/>
  <c r="AJ208" i="55"/>
  <c r="AF30" i="47"/>
  <c r="AH42" i="47"/>
  <c r="AL161" i="55"/>
  <c r="AH10" i="47"/>
  <c r="AL140" i="55"/>
  <c r="AK80" i="55"/>
  <c r="AG35" i="47"/>
  <c r="AF22" i="47"/>
  <c r="AJ201" i="55"/>
  <c r="AF29" i="47"/>
  <c r="AJ203" i="55"/>
  <c r="AH48" i="47"/>
  <c r="AL162" i="55"/>
  <c r="AF59" i="47"/>
  <c r="AJ245" i="55"/>
  <c r="AI46" i="47"/>
  <c r="AM164" i="55"/>
  <c r="AI31" i="47"/>
  <c r="AM77" i="55"/>
  <c r="AG22" i="47" l="1"/>
  <c r="AK201" i="55"/>
  <c r="AI57" i="47"/>
  <c r="AM238" i="55"/>
  <c r="AJ20" i="47"/>
  <c r="AN156" i="55"/>
  <c r="AI13" i="47"/>
  <c r="AM145" i="55"/>
  <c r="AG27" i="47"/>
  <c r="AK200" i="55"/>
  <c r="AJ50" i="47"/>
  <c r="AN165" i="55"/>
  <c r="AG24" i="47"/>
  <c r="AK204" i="55"/>
  <c r="AH15" i="47"/>
  <c r="AL139" i="55"/>
  <c r="AN77" i="55"/>
  <c r="AJ31" i="47"/>
  <c r="AH60" i="47"/>
  <c r="AL243" i="55"/>
  <c r="AG26" i="47"/>
  <c r="AK198" i="55"/>
  <c r="AH12" i="47"/>
  <c r="AL147" i="55"/>
  <c r="AI44" i="47"/>
  <c r="AM168" i="55"/>
  <c r="AI14" i="47"/>
  <c r="AM143" i="55"/>
  <c r="AI37" i="47"/>
  <c r="AM78" i="55"/>
  <c r="AH38" i="47"/>
  <c r="AL83" i="55"/>
  <c r="AL80" i="55"/>
  <c r="AH35" i="47"/>
  <c r="AJ46" i="47"/>
  <c r="AN164" i="55"/>
  <c r="AI10" i="47"/>
  <c r="AM140" i="55"/>
  <c r="AI34" i="47"/>
  <c r="AM82" i="55"/>
  <c r="AI49" i="47"/>
  <c r="AM167" i="55"/>
  <c r="AI17" i="47"/>
  <c r="AM146" i="55"/>
  <c r="AG23" i="47"/>
  <c r="AK206" i="55"/>
  <c r="AJ33" i="47"/>
  <c r="AN84" i="55"/>
  <c r="AH58" i="47"/>
  <c r="AL240" i="55"/>
  <c r="AG25" i="47"/>
  <c r="AK202" i="55"/>
  <c r="AG59" i="47"/>
  <c r="AK245" i="55"/>
  <c r="AM161" i="55"/>
  <c r="AI42" i="47"/>
  <c r="AG28" i="47"/>
  <c r="AK205" i="55"/>
  <c r="AH47" i="47"/>
  <c r="AL160" i="55"/>
  <c r="AN248" i="55"/>
  <c r="AJ61" i="47"/>
  <c r="AJ19" i="47"/>
  <c r="AN149" i="55"/>
  <c r="AH53" i="47"/>
  <c r="AL241" i="55"/>
  <c r="AH39" i="47"/>
  <c r="AL81" i="55"/>
  <c r="AJ43" i="47"/>
  <c r="AN163" i="55"/>
  <c r="AI48" i="47"/>
  <c r="AM162" i="55"/>
  <c r="AN170" i="55"/>
  <c r="AJ51" i="47"/>
  <c r="AH16" i="47"/>
  <c r="AL141" i="55"/>
  <c r="AH52" i="47"/>
  <c r="AL239" i="55"/>
  <c r="AH36" i="47"/>
  <c r="AL76" i="55"/>
  <c r="AI11" i="47"/>
  <c r="AM142" i="55"/>
  <c r="AI32" i="47"/>
  <c r="AM79" i="55"/>
  <c r="AK208" i="55"/>
  <c r="AG30" i="47"/>
  <c r="AN166" i="55"/>
  <c r="AJ45" i="47"/>
  <c r="AK203" i="55"/>
  <c r="AG29" i="47"/>
  <c r="AG55" i="47"/>
  <c r="AK244" i="55"/>
  <c r="AH54" i="47"/>
  <c r="AL246" i="55"/>
  <c r="AL242" i="55"/>
  <c r="AH56" i="47"/>
  <c r="AH132" i="47"/>
  <c r="AL258" i="55"/>
  <c r="AI41" i="47"/>
  <c r="AM86" i="55"/>
  <c r="AI18" i="47"/>
  <c r="AM144" i="55"/>
  <c r="AG21" i="47"/>
  <c r="AK199" i="55"/>
  <c r="AH40" i="47"/>
  <c r="AL93" i="55"/>
  <c r="AN79" i="55" l="1"/>
  <c r="AJ32" i="47"/>
  <c r="AJ48" i="47"/>
  <c r="AN162" i="55"/>
  <c r="AI47" i="47"/>
  <c r="AM160" i="55"/>
  <c r="AK33" i="47"/>
  <c r="AO84" i="55"/>
  <c r="AK46" i="47"/>
  <c r="AO164" i="55"/>
  <c r="AI12" i="47"/>
  <c r="AM147" i="55"/>
  <c r="AK50" i="47"/>
  <c r="AO165" i="55"/>
  <c r="AI56" i="47"/>
  <c r="AM242" i="55"/>
  <c r="AI40" i="47"/>
  <c r="AM93" i="55"/>
  <c r="AI54" i="47"/>
  <c r="AM246" i="55"/>
  <c r="AJ11" i="47"/>
  <c r="AN142" i="55"/>
  <c r="AK43" i="47"/>
  <c r="AO163" i="55"/>
  <c r="AH28" i="47"/>
  <c r="AL205" i="55"/>
  <c r="AH23" i="47"/>
  <c r="AL206" i="55"/>
  <c r="AH26" i="47"/>
  <c r="AL198" i="55"/>
  <c r="AH27" i="47"/>
  <c r="AL200" i="55"/>
  <c r="AI35" i="47"/>
  <c r="AM80" i="55"/>
  <c r="AH21" i="47"/>
  <c r="AL199" i="55"/>
  <c r="AH55" i="47"/>
  <c r="AL244" i="55"/>
  <c r="AI36" i="47"/>
  <c r="AM76" i="55"/>
  <c r="AI39" i="47"/>
  <c r="AM81" i="55"/>
  <c r="AJ17" i="47"/>
  <c r="AN146" i="55"/>
  <c r="AI38" i="47"/>
  <c r="AM83" i="55"/>
  <c r="AI60" i="47"/>
  <c r="AM243" i="55"/>
  <c r="AJ13" i="47"/>
  <c r="AN145" i="55"/>
  <c r="AJ42" i="47"/>
  <c r="AN161" i="55"/>
  <c r="AJ18" i="47"/>
  <c r="AN144" i="55"/>
  <c r="AI52" i="47"/>
  <c r="AM239" i="55"/>
  <c r="AI53" i="47"/>
  <c r="AM241" i="55"/>
  <c r="AH59" i="47"/>
  <c r="AL245" i="55"/>
  <c r="AJ49" i="47"/>
  <c r="AN167" i="55"/>
  <c r="AJ37" i="47"/>
  <c r="AN78" i="55"/>
  <c r="AK20" i="47"/>
  <c r="AO156" i="55"/>
  <c r="AH29" i="47"/>
  <c r="AL203" i="55"/>
  <c r="AK31" i="47"/>
  <c r="AO77" i="55"/>
  <c r="AJ41" i="47"/>
  <c r="AN86" i="55"/>
  <c r="AI16" i="47"/>
  <c r="AM141" i="55"/>
  <c r="AO149" i="55"/>
  <c r="AK19" i="47"/>
  <c r="AH25" i="47"/>
  <c r="AL202" i="55"/>
  <c r="AJ34" i="47"/>
  <c r="AN82" i="55"/>
  <c r="AJ14" i="47"/>
  <c r="AN143" i="55"/>
  <c r="AM139" i="55"/>
  <c r="AI15" i="47"/>
  <c r="AJ57" i="47"/>
  <c r="AN238" i="55"/>
  <c r="AO166" i="55"/>
  <c r="AK45" i="47"/>
  <c r="AI132" i="47"/>
  <c r="AM258" i="55"/>
  <c r="AI58" i="47"/>
  <c r="AM240" i="55"/>
  <c r="AJ10" i="47"/>
  <c r="AN140" i="55"/>
  <c r="AJ44" i="47"/>
  <c r="AN168" i="55"/>
  <c r="AH24" i="47"/>
  <c r="AL204" i="55"/>
  <c r="AH22" i="47"/>
  <c r="AL201" i="55"/>
  <c r="AH30" i="47"/>
  <c r="AL208" i="55"/>
  <c r="AK51" i="47"/>
  <c r="AO170" i="55"/>
  <c r="AK61" i="47"/>
  <c r="AO248" i="55"/>
  <c r="AK44" i="47" l="1"/>
  <c r="AO168" i="55"/>
  <c r="AO86" i="55"/>
  <c r="AK41" i="47"/>
  <c r="AI59" i="47"/>
  <c r="AM245" i="55"/>
  <c r="AJ60" i="47"/>
  <c r="AN243" i="55"/>
  <c r="AI21" i="47"/>
  <c r="AM199" i="55"/>
  <c r="AL43" i="47"/>
  <c r="AP163" i="55"/>
  <c r="AM43" i="47" s="1"/>
  <c r="AJ12" i="47"/>
  <c r="AN147" i="55"/>
  <c r="AJ15" i="47"/>
  <c r="AN139" i="55"/>
  <c r="AL61" i="47"/>
  <c r="AP248" i="55"/>
  <c r="AM61" i="47" s="1"/>
  <c r="AK10" i="47"/>
  <c r="AO140" i="55"/>
  <c r="AK14" i="47"/>
  <c r="AO143" i="55"/>
  <c r="AL31" i="47"/>
  <c r="AP77" i="55"/>
  <c r="AM31" i="47" s="1"/>
  <c r="AJ53" i="47"/>
  <c r="AN241" i="55"/>
  <c r="AJ38" i="47"/>
  <c r="AN83" i="55"/>
  <c r="AN80" i="55"/>
  <c r="AJ35" i="47"/>
  <c r="AK11" i="47"/>
  <c r="AO142" i="55"/>
  <c r="AL46" i="47"/>
  <c r="AP164" i="55"/>
  <c r="AM46" i="47" s="1"/>
  <c r="AL51" i="47"/>
  <c r="AP170" i="55"/>
  <c r="AM51" i="47" s="1"/>
  <c r="AJ58" i="47"/>
  <c r="AN240" i="55"/>
  <c r="AK34" i="47"/>
  <c r="AO82" i="55"/>
  <c r="AI29" i="47"/>
  <c r="AM203" i="55"/>
  <c r="AJ52" i="47"/>
  <c r="AN239" i="55"/>
  <c r="AK17" i="47"/>
  <c r="AO146" i="55"/>
  <c r="AI27" i="47"/>
  <c r="AM200" i="55"/>
  <c r="AJ54" i="47"/>
  <c r="AN246" i="55"/>
  <c r="AL33" i="47"/>
  <c r="AP84" i="55"/>
  <c r="AM33" i="47" s="1"/>
  <c r="AI30" i="47"/>
  <c r="AM208" i="55"/>
  <c r="AJ132" i="47"/>
  <c r="AN258" i="55"/>
  <c r="AM202" i="55"/>
  <c r="AI25" i="47"/>
  <c r="AL20" i="47"/>
  <c r="AP156" i="55"/>
  <c r="AM20" i="47" s="1"/>
  <c r="AK18" i="47"/>
  <c r="AO144" i="55"/>
  <c r="AN81" i="55"/>
  <c r="AJ39" i="47"/>
  <c r="AI26" i="47"/>
  <c r="AM198" i="55"/>
  <c r="AN93" i="55"/>
  <c r="AJ40" i="47"/>
  <c r="AJ47" i="47"/>
  <c r="AN160" i="55"/>
  <c r="AI22" i="47"/>
  <c r="AM201" i="55"/>
  <c r="AK37" i="47"/>
  <c r="AO78" i="55"/>
  <c r="AK42" i="47"/>
  <c r="AO161" i="55"/>
  <c r="AJ36" i="47"/>
  <c r="AN76" i="55"/>
  <c r="AI23" i="47"/>
  <c r="AM206" i="55"/>
  <c r="AN242" i="55"/>
  <c r="AJ56" i="47"/>
  <c r="AK48" i="47"/>
  <c r="AO162" i="55"/>
  <c r="AL45" i="47"/>
  <c r="AP166" i="55"/>
  <c r="AM45" i="47" s="1"/>
  <c r="AL19" i="47"/>
  <c r="AP149" i="55"/>
  <c r="AM19" i="47" s="1"/>
  <c r="AI24" i="47"/>
  <c r="AM204" i="55"/>
  <c r="AK57" i="47"/>
  <c r="AO238" i="55"/>
  <c r="AJ16" i="47"/>
  <c r="AN141" i="55"/>
  <c r="AO167" i="55"/>
  <c r="AK49" i="47"/>
  <c r="AK13" i="47"/>
  <c r="AO145" i="55"/>
  <c r="AI55" i="47"/>
  <c r="AM244" i="55"/>
  <c r="AM205" i="55"/>
  <c r="AI28" i="47"/>
  <c r="AL50" i="47"/>
  <c r="AP165" i="55"/>
  <c r="AM50" i="47" s="1"/>
  <c r="AK32" i="47"/>
  <c r="AO79" i="55"/>
  <c r="AL48" i="47" l="1"/>
  <c r="AP162" i="55"/>
  <c r="AM48" i="47" s="1"/>
  <c r="AJ22" i="47"/>
  <c r="AN201" i="55"/>
  <c r="AJ27" i="47"/>
  <c r="AN200" i="55"/>
  <c r="AL49" i="47"/>
  <c r="AP167" i="55"/>
  <c r="AM49" i="47" s="1"/>
  <c r="AL32" i="47"/>
  <c r="AP79" i="55"/>
  <c r="AM32" i="47" s="1"/>
  <c r="AK16" i="47"/>
  <c r="AO141" i="55"/>
  <c r="AK47" i="47"/>
  <c r="AO160" i="55"/>
  <c r="AL17" i="47"/>
  <c r="AP146" i="55"/>
  <c r="AM17" i="47" s="1"/>
  <c r="AL14" i="47"/>
  <c r="AP143" i="55"/>
  <c r="AM14" i="47" s="1"/>
  <c r="AJ21" i="47"/>
  <c r="AN199" i="55"/>
  <c r="AK56" i="47"/>
  <c r="AO242" i="55"/>
  <c r="AN202" i="55"/>
  <c r="AJ25" i="47"/>
  <c r="AP238" i="55"/>
  <c r="AM57" i="47" s="1"/>
  <c r="AL57" i="47"/>
  <c r="AJ23" i="47"/>
  <c r="AN206" i="55"/>
  <c r="AK132" i="47"/>
  <c r="AO258" i="55"/>
  <c r="AO239" i="55"/>
  <c r="AK52" i="47"/>
  <c r="AL11" i="47"/>
  <c r="AP142" i="55"/>
  <c r="AM11" i="47" s="1"/>
  <c r="AL10" i="47"/>
  <c r="AP140" i="55"/>
  <c r="AM10" i="47" s="1"/>
  <c r="AK60" i="47"/>
  <c r="AO243" i="55"/>
  <c r="AK40" i="47"/>
  <c r="AO93" i="55"/>
  <c r="AJ24" i="47"/>
  <c r="AN204" i="55"/>
  <c r="AK36" i="47"/>
  <c r="AO76" i="55"/>
  <c r="AJ26" i="47"/>
  <c r="AN198" i="55"/>
  <c r="AJ30" i="47"/>
  <c r="AN208" i="55"/>
  <c r="AN203" i="55"/>
  <c r="AJ29" i="47"/>
  <c r="AJ59" i="47"/>
  <c r="AN245" i="55"/>
  <c r="AN205" i="55"/>
  <c r="AJ28" i="47"/>
  <c r="AO80" i="55"/>
  <c r="AK35" i="47"/>
  <c r="AJ55" i="47"/>
  <c r="AN244" i="55"/>
  <c r="AP161" i="55"/>
  <c r="AM42" i="47" s="1"/>
  <c r="AL42" i="47"/>
  <c r="AL34" i="47"/>
  <c r="AP82" i="55"/>
  <c r="AM34" i="47" s="1"/>
  <c r="AO83" i="55"/>
  <c r="AK38" i="47"/>
  <c r="AK15" i="47"/>
  <c r="AO139" i="55"/>
  <c r="AK39" i="47"/>
  <c r="AO81" i="55"/>
  <c r="AP86" i="55"/>
  <c r="AM41" i="47" s="1"/>
  <c r="AL41" i="47"/>
  <c r="AL13" i="47"/>
  <c r="AP145" i="55"/>
  <c r="AM13" i="47" s="1"/>
  <c r="AL37" i="47"/>
  <c r="AP78" i="55"/>
  <c r="AM37" i="47" s="1"/>
  <c r="AL18" i="47"/>
  <c r="AP144" i="55"/>
  <c r="AM18" i="47" s="1"/>
  <c r="AK54" i="47"/>
  <c r="AO246" i="55"/>
  <c r="AK58" i="47"/>
  <c r="AO240" i="55"/>
  <c r="AK53" i="47"/>
  <c r="AO241" i="55"/>
  <c r="AK12" i="47"/>
  <c r="AO147" i="55"/>
  <c r="AP168" i="55"/>
  <c r="AM44" i="47" s="1"/>
  <c r="AL44" i="47"/>
  <c r="AL12" i="47" l="1"/>
  <c r="AP147" i="55"/>
  <c r="AM12" i="47" s="1"/>
  <c r="AK30" i="47"/>
  <c r="AO208" i="55"/>
  <c r="AL16" i="47"/>
  <c r="AP141" i="55"/>
  <c r="AM16" i="47" s="1"/>
  <c r="AK25" i="47"/>
  <c r="AO202" i="55"/>
  <c r="AL53" i="47"/>
  <c r="AP241" i="55"/>
  <c r="AM53" i="47" s="1"/>
  <c r="AK55" i="47"/>
  <c r="AO244" i="55"/>
  <c r="AK26" i="47"/>
  <c r="AO198" i="55"/>
  <c r="AL56" i="47"/>
  <c r="AP242" i="55"/>
  <c r="AM56" i="47" s="1"/>
  <c r="AL58" i="47"/>
  <c r="AP240" i="55"/>
  <c r="AM58" i="47" s="1"/>
  <c r="AP81" i="55"/>
  <c r="AM39" i="47" s="1"/>
  <c r="AL39" i="47"/>
  <c r="AL36" i="47"/>
  <c r="AP76" i="55"/>
  <c r="AM36" i="47" s="1"/>
  <c r="AK21" i="47"/>
  <c r="AO199" i="55"/>
  <c r="AL35" i="47"/>
  <c r="AP80" i="55"/>
  <c r="AM35" i="47" s="1"/>
  <c r="AL52" i="47"/>
  <c r="AP239" i="55"/>
  <c r="AM52" i="47" s="1"/>
  <c r="AL54" i="47"/>
  <c r="AP246" i="55"/>
  <c r="AM54" i="47" s="1"/>
  <c r="AL15" i="47"/>
  <c r="AP139" i="55"/>
  <c r="AM15" i="47" s="1"/>
  <c r="AK24" i="47"/>
  <c r="AO204" i="55"/>
  <c r="AL132" i="47"/>
  <c r="AP258" i="55"/>
  <c r="AM132" i="47" s="1"/>
  <c r="AK27" i="47"/>
  <c r="AO200" i="55"/>
  <c r="AK28" i="47"/>
  <c r="AO205" i="55"/>
  <c r="AK59" i="47"/>
  <c r="AO245" i="55"/>
  <c r="AL40" i="47"/>
  <c r="AP93" i="55"/>
  <c r="AM40" i="47" s="1"/>
  <c r="AO206" i="55"/>
  <c r="AK23" i="47"/>
  <c r="AK22" i="47"/>
  <c r="AO201" i="55"/>
  <c r="AL38" i="47"/>
  <c r="AP83" i="55"/>
  <c r="AM38" i="47" s="1"/>
  <c r="AL60" i="47"/>
  <c r="AP243" i="55"/>
  <c r="AM60" i="47" s="1"/>
  <c r="AL47" i="47"/>
  <c r="AP160" i="55"/>
  <c r="AM47" i="47" s="1"/>
  <c r="AK29" i="47"/>
  <c r="AO203" i="55"/>
  <c r="AL22" i="47" l="1"/>
  <c r="AP201" i="55"/>
  <c r="AM22" i="47" s="1"/>
  <c r="AL21" i="47"/>
  <c r="AP199" i="55"/>
  <c r="AM21" i="47" s="1"/>
  <c r="AL55" i="47"/>
  <c r="AP244" i="55"/>
  <c r="AM55" i="47" s="1"/>
  <c r="AL24" i="47"/>
  <c r="AP204" i="55"/>
  <c r="AM24" i="47" s="1"/>
  <c r="AL23" i="47"/>
  <c r="AP206" i="55"/>
  <c r="AM23" i="47" s="1"/>
  <c r="AL29" i="47"/>
  <c r="AP203" i="55"/>
  <c r="AM29" i="47" s="1"/>
  <c r="AL25" i="47"/>
  <c r="AP202" i="55"/>
  <c r="AM25" i="47" s="1"/>
  <c r="AL59" i="47"/>
  <c r="AP245" i="55"/>
  <c r="AM59" i="47" s="1"/>
  <c r="AL28" i="47"/>
  <c r="AP205" i="55"/>
  <c r="AM28" i="47" s="1"/>
  <c r="AL30" i="47"/>
  <c r="AP208" i="55"/>
  <c r="AM30" i="47" s="1"/>
  <c r="AP200" i="55"/>
  <c r="AM27" i="47" s="1"/>
  <c r="AL27" i="47"/>
  <c r="AP198" i="55"/>
  <c r="AM26" i="47" s="1"/>
  <c r="AL26"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3"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tc={D319C864-44FA-4593-900B-F72E63D02616}</author>
  </authors>
  <commentList>
    <comment ref="G12"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G13" authorId="0" shapeId="0" xr:uid="{DDFB75D2-F69F-4CEA-974D-66E24343154E}">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5"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5"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5" authorId="1" shapeId="0" xr:uid="{D657ADCE-0F86-41BC-9AA7-7D20BAFA6361}">
      <text>
        <r>
          <rPr>
            <b/>
            <sz val="8"/>
            <color indexed="81"/>
            <rFont val="Tahoma"/>
            <family val="2"/>
          </rPr>
          <t>Bruno Merven:</t>
        </r>
        <r>
          <rPr>
            <sz val="8"/>
            <color indexed="81"/>
            <rFont val="Tahoma"/>
            <family val="2"/>
          </rPr>
          <t xml:space="preserve">
guessed for now</t>
        </r>
      </text>
    </comment>
    <comment ref="S45"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<sst xmlns="http://schemas.openxmlformats.org/spreadsheetml/2006/main" count="4388" uniqueCount="713">
  <si>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</si>
  <si>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</si>
  <si>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</si>
  <si>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</si>
  <si>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</si>
  <si>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</si>
  <si>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</si>
  <si>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</si>
  <si>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</si>
  <si>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</si>
  <si>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</si>
  <si>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</si>
  <si>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</si>
  <si>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</si>
  <si>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</si>
  <si>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</si>
  <si>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</si>
  <si>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</si>
  <si>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</si>
  <si>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</si>
  <si>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</si>
  <si>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</si>
  <si>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</si>
  <si>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</si>
  <si>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</si>
  <si>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</si>
  <si>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</si>
  <si>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</si>
  <si>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</si>
  <si>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</si>
  <si>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</si>
  <si>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</si>
  <si>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</si>
  <si>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</si>
  <si>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</si>
  <si>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</si>
  <si>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</si>
  <si>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</si>
  <si>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</si>
  <si>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</si>
  <si>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</si>
  <si>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</si>
  <si>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</si>
  <si>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</si>
  <si>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</si>
  <si>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</si>
  <si>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</si>
  <si>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</si>
  <si>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</si>
  <si>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</si>
  <si>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</si>
  <si>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</si>
  <si>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</si>
  <si>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</si>
  <si>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</si>
  <si>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</si>
  <si>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</si>
  <si>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</si>
  <si>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</si>
  <si>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</si>
  <si>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</si>
  <si>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</si>
  <si>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</si>
  <si>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</si>
  <si>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</si>
  <si>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</si>
  <si>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</si>
  <si>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</si>
  <si>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</si>
  <si>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</si>
  <si>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</si>
  <si>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</si>
  <si>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</si>
  <si>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</si>
  <si>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</si>
  <si>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</si>
  <si>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</si>
  <si>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</si>
  <si>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</si>
  <si>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</si>
  <si>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</si>
  <si>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</si>
  <si>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</si>
  <si>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</si>
  <si>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</si>
  <si>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</si>
  <si>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</si>
  <si>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</si>
  <si>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</si>
  <si>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</si>
  <si>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</si>
  <si>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</si>
  <si>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</si>
  <si>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</si>
  <si>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</si>
  <si>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</si>
  <si>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</si>
  <si>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</si>
  <si>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</si>
  <si>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</si>
  <si>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</si>
  <si>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</si>
  <si>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</si>
  <si>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</si>
  <si>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</si>
  <si>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</si>
  <si>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</si>
  <si>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</si>
  <si>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</si>
  <si>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</si>
  <si>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</si>
  <si>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</si>
  <si>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</si>
  <si>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</si>
  <si>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</si>
  <si>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</si>
  <si>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</si>
  <si>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</si>
  <si>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</si>
  <si>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</si>
  <si>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</si>
  <si>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</si>
  <si>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</si>
  <si>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</si>
  <si>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</si>
  <si>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</si>
  <si>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</si>
  <si>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</si>
  <si>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</si>
  <si>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</si>
  <si>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</si>
  <si>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</si>
  <si>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</si>
  <si>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</si>
  <si>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</si>
  <si>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</si>
  <si>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</si>
  <si>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</si>
  <si>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</si>
  <si>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</si>
  <si>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</si>
  <si>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</si>
  <si>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</si>
  <si>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</si>
  <si>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</si>
  <si>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</si>
  <si>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</si>
  <si>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</si>
  <si>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</si>
  <si>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</si>
  <si>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</si>
  <si>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</si>
  <si>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</si>
  <si>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</si>
  <si>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</si>
  <si>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</si>
  <si>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</si>
  <si>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</si>
  <si>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</si>
  <si>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</si>
  <si>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</si>
  <si>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</si>
  <si>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</si>
  <si>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</si>
  <si>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</si>
  <si>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</si>
  <si>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</si>
  <si>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</si>
  <si>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</si>
  <si>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</si>
  <si>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</si>
  <si>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</si>
  <si>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</si>
  <si>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</si>
  <si>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</si>
  <si>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</si>
  <si>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</si>
  <si>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</si>
  <si>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</si>
  <si>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</si>
  <si>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</si>
  <si>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</si>
  <si>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</si>
  <si>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</si>
  <si>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</si>
  <si>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</si>
  <si>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</si>
  <si>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</si>
  <si>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</si>
  <si>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</si>
  <si>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</si>
  <si>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</si>
  <si>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</si>
  <si>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</si>
  <si>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</si>
  <si>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</si>
  <si>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</si>
  <si>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</si>
  <si>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</si>
  <si>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</si>
  <si>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</si>
  <si>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</si>
  <si>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</si>
  <si>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</si>
  <si>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</si>
  <si>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</si>
  <si>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</si>
  <si>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</si>
  <si>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</si>
  <si>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</si>
  <si>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</si>
  <si>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</si>
  <si>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</si>
  <si>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</si>
  <si>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</si>
  <si>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</si>
  <si>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</si>
  <si>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</si>
  <si>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</si>
  <si>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</si>
  <si>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</si>
  <si>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</si>
  <si>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</si>
  <si>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</si>
  <si>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</si>
  <si>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</si>
  <si>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</si>
  <si>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</si>
  <si>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</si>
  <si>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</si>
  <si>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</si>
  <si>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</si>
  <si>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</si>
  <si>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</si>
  <si>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</si>
  <si>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</si>
  <si>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</si>
  <si>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</si>
  <si>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</si>
  <si>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</si>
  <si>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</si>
  <si>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</si>
  <si>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</si>
  <si>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</si>
  <si>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</si>
  <si>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</si>
  <si>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</si>
  <si>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</si>
  <si>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</si>
  <si>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</si>
  <si>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</si>
  <si>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</si>
  <si>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</si>
  <si>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</si>
  <si>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</si>
  <si>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</si>
  <si>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</si>
  <si>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</si>
  <si>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</si>
  <si>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</si>
  <si>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</si>
  <si>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</si>
  <si>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</si>
  <si>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</si>
  <si>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</si>
  <si>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</si>
  <si>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</si>
  <si>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</si>
  <si>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</si>
  <si>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</si>
  <si>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</si>
  <si>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</si>
  <si>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</si>
  <si>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</si>
  <si>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</si>
  <si>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</si>
  <si>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</si>
  <si>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</si>
  <si>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</si>
  <si>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</si>
  <si>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</si>
  <si>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</si>
  <si>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</si>
  <si>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</si>
  <si>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</si>
  <si>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</si>
  <si>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</si>
  <si>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</si>
  <si>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</si>
  <si>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</si>
  <si>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</si>
  <si>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</si>
  <si>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</si>
  <si>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</si>
  <si>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</si>
  <si>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</si>
  <si>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</si>
  <si>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</si>
  <si>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</si>
  <si>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</si>
  <si>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</si>
  <si>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</si>
  <si>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</si>
  <si>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</si>
  <si>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</si>
  <si>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</si>
  <si>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</si>
  <si>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</si>
  <si>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</si>
  <si>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</si>
  <si>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</si>
  <si>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</si>
  <si>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</si>
  <si>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</si>
  <si>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</si>
  <si>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</si>
  <si>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</si>
  <si>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</si>
  <si>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</si>
  <si>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</si>
  <si>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</si>
  <si>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</si>
  <si>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</si>
  <si>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</si>
  <si>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</si>
  <si>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</si>
  <si>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</si>
  <si>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</si>
  <si>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</si>
  <si>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</si>
  <si>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</si>
  <si>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</si>
  <si>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</si>
  <si>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</si>
  <si>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</si>
  <si>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</si>
  <si>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</si>
  <si>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</si>
  <si>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</si>
  <si>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</si>
  <si>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</si>
  <si>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</si>
  <si>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</si>
  <si>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</si>
  <si>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</si>
  <si>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</si>
  <si>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</si>
  <si>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</si>
  <si>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</si>
  <si>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</si>
  <si>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</si>
  <si>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</si>
  <si>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</si>
  <si>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</si>
  <si>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</si>
  <si>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</si>
  <si>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</si>
  <si>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</si>
  <si>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</si>
  <si>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</si>
  <si>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</si>
  <si>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</si>
  <si>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</si>
  <si>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</si>
  <si>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</si>
  <si>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</si>
  <si>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</si>
  <si>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</si>
  <si>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</si>
  <si>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</si>
  <si>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</si>
  <si>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</si>
  <si>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</si>
  <si>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</si>
  <si>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</si>
  <si>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</si>
  <si>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</si>
  <si>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</si>
  <si>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</si>
  <si>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</si>
  <si>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</si>
  <si>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</si>
  <si>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</si>
  <si>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</si>
  <si>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</si>
  <si>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</si>
  <si>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</si>
  <si>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</si>
  <si>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</si>
  <si>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</si>
  <si>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</si>
  <si>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</si>
  <si>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</si>
  <si>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</si>
  <si>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</si>
  <si>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</si>
  <si>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</si>
  <si>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</si>
  <si>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</si>
  <si>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</si>
  <si>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</si>
  <si>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</si>
  <si>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</si>
  <si>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</si>
  <si>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</si>
  <si>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</si>
  <si>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</si>
  <si>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</si>
  <si>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</si>
  <si>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</si>
  <si>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</si>
  <si>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</si>
  <si>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</si>
  <si>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</si>
  <si>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</si>
  <si>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</si>
  <si>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</si>
  <si>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</si>
  <si>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</si>
  <si>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</si>
  <si>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</si>
  <si>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</si>
  <si>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</si>
  <si>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</si>
  <si>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</si>
  <si>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</si>
  <si>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</si>
  <si>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</si>
  <si>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</si>
  <si>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</si>
  <si>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</si>
  <si>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</si>
  <si>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</si>
  <si>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</si>
  <si>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</si>
  <si>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</si>
  <si>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</si>
  <si>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</si>
  <si>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</si>
  <si>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</si>
  <si>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</si>
  <si>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</si>
  <si>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</si>
  <si>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</si>
  <si>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</si>
  <si>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</si>
  <si>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</si>
  <si>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</si>
  <si>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</si>
  <si>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</si>
  <si>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</si>
  <si>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</si>
  <si>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</si>
  <si>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</si>
  <si>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</si>
  <si>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</si>
  <si>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</si>
  <si>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</si>
  <si>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</si>
  <si>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</si>
  <si>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</si>
  <si>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</si>
  <si>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</si>
  <si>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</si>
  <si>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</si>
  <si>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</si>
  <si>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</si>
  <si>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</si>
  <si>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</si>
  <si>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</si>
  <si>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</si>
  <si>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</si>
  <si>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</si>
  <si>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</si>
  <si>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</si>
  <si>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</si>
  <si>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</si>
  <si>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</si>
  <si>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</si>
  <si>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</si>
  <si>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</si>
  <si>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</si>
  <si>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</si>
  <si>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</si>
  <si>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</si>
  <si>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</si>
  <si>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</si>
  <si>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</si>
  <si>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</si>
  <si>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</si>
  <si>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</si>
  <si>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</si>
  <si>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</si>
  <si>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</si>
  <si>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</si>
  <si>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</si>
  <si>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</si>
  <si>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</si>
  <si>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</si>
  <si>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</si>
  <si>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</si>
  <si>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</si>
  <si>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</si>
  <si>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</si>
  <si>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</si>
  <si>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</si>
  <si>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</si>
  <si>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</si>
  <si>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</si>
  <si>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</si>
  <si>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</si>
  <si>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</si>
  <si>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</si>
  <si>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</si>
  <si>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</si>
  <si>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</si>
  <si>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</si>
  <si>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</si>
  <si>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</si>
  <si>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</si>
  <si>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</si>
  <si>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</si>
  <si>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</si>
  <si>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</si>
  <si>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</si>
  <si>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</si>
  <si>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</si>
  <si>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</si>
  <si>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</si>
  <si>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</si>
  <si>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</si>
  <si>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</si>
  <si>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</si>
  <si>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</si>
  <si>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</si>
  <si>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</si>
  <si>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</si>
  <si>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</si>
  <si>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</si>
  <si>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</si>
  <si>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</si>
  <si>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</si>
  <si>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</si>
  <si>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</si>
  <si>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</si>
  <si>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</si>
  <si>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</si>
  <si>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</si>
  <si>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</si>
  <si>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</si>
  <si>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</si>
  <si>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</si>
  <si>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</si>
  <si>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</si>
  <si>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</si>
  <si>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</si>
  <si>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</si>
  <si>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</si>
  <si>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</si>
  <si>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</si>
  <si>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</si>
  <si>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</si>
  <si>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</si>
  <si>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</si>
  <si>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</si>
  <si>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</si>
  <si>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</si>
  <si>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</si>
  <si>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</si>
  <si>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</si>
  <si>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</si>
  <si>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</si>
  <si>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</si>
  <si>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</si>
  <si>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</si>
  <si>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</si>
  <si>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</si>
  <si>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</si>
  <si>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</si>
  <si>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</si>
  <si>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</si>
  <si>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</si>
  <si>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</si>
  <si>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</si>
  <si>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</si>
  <si>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</si>
  <si>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</si>
  <si>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</si>
  <si>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</si>
  <si>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</si>
  <si>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</si>
  <si>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</si>
  <si>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</si>
  <si>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</si>
  <si>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</si>
  <si>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</si>
  <si>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</si>
  <si>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</si>
  <si>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</si>
  <si>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</si>
  <si>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</si>
  <si>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</si>
  <si>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</si>
  <si>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</si>
  <si>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</si>
  <si>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</si>
  <si>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</si>
  <si>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</si>
  <si>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</si>
  <si>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</si>
  <si>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</si>
  <si>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</si>
  <si>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</si>
  <si>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</si>
  <si>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</si>
  <si>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</si>
  <si>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</si>
  <si>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</si>
  <si>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</si>
  <si>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</si>
  <si>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</si>
  <si>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</si>
  <si>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</si>
  <si>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</si>
  <si>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</si>
  <si>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</si>
  <si>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</si>
  <si>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</si>
  <si>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</si>
  <si>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</si>
  <si>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</si>
  <si>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</si>
  <si>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</si>
  <si>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</si>
  <si>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</si>
  <si>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</si>
  <si>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</si>
  <si>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</si>
  <si>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</si>
  <si>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</si>
  <si>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</si>
  <si>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</si>
  <si>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</si>
  <si>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</si>
  <si>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</si>
  <si>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</si>
  <si>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</si>
  <si>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</si>
  <si>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</si>
  <si>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</si>
  <si>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</si>
  <si>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</si>
  <si>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</si>
  <si>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</si>
  <si>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</si>
  <si>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</si>
  <si>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</si>
  <si>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</si>
  <si>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</si>
  <si>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</si>
  <si>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</si>
  <si>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</si>
  <si>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</si>
  <si>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</si>
  <si>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</si>
  <si>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</si>
  <si>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</si>
  <si>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</si>
  <si>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</si>
  <si>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</si>
  <si>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</si>
  <si>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</si>
  <si>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</si>
  <si>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</si>
  <si>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</si>
  <si>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</si>
  <si>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</si>
  <si>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</si>
  <si>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</si>
  <si>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</si>
  <si>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</si>
  <si>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</si>
  <si>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</si>
  <si>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</si>
  <si>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</si>
  <si>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</si>
  <si>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</si>
  <si>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</si>
  <si>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</si>
  <si>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</si>
  <si>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</si>
  <si>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</si>
  <si>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</si>
  <si>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</si>
  <si>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</si>
  <si>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</si>
  <si>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</si>
  <si>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</si>
  <si>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</si>
  <si>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</si>
  <si>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</si>
  <si>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</si>
  <si>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</si>
  <si>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</si>
  <si>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IPGM</t>
  </si>
  <si>
    <t>FAC</t>
  </si>
  <si>
    <t>FAM</t>
  </si>
  <si>
    <t>FerroChrome</t>
  </si>
  <si>
    <t>FerroManganese</t>
  </si>
  <si>
    <t>IFACR</t>
  </si>
  <si>
    <t>IFAMN</t>
  </si>
  <si>
    <t>pgm</t>
  </si>
  <si>
    <t>PGM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</si>
</sst>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66">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0" fontId="0" fillId="0" borderId="0" xfId="0"/>
    <xf numFmtId="0" fontId="0" fillId="0" borderId="0" xfId="0"/>
    <xf numFmtId="0" fontId="0" fillId="82" borderId="0" xfId="0" applyFill="1"/>
    <xf numFmtId="0" fontId="0" fillId="83" borderId="0" xfId="0" applyFill="1"/>
    <xf numFmtId="0" fontId="0" fillId="84" borderId="0" xfId="0" applyFill="1"/>
    <xf numFmtId="0" fontId="0" fillId="85" borderId="3" xfId="0" applyFill="1" applyBorder="1"/>
    <xf numFmtId="0" fontId="0" fillId="0" borderId="0" xfId="0"/>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0" fillId="0" borderId="0" xfId="0"/>
    <xf numFmtId="0" fontId="0" fillId="0" borderId="0" xfId="0"/>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29.708118540994288</c:v>
                </c:pt>
                <c:pt idx="3">
                  <c:v>25.541798491183126</c:v>
                </c:pt>
                <c:pt idx="4" formatCode="0.000">
                  <c:v>20.797632126039058</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21.18139976900148</c:v>
                </c:pt>
                <c:pt idx="3">
                  <c:v>24.441844081887197</c:v>
                </c:pt>
                <c:pt idx="4" formatCode="0.000">
                  <c:v>27.156240059998705</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11.861738000000003</c:v>
                </c:pt>
                <c:pt idx="2">
                  <c:v>15.151272550698287</c:v>
                </c:pt>
                <c:pt idx="3">
                  <c:v>21.441968420171083</c:v>
                </c:pt>
                <c:pt idx="4" formatCode="0.000">
                  <c:v>27.564036768352434</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29.708118540994288</c:v>
                </c:pt>
                <c:pt idx="3">
                  <c:v>25.541798491183126</c:v>
                </c:pt>
                <c:pt idx="4">
                  <c:v>20.797632126039058</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21.18139976900148</c:v>
                </c:pt>
                <c:pt idx="3">
                  <c:v>24.441844081887197</c:v>
                </c:pt>
                <c:pt idx="4">
                  <c:v>27.156240059998705</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11.861738000000003</c:v>
                </c:pt>
                <c:pt idx="2">
                  <c:v>15.151272550698287</c:v>
                </c:pt>
                <c:pt idx="3">
                  <c:v>21.441968420171083</c:v>
                </c:pt>
                <c:pt idx="4">
                  <c:v>27.564036768352434</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18.173250507337517</c:v>
                </c:pt>
                <c:pt idx="1">
                  <c:v>18.173250507337517</c:v>
                </c:pt>
                <c:pt idx="2">
                  <c:v>18.173250507337517</c:v>
                </c:pt>
                <c:pt idx="3">
                  <c:v>18.173250507337517</c:v>
                </c:pt>
                <c:pt idx="4">
                  <c:v>18.138448283267774</c:v>
                </c:pt>
                <c:pt idx="5">
                  <c:v>18.308267778131427</c:v>
                </c:pt>
                <c:pt idx="6">
                  <c:v>19.050256275816629</c:v>
                </c:pt>
                <c:pt idx="7">
                  <c:v>21.317336981608083</c:v>
                </c:pt>
                <c:pt idx="8">
                  <c:v>21.37936487848491</c:v>
                </c:pt>
                <c:pt idx="9">
                  <c:v>21.432964540599286</c:v>
                </c:pt>
                <c:pt idx="10">
                  <c:v>21.436146061585283</c:v>
                </c:pt>
                <c:pt idx="11">
                  <c:v>21.398721905951867</c:v>
                </c:pt>
                <c:pt idx="12">
                  <c:v>21.308302946327494</c:v>
                </c:pt>
                <c:pt idx="13">
                  <c:v>21.215718572272163</c:v>
                </c:pt>
                <c:pt idx="14">
                  <c:v>21.251770281893378</c:v>
                </c:pt>
                <c:pt idx="15">
                  <c:v>21.137508078593449</c:v>
                </c:pt>
                <c:pt idx="16">
                  <c:v>20.962356600892353</c:v>
                </c:pt>
                <c:pt idx="17">
                  <c:v>19.668607975960992</c:v>
                </c:pt>
                <c:pt idx="18">
                  <c:v>18.022557957061238</c:v>
                </c:pt>
                <c:pt idx="19">
                  <c:v>16.379459898720786</c:v>
                </c:pt>
                <c:pt idx="20">
                  <c:v>14.675024959208161</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4.2267183358226296E-2</c:v>
                </c:pt>
                <c:pt idx="2">
                  <c:v>4.0546288718202587E-2</c:v>
                </c:pt>
                <c:pt idx="3">
                  <c:v>3.8825394078178879E-2</c:v>
                </c:pt>
                <c:pt idx="4">
                  <c:v>3.875104248853016E-2</c:v>
                </c:pt>
                <c:pt idx="5">
                  <c:v>3.911384543385777E-2</c:v>
                </c:pt>
                <c:pt idx="6">
                  <c:v>4.0699032179204869E-2</c:v>
                </c:pt>
                <c:pt idx="7">
                  <c:v>4.5542431095312398E-2</c:v>
                </c:pt>
                <c:pt idx="8">
                  <c:v>4.5674947704771512E-2</c:v>
                </c:pt>
                <c:pt idx="9">
                  <c:v>4.5789458204872069E-2</c:v>
                </c:pt>
                <c:pt idx="10">
                  <c:v>4.5796255217107139E-2</c:v>
                </c:pt>
                <c:pt idx="11">
                  <c:v>4.5716302123964894E-2</c:v>
                </c:pt>
                <c:pt idx="12">
                  <c:v>4.5523130751670332E-2</c:v>
                </c:pt>
                <c:pt idx="13">
                  <c:v>4.5325333180634357E-2</c:v>
                </c:pt>
                <c:pt idx="14">
                  <c:v>4.5402354175456981E-2</c:v>
                </c:pt>
                <c:pt idx="15">
                  <c:v>4.5158244016431245E-2</c:v>
                </c:pt>
                <c:pt idx="16">
                  <c:v>4.4784049804868775E-2</c:v>
                </c:pt>
                <c:pt idx="17">
                  <c:v>4.2020080850565217E-2</c:v>
                </c:pt>
                <c:pt idx="18">
                  <c:v>3.8503454002199615E-2</c:v>
                </c:pt>
                <c:pt idx="19">
                  <c:v>3.499313373239419E-2</c:v>
                </c:pt>
                <c:pt idx="20">
                  <c:v>3.1351773141426925E-2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10.507635166126629</c:v>
                </c:pt>
                <c:pt idx="1">
                  <c:v>11.795133552730308</c:v>
                </c:pt>
                <c:pt idx="2">
                  <c:v>12.2242996815982</c:v>
                </c:pt>
                <c:pt idx="3">
                  <c:v>12.653465810466093</c:v>
                </c:pt>
                <c:pt idx="4">
                  <c:v>12.629234110571961</c:v>
                </c:pt>
                <c:pt idx="5">
                  <c:v>12.747474112344911</c:v>
                </c:pt>
                <c:pt idx="6">
                  <c:v>13.264097491493736</c:v>
                </c:pt>
                <c:pt idx="7">
                  <c:v>14.842594865351938</c:v>
                </c:pt>
                <c:pt idx="8">
                  <c:v>14.885782949514931</c:v>
                </c:pt>
                <c:pt idx="9">
                  <c:v>14.923102717475151</c:v>
                </c:pt>
                <c:pt idx="10">
                  <c:v>14.925317911009481</c:v>
                </c:pt>
                <c:pt idx="11">
                  <c:v>14.899260642190026</c:v>
                </c:pt>
                <c:pt idx="12">
                  <c:v>14.836304749199778</c:v>
                </c:pt>
                <c:pt idx="13">
                  <c:v>14.771841145882391</c:v>
                </c:pt>
                <c:pt idx="14">
                  <c:v>14.796942823478082</c:v>
                </c:pt>
                <c:pt idx="15">
                  <c:v>14.71738562580998</c:v>
                </c:pt>
                <c:pt idx="16">
                  <c:v>14.59543313118891</c:v>
                </c:pt>
                <c:pt idx="17">
                  <c:v>13.69463643627201</c:v>
                </c:pt>
                <c:pt idx="18">
                  <c:v>12.548543301856917</c:v>
                </c:pt>
                <c:pt idx="19">
                  <c:v>11.404505525232436</c:v>
                </c:pt>
                <c:pt idx="20">
                  <c:v>10.217760797062915</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14.801331667914985</c:v>
                </c:pt>
                <c:pt idx="1">
                  <c:v>11.725163910986801</c:v>
                </c:pt>
                <c:pt idx="2">
                  <c:v>10.699774658677406</c:v>
                </c:pt>
                <c:pt idx="3">
                  <c:v>9.6743854063680121</c:v>
                </c:pt>
                <c:pt idx="4">
                  <c:v>9.6558587191078793</c:v>
                </c:pt>
                <c:pt idx="5">
                  <c:v>9.7462607769104928</c:v>
                </c:pt>
                <c:pt idx="6">
                  <c:v>10.14125245387001</c:v>
                </c:pt>
                <c:pt idx="7">
                  <c:v>11.348114841328542</c:v>
                </c:pt>
                <c:pt idx="8">
                  <c:v>11.381134899027664</c:v>
                </c:pt>
                <c:pt idx="9">
                  <c:v>11.409668252966531</c:v>
                </c:pt>
                <c:pt idx="10">
                  <c:v>11.411361910366155</c:v>
                </c:pt>
                <c:pt idx="11">
                  <c:v>11.391439458685902</c:v>
                </c:pt>
                <c:pt idx="12">
                  <c:v>11.343305644479367</c:v>
                </c:pt>
                <c:pt idx="13">
                  <c:v>11.2940190891184</c:v>
                </c:pt>
                <c:pt idx="14">
                  <c:v>11.313210930076808</c:v>
                </c:pt>
                <c:pt idx="15">
                  <c:v>11.252384354684697</c:v>
                </c:pt>
                <c:pt idx="16">
                  <c:v>11.159143858214836</c:v>
                </c:pt>
                <c:pt idx="17">
                  <c:v>10.470427064733602</c:v>
                </c:pt>
                <c:pt idx="18">
                  <c:v>9.5941654254321485</c:v>
                </c:pt>
                <c:pt idx="19">
                  <c:v>8.7194752388624739</c:v>
                </c:pt>
                <c:pt idx="20">
                  <c:v>7.8121328513095678</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5.8444173726378219</c:v>
                </c:pt>
                <c:pt idx="1">
                  <c:v>5.4120939362854186</c:v>
                </c:pt>
                <c:pt idx="2">
                  <c:v>5.2679861241679511</c:v>
                </c:pt>
                <c:pt idx="3">
                  <c:v>5.1238783120504836</c:v>
                </c:pt>
                <c:pt idx="4">
                  <c:v>5.1140659583909063</c:v>
                </c:pt>
                <c:pt idx="5">
                  <c:v>5.1619459139521808</c:v>
                </c:pt>
                <c:pt idx="6">
                  <c:v>5.3711467264070087</c:v>
                </c:pt>
                <c:pt idx="7">
                  <c:v>6.0103414403841722</c:v>
                </c:pt>
                <c:pt idx="8">
                  <c:v>6.027829968120086</c:v>
                </c:pt>
                <c:pt idx="9">
                  <c:v>6.0429421873749849</c:v>
                </c:pt>
                <c:pt idx="10">
                  <c:v>6.043839205020392</c:v>
                </c:pt>
                <c:pt idx="11">
                  <c:v>6.0332876078078055</c:v>
                </c:pt>
                <c:pt idx="12">
                  <c:v>6.0077943287694504</c:v>
                </c:pt>
                <c:pt idx="13">
                  <c:v>5.9816905194335623</c:v>
                </c:pt>
                <c:pt idx="14">
                  <c:v>5.9918551607543824</c:v>
                </c:pt>
                <c:pt idx="15">
                  <c:v>5.9596393705665331</c:v>
                </c:pt>
                <c:pt idx="16">
                  <c:v>5.9102560828847892</c:v>
                </c:pt>
                <c:pt idx="17">
                  <c:v>5.5454886177659617</c:v>
                </c:pt>
                <c:pt idx="18">
                  <c:v>5.0813911251910691</c:v>
                </c:pt>
                <c:pt idx="19">
                  <c:v>4.6181259265793129</c:v>
                </c:pt>
                <c:pt idx="20">
                  <c:v>4.1375670294605111</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1.5535297865526809</c:v>
                </c:pt>
                <c:pt idx="1">
                  <c:v>3.4119681514196238</c:v>
                </c:pt>
                <c:pt idx="2">
                  <c:v>4.0314476063752718</c:v>
                </c:pt>
                <c:pt idx="3">
                  <c:v>4.6509270613309193</c:v>
                </c:pt>
                <c:pt idx="4">
                  <c:v>4.6420204210105691</c:v>
                </c:pt>
                <c:pt idx="5">
                  <c:v>4.685480895177478</c:v>
                </c:pt>
                <c:pt idx="6">
                  <c:v>4.8753717670216234</c:v>
                </c:pt>
                <c:pt idx="7">
                  <c:v>5.4555666529353726</c:v>
                </c:pt>
                <c:pt idx="8">
                  <c:v>5.4714409305735643</c:v>
                </c:pt>
                <c:pt idx="9">
                  <c:v>5.4851582410186763</c:v>
                </c:pt>
                <c:pt idx="10">
                  <c:v>5.4859724609098288</c:v>
                </c:pt>
                <c:pt idx="11">
                  <c:v>5.4763948117098336</c:v>
                </c:pt>
                <c:pt idx="12">
                  <c:v>5.4532546483139352</c:v>
                </c:pt>
                <c:pt idx="13">
                  <c:v>5.4295603086262467</c:v>
                </c:pt>
                <c:pt idx="14">
                  <c:v>5.4387867192684629</c:v>
                </c:pt>
                <c:pt idx="15">
                  <c:v>5.4095445551767742</c:v>
                </c:pt>
                <c:pt idx="16">
                  <c:v>5.3647195115147595</c:v>
                </c:pt>
                <c:pt idx="17">
                  <c:v>5.0336213137639767</c:v>
                </c:pt>
                <c:pt idx="18">
                  <c:v>4.6123615851252211</c:v>
                </c:pt>
                <c:pt idx="19">
                  <c:v>4.1918573269095294</c:v>
                </c:pt>
                <c:pt idx="20">
                  <c:v>3.7556556368895433</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2.1515377759370442</c:v>
                </c:pt>
                <c:pt idx="1">
                  <c:v>4.1355719279950112</c:v>
                </c:pt>
                <c:pt idx="2">
                  <c:v>5.4902499786809988</c:v>
                </c:pt>
                <c:pt idx="3">
                  <c:v>6.3249280293669869</c:v>
                </c:pt>
                <c:pt idx="4">
                  <c:v>6.3128156358018312</c:v>
                </c:pt>
                <c:pt idx="5">
                  <c:v>6.3719187710699208</c:v>
                </c:pt>
                <c:pt idx="6">
                  <c:v>6.6301567700774298</c:v>
                </c:pt>
                <c:pt idx="7">
                  <c:v>7.4191803019496172</c:v>
                </c:pt>
                <c:pt idx="8">
                  <c:v>7.4407681837322697</c:v>
                </c:pt>
                <c:pt idx="9">
                  <c:v>7.4594227444634349</c:v>
                </c:pt>
                <c:pt idx="10">
                  <c:v>7.4605300252579321</c:v>
                </c:pt>
                <c:pt idx="11">
                  <c:v>7.4475051076271752</c:v>
                </c:pt>
                <c:pt idx="12">
                  <c:v>7.4160361410884983</c:v>
                </c:pt>
                <c:pt idx="13">
                  <c:v>7.3838135344443252</c:v>
                </c:pt>
                <c:pt idx="14">
                  <c:v>7.3963607927676378</c:v>
                </c:pt>
                <c:pt idx="15">
                  <c:v>7.3565935418811135</c:v>
                </c:pt>
                <c:pt idx="16">
                  <c:v>7.2956346897346895</c:v>
                </c:pt>
                <c:pt idx="17">
                  <c:v>6.8453648308847539</c:v>
                </c:pt>
                <c:pt idx="18">
                  <c:v>6.2724817410888161</c:v>
                </c:pt>
                <c:pt idx="19">
                  <c:v>5.7006260370143025</c:v>
                </c:pt>
                <c:pt idx="20">
                  <c:v>5.1074229488379093</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17.258999181012896</c:v>
                </c:pt>
                <c:pt idx="1">
                  <c:v>17.439002982278964</c:v>
                </c:pt>
                <c:pt idx="2">
                  <c:v>17.499004249367655</c:v>
                </c:pt>
                <c:pt idx="3">
                  <c:v>17.559005516456345</c:v>
                </c:pt>
                <c:pt idx="4">
                  <c:v>18.032772297454326</c:v>
                </c:pt>
                <c:pt idx="5">
                  <c:v>18.5200947637389</c:v>
                </c:pt>
                <c:pt idx="6">
                  <c:v>19.462289942611399</c:v>
                </c:pt>
                <c:pt idx="7">
                  <c:v>18.006833864548184</c:v>
                </c:pt>
                <c:pt idx="8">
                  <c:v>18.517859418904248</c:v>
                </c:pt>
                <c:pt idx="9">
                  <c:v>19.002653027340934</c:v>
                </c:pt>
                <c:pt idx="10">
                  <c:v>19.403837327044926</c:v>
                </c:pt>
                <c:pt idx="11">
                  <c:v>19.744087312477269</c:v>
                </c:pt>
                <c:pt idx="12">
                  <c:v>20.046342740877094</c:v>
                </c:pt>
                <c:pt idx="13">
                  <c:v>20.40426388697329</c:v>
                </c:pt>
                <c:pt idx="14">
                  <c:v>20.738844398608151</c:v>
                </c:pt>
                <c:pt idx="15">
                  <c:v>21.010778913031373</c:v>
                </c:pt>
                <c:pt idx="16">
                  <c:v>21.347056360725745</c:v>
                </c:pt>
                <c:pt idx="17">
                  <c:v>23.010106731154522</c:v>
                </c:pt>
                <c:pt idx="18">
                  <c:v>24.63300012587948</c:v>
                </c:pt>
                <c:pt idx="19">
                  <c:v>26.118667596330095</c:v>
                </c:pt>
                <c:pt idx="20">
                  <c:v>27.368624993074235</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5.5827187174758597E-2</c:v>
                </c:pt>
                <c:pt idx="2">
                  <c:v>6.3295416485857195E-2</c:v>
                </c:pt>
                <c:pt idx="3">
                  <c:v>7.0763645796955807E-2</c:v>
                </c:pt>
                <c:pt idx="4">
                  <c:v>7.2672948954784697E-2</c:v>
                </c:pt>
                <c:pt idx="5">
                  <c:v>7.46368821832777E-2</c:v>
                </c:pt>
                <c:pt idx="6">
                  <c:v>7.8433974555442321E-2</c:v>
                </c:pt>
                <c:pt idx="7">
                  <c:v>7.256841580927266E-2</c:v>
                </c:pt>
                <c:pt idx="8">
                  <c:v>7.4627873634931091E-2</c:v>
                </c:pt>
                <c:pt idx="9">
                  <c:v>7.6581615443366099E-2</c:v>
                </c:pt>
                <c:pt idx="10">
                  <c:v>7.8198407673253298E-2</c:v>
                </c:pt>
                <c:pt idx="11">
                  <c:v>7.9569631654531084E-2</c:v>
                </c:pt>
                <c:pt idx="12">
                  <c:v>8.0787735724003967E-2</c:v>
                </c:pt>
                <c:pt idx="13">
                  <c:v>8.2230175341774708E-2</c:v>
                </c:pt>
                <c:pt idx="14">
                  <c:v>8.357855106804829E-2</c:v>
                </c:pt>
                <c:pt idx="15">
                  <c:v>8.4674460380257194E-2</c:v>
                </c:pt>
                <c:pt idx="16">
                  <c:v>8.6029674841340817E-2</c:v>
                </c:pt>
                <c:pt idx="17">
                  <c:v>9.2731848677166814E-2</c:v>
                </c:pt>
                <c:pt idx="18">
                  <c:v>9.9272187948824642E-2</c:v>
                </c:pt>
                <c:pt idx="19">
                  <c:v>0.1052595000749298</c:v>
                </c:pt>
                <c:pt idx="20">
                  <c:v>0.11029688914583079</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9.2736775351245697</c:v>
                </c:pt>
                <c:pt idx="1">
                  <c:v>9.9187828339590709</c:v>
                </c:pt>
                <c:pt idx="2">
                  <c:v>10.133817933570572</c:v>
                </c:pt>
                <c:pt idx="3">
                  <c:v>10.348853033182072</c:v>
                </c:pt>
                <c:pt idx="4">
                  <c:v>10.62807971170648</c:v>
                </c:pt>
                <c:pt idx="5">
                  <c:v>10.915295783175925</c:v>
                </c:pt>
                <c:pt idx="6">
                  <c:v>11.470602826367287</c:v>
                </c:pt>
                <c:pt idx="7">
                  <c:v>10.612792226899604</c:v>
                </c:pt>
                <c:pt idx="8">
                  <c:v>10.91397832501176</c:v>
                </c:pt>
                <c:pt idx="9">
                  <c:v>11.199703948848216</c:v>
                </c:pt>
                <c:pt idx="10">
                  <c:v>11.436152268940466</c:v>
                </c:pt>
                <c:pt idx="11">
                  <c:v>11.63668737843067</c:v>
                </c:pt>
                <c:pt idx="12">
                  <c:v>11.814829415236781</c:v>
                </c:pt>
                <c:pt idx="13">
                  <c:v>12.025779479290589</c:v>
                </c:pt>
                <c:pt idx="14">
                  <c:v>12.222973138090397</c:v>
                </c:pt>
                <c:pt idx="15">
                  <c:v>12.383244761775359</c:v>
                </c:pt>
                <c:pt idx="16">
                  <c:v>12.581438553633392</c:v>
                </c:pt>
                <c:pt idx="17">
                  <c:v>13.5616002065366</c:v>
                </c:pt>
                <c:pt idx="18">
                  <c:v>14.51809430950787</c:v>
                </c:pt>
                <c:pt idx="19">
                  <c:v>15.393710772721764</c:v>
                </c:pt>
                <c:pt idx="20">
                  <c:v>16.130405421204028</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13.521473473147067</c:v>
                </c:pt>
                <c:pt idx="1">
                  <c:v>11.56217075265257</c:v>
                </c:pt>
                <c:pt idx="2">
                  <c:v>10.909069845821071</c:v>
                </c:pt>
                <c:pt idx="3">
                  <c:v>10.255968938989572</c:v>
                </c:pt>
                <c:pt idx="4">
                  <c:v>10.532689473400621</c:v>
                </c:pt>
                <c:pt idx="5">
                  <c:v>10.817327693532297</c:v>
                </c:pt>
                <c:pt idx="6">
                  <c:v>11.36765068761791</c:v>
                </c:pt>
                <c:pt idx="7">
                  <c:v>10.517539198405712</c:v>
                </c:pt>
                <c:pt idx="8">
                  <c:v>10.816022059954664</c:v>
                </c:pt>
                <c:pt idx="9">
                  <c:v>11.099183209672825</c:v>
                </c:pt>
                <c:pt idx="10">
                  <c:v>11.333509334390895</c:v>
                </c:pt>
                <c:pt idx="11">
                  <c:v>11.532244580462509</c:v>
                </c:pt>
                <c:pt idx="12">
                  <c:v>11.708787738467917</c:v>
                </c:pt>
                <c:pt idx="13">
                  <c:v>11.917844461727661</c:v>
                </c:pt>
                <c:pt idx="14">
                  <c:v>12.113268247642099</c:v>
                </c:pt>
                <c:pt idx="15">
                  <c:v>12.272101384903202</c:v>
                </c:pt>
                <c:pt idx="16">
                  <c:v>12.468516327378383</c:v>
                </c:pt>
                <c:pt idx="17">
                  <c:v>13.439880732219393</c:v>
                </c:pt>
                <c:pt idx="18">
                  <c:v>14.38779001056613</c:v>
                </c:pt>
                <c:pt idx="19">
                  <c:v>15.25554755049791</c:v>
                </c:pt>
                <c:pt idx="20">
                  <c:v>15.985630141112377</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9.4375994537713712</c:v>
                </c:pt>
                <c:pt idx="1">
                  <c:v>6.3772683051647663</c:v>
                </c:pt>
                <c:pt idx="2">
                  <c:v>5.3571579222958983</c:v>
                </c:pt>
                <c:pt idx="3">
                  <c:v>4.3370475394270303</c:v>
                </c:pt>
                <c:pt idx="4">
                  <c:v>4.4540672106073735</c:v>
                </c:pt>
                <c:pt idx="5">
                  <c:v>4.5744351153458398</c:v>
                </c:pt>
                <c:pt idx="6">
                  <c:v>4.8071558852299452</c:v>
                </c:pt>
                <c:pt idx="7">
                  <c:v>4.4476604573031073</c:v>
                </c:pt>
                <c:pt idx="8">
                  <c:v>4.5738829885863934</c:v>
                </c:pt>
                <c:pt idx="9">
                  <c:v>4.6936262692995143</c:v>
                </c:pt>
                <c:pt idx="10">
                  <c:v>4.7927181784772444</c:v>
                </c:pt>
                <c:pt idx="11">
                  <c:v>4.8767594051131393</c:v>
                </c:pt>
                <c:pt idx="12">
                  <c:v>4.9514160342024889</c:v>
                </c:pt>
                <c:pt idx="13">
                  <c:v>5.0398220105278888</c:v>
                </c:pt>
                <c:pt idx="14">
                  <c:v>5.1224628857964936</c:v>
                </c:pt>
                <c:pt idx="15">
                  <c:v>5.1896302954518516</c:v>
                </c:pt>
                <c:pt idx="16">
                  <c:v>5.2726903113349159</c:v>
                </c:pt>
                <c:pt idx="17">
                  <c:v>5.6834612123549961</c:v>
                </c:pt>
                <c:pt idx="18">
                  <c:v>6.0843134017200295</c:v>
                </c:pt>
                <c:pt idx="19">
                  <c:v>6.4512709974156301</c:v>
                </c:pt>
                <c:pt idx="20">
                  <c:v>6.7600085649764523</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6.1907939589625975</c:v>
                </c:pt>
                <c:pt idx="1">
                  <c:v>5.8394957313853979</c:v>
                </c:pt>
                <c:pt idx="2">
                  <c:v>5.7223963221929983</c:v>
                </c:pt>
                <c:pt idx="3">
                  <c:v>5.6052969130005987</c:v>
                </c:pt>
                <c:pt idx="4">
                  <c:v>5.7565357444094376</c:v>
                </c:pt>
                <c:pt idx="5">
                  <c:v>5.9121019075011185</c:v>
                </c:pt>
                <c:pt idx="6">
                  <c:v>6.2128754178590047</c:v>
                </c:pt>
                <c:pt idx="7">
                  <c:v>5.7482555136320972</c:v>
                </c:pt>
                <c:pt idx="8">
                  <c:v>5.9113883265702727</c:v>
                </c:pt>
                <c:pt idx="9">
                  <c:v>6.0661472116486905</c:v>
                </c:pt>
                <c:pt idx="10">
                  <c:v>6.1942158038344806</c:v>
                </c:pt>
                <c:pt idx="11">
                  <c:v>6.3028325584226028</c:v>
                </c:pt>
                <c:pt idx="12">
                  <c:v>6.3993204499583376</c:v>
                </c:pt>
                <c:pt idx="13">
                  <c:v>6.5135783043357041</c:v>
                </c:pt>
                <c:pt idx="14">
                  <c:v>6.6203852136028258</c:v>
                </c:pt>
                <c:pt idx="15">
                  <c:v>6.7071938710069281</c:v>
                </c:pt>
                <c:pt idx="16">
                  <c:v>6.8145424869468467</c:v>
                </c:pt>
                <c:pt idx="17">
                  <c:v>7.3454319555327761</c:v>
                </c:pt>
                <c:pt idx="18">
                  <c:v>7.8635022600870581</c:v>
                </c:pt>
                <c:pt idx="19">
                  <c:v>8.3377664362704742</c:v>
                </c:pt>
                <c:pt idx="20">
                  <c:v>8.7367857503646462</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3.5239347704472497</c:v>
                </c:pt>
                <c:pt idx="1">
                  <c:v>5.6771320324962016</c:v>
                </c:pt>
                <c:pt idx="2">
                  <c:v>6.3948644531791849</c:v>
                </c:pt>
                <c:pt idx="3">
                  <c:v>7.1125968738621692</c:v>
                </c:pt>
                <c:pt idx="4">
                  <c:v>7.3045047881405649</c:v>
                </c:pt>
                <c:pt idx="5">
                  <c:v>7.5019036810909663</c:v>
                </c:pt>
                <c:pt idx="6">
                  <c:v>7.8835570997618536</c:v>
                </c:pt>
                <c:pt idx="7">
                  <c:v>7.2939979506873733</c:v>
                </c:pt>
                <c:pt idx="8">
                  <c:v>7.5009982137130988</c:v>
                </c:pt>
                <c:pt idx="9">
                  <c:v>7.6973727464623209</c:v>
                </c:pt>
                <c:pt idx="10">
                  <c:v>7.8598797969466387</c:v>
                </c:pt>
                <c:pt idx="11">
                  <c:v>7.9977042870892987</c:v>
                </c:pt>
                <c:pt idx="12">
                  <c:v>8.1201383858273886</c:v>
                </c:pt>
                <c:pt idx="13">
                  <c:v>8.2651209033410993</c:v>
                </c:pt>
                <c:pt idx="14">
                  <c:v>8.4006488692546029</c:v>
                </c:pt>
                <c:pt idx="15">
                  <c:v>8.5108009262927489</c:v>
                </c:pt>
                <c:pt idx="16">
                  <c:v>8.6470162672458422</c:v>
                </c:pt>
                <c:pt idx="17">
                  <c:v>9.3206652876702183</c:v>
                </c:pt>
                <c:pt idx="18">
                  <c:v>9.9780479893906655</c:v>
                </c:pt>
                <c:pt idx="19">
                  <c:v>10.579844816438893</c:v>
                </c:pt>
                <c:pt idx="20">
                  <c:v>11.086162959810459</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6.2973927659906073</c:v>
                </c:pt>
                <c:pt idx="1">
                  <c:v>8.8535980492253596</c:v>
                </c:pt>
                <c:pt idx="2">
                  <c:v>9.7056664769702756</c:v>
                </c:pt>
                <c:pt idx="3">
                  <c:v>10.557734904715193</c:v>
                </c:pt>
                <c:pt idx="4">
                  <c:v>10.842597511298987</c:v>
                </c:pt>
                <c:pt idx="5">
                  <c:v>11.135610769215138</c:v>
                </c:pt>
                <c:pt idx="6">
                  <c:v>11.702126163137292</c:v>
                </c:pt>
                <c:pt idx="7">
                  <c:v>10.827001462980069</c:v>
                </c:pt>
                <c:pt idx="8">
                  <c:v>11.134266719396214</c:v>
                </c:pt>
                <c:pt idx="9">
                  <c:v>11.425759446394785</c:v>
                </c:pt>
                <c:pt idx="10">
                  <c:v>11.666980253589072</c:v>
                </c:pt>
                <c:pt idx="11">
                  <c:v>11.871562975780327</c:v>
                </c:pt>
                <c:pt idx="12">
                  <c:v>12.053300642162728</c:v>
                </c:pt>
                <c:pt idx="13">
                  <c:v>12.268508534986383</c:v>
                </c:pt>
                <c:pt idx="14">
                  <c:v>12.469682362445704</c:v>
                </c:pt>
                <c:pt idx="15">
                  <c:v>12.6331889182146</c:v>
                </c:pt>
                <c:pt idx="16">
                  <c:v>12.835383065477895</c:v>
                </c:pt>
                <c:pt idx="17">
                  <c:v>13.835328360085839</c:v>
                </c:pt>
                <c:pt idx="18">
                  <c:v>14.811128397511721</c:v>
                </c:pt>
                <c:pt idx="19">
                  <c:v>15.704418356039048</c:v>
                </c:pt>
                <c:pt idx="20">
                  <c:v>16.455982493577732</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19.249354370483118</c:v>
                </c:pt>
                <c:pt idx="1">
                  <c:v>19.450116704513267</c:v>
                </c:pt>
                <c:pt idx="2">
                  <c:v>19.517037482523314</c:v>
                </c:pt>
                <c:pt idx="3">
                  <c:v>19.583958260533365</c:v>
                </c:pt>
                <c:pt idx="4">
                  <c:v>20.307922368635541</c:v>
                </c:pt>
                <c:pt idx="5">
                  <c:v>20.608235592115371</c:v>
                </c:pt>
                <c:pt idx="6">
                  <c:v>17.408763783922577</c:v>
                </c:pt>
                <c:pt idx="7">
                  <c:v>17.640411416632439</c:v>
                </c:pt>
                <c:pt idx="8">
                  <c:v>17.858710658946475</c:v>
                </c:pt>
                <c:pt idx="9">
                  <c:v>18.063077231833987</c:v>
                </c:pt>
                <c:pt idx="10">
                  <c:v>18.475638835688645</c:v>
                </c:pt>
                <c:pt idx="11">
                  <c:v>19.042085263476178</c:v>
                </c:pt>
                <c:pt idx="12">
                  <c:v>19.753908381801001</c:v>
                </c:pt>
                <c:pt idx="13">
                  <c:v>20.368131855807565</c:v>
                </c:pt>
                <c:pt idx="14">
                  <c:v>20.72689843633384</c:v>
                </c:pt>
                <c:pt idx="15">
                  <c:v>21.473579588743196</c:v>
                </c:pt>
                <c:pt idx="16">
                  <c:v>22.23661700004979</c:v>
                </c:pt>
                <c:pt idx="17">
                  <c:v>26.68343798457315</c:v>
                </c:pt>
                <c:pt idx="18">
                  <c:v>31.469095278372016</c:v>
                </c:pt>
                <c:pt idx="19">
                  <c:v>35.981711094538881</c:v>
                </c:pt>
                <c:pt idx="20">
                  <c:v>40.454089024020263</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4.1684640389392236</c:v>
                </c:pt>
                <c:pt idx="1">
                  <c:v>5.8416218340561663</c:v>
                </c:pt>
                <c:pt idx="2">
                  <c:v>6.3993410990951478</c:v>
                </c:pt>
                <c:pt idx="3">
                  <c:v>6.9570603641341284</c:v>
                </c:pt>
                <c:pt idx="4">
                  <c:v>7.2142434082628277</c:v>
                </c:pt>
                <c:pt idx="5">
                  <c:v>7.3209275216633012</c:v>
                </c:pt>
                <c:pt idx="6">
                  <c:v>6.1843381658842915</c:v>
                </c:pt>
                <c:pt idx="7">
                  <c:v>6.2666293218667386</c:v>
                </c:pt>
                <c:pt idx="8">
                  <c:v>6.3441785581354901</c:v>
                </c:pt>
                <c:pt idx="9">
                  <c:v>6.4167783137658372</c:v>
                </c:pt>
                <c:pt idx="10">
                  <c:v>6.5633378572328525</c:v>
                </c:pt>
                <c:pt idx="11">
                  <c:v>6.7645638779759478</c:v>
                </c:pt>
                <c:pt idx="12">
                  <c:v>7.0174339227795013</c:v>
                </c:pt>
                <c:pt idx="13">
                  <c:v>7.2356323956767499</c:v>
                </c:pt>
                <c:pt idx="14">
                  <c:v>7.3630816438905429</c:v>
                </c:pt>
                <c:pt idx="15">
                  <c:v>7.6283347546746763</c:v>
                </c:pt>
                <c:pt idx="16">
                  <c:v>7.8993983088311701</c:v>
                </c:pt>
                <c:pt idx="17">
                  <c:v>9.479099491108137</c:v>
                </c:pt>
                <c:pt idx="18">
                  <c:v>11.17916983603496</c:v>
                </c:pt>
                <c:pt idx="19">
                  <c:v>12.782244159190929</c:v>
                </c:pt>
                <c:pt idx="20">
                  <c:v>14.371024262410765</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7.5863701556818199</c:v>
                </c:pt>
                <c:pt idx="1">
                  <c:v>5.6802288271993095</c:v>
                </c:pt>
                <c:pt idx="2">
                  <c:v>5.0448483843718064</c:v>
                </c:pt>
                <c:pt idx="3">
                  <c:v>4.4094679415443032</c:v>
                </c:pt>
                <c:pt idx="4">
                  <c:v>4.5724736262499608</c:v>
                </c:pt>
                <c:pt idx="5">
                  <c:v>4.6400912913684973</c:v>
                </c:pt>
                <c:pt idx="6">
                  <c:v>3.919707384273881</c:v>
                </c:pt>
                <c:pt idx="7">
                  <c:v>3.9718645016747711</c:v>
                </c:pt>
                <c:pt idx="8">
                  <c:v>4.0210161337320658</c:v>
                </c:pt>
                <c:pt idx="9">
                  <c:v>4.0670307258529448</c:v>
                </c:pt>
                <c:pt idx="10">
                  <c:v>4.1599219147488746</c:v>
                </c:pt>
                <c:pt idx="11">
                  <c:v>4.2874613697815667</c:v>
                </c:pt>
                <c:pt idx="12">
                  <c:v>4.4477334240081534</c:v>
                </c:pt>
                <c:pt idx="13">
                  <c:v>4.5860302219049318</c:v>
                </c:pt>
                <c:pt idx="14">
                  <c:v>4.6668090774499902</c:v>
                </c:pt>
                <c:pt idx="15">
                  <c:v>4.8349296667763859</c:v>
                </c:pt>
                <c:pt idx="16">
                  <c:v>5.0067329845017854</c:v>
                </c:pt>
                <c:pt idx="17">
                  <c:v>6.0079664589704036</c:v>
                </c:pt>
                <c:pt idx="18">
                  <c:v>7.0854913462017066</c:v>
                </c:pt>
                <c:pt idx="19">
                  <c:v>8.1015389964866618</c:v>
                </c:pt>
                <c:pt idx="20">
                  <c:v>9.1085267994713561</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34.358525531955905</c:v>
                </c:pt>
                <c:pt idx="1">
                  <c:v>32.975866867650403</c:v>
                </c:pt>
                <c:pt idx="2">
                  <c:v>32.514980646215236</c:v>
                </c:pt>
                <c:pt idx="3">
                  <c:v>32.054094424780068</c:v>
                </c:pt>
                <c:pt idx="4">
                  <c:v>33.239044554500516</c:v>
                </c:pt>
                <c:pt idx="5">
                  <c:v>33.73058300113987</c:v>
                </c:pt>
                <c:pt idx="6">
                  <c:v>28.493839229278883</c:v>
                </c:pt>
                <c:pt idx="7">
                  <c:v>28.872989092313595</c:v>
                </c:pt>
                <c:pt idx="8">
                  <c:v>29.230290942782378</c:v>
                </c:pt>
                <c:pt idx="9">
                  <c:v>29.564788460467884</c:v>
                </c:pt>
                <c:pt idx="10">
                  <c:v>30.240049734520241</c:v>
                </c:pt>
                <c:pt idx="11">
                  <c:v>31.167182392858862</c:v>
                </c:pt>
                <c:pt idx="12">
                  <c:v>32.332260726104039</c:v>
                </c:pt>
                <c:pt idx="13">
                  <c:v>33.337592588631544</c:v>
                </c:pt>
                <c:pt idx="14">
                  <c:v>33.924804718868764</c:v>
                </c:pt>
                <c:pt idx="15">
                  <c:v>35.146937029718636</c:v>
                </c:pt>
                <c:pt idx="16">
                  <c:v>36.395840489697477</c:v>
                </c:pt>
                <c:pt idx="17">
                  <c:v>43.674186257787518</c:v>
                </c:pt>
                <c:pt idx="18">
                  <c:v>51.507123233005949</c:v>
                </c:pt>
                <c:pt idx="19">
                  <c:v>58.893158862262297</c:v>
                </c:pt>
                <c:pt idx="20">
                  <c:v>66.213335026230197</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3.4577902418528339</c:v>
                </c:pt>
                <c:pt idx="2">
                  <c:v>4.4235737312298209</c:v>
                </c:pt>
                <c:pt idx="3">
                  <c:v>5.389357220606807</c:v>
                </c:pt>
                <c:pt idx="4">
                  <c:v>5.5885866685843153</c:v>
                </c:pt>
                <c:pt idx="5">
                  <c:v>5.6712305967357759</c:v>
                </c:pt>
                <c:pt idx="6">
                  <c:v>4.7907601493308221</c:v>
                </c:pt>
                <c:pt idx="7">
                  <c:v>4.8545078261473771</c:v>
                </c:pt>
                <c:pt idx="8">
                  <c:v>4.9145821268667094</c:v>
                </c:pt>
                <c:pt idx="9">
                  <c:v>4.9708222623178546</c:v>
                </c:pt>
                <c:pt idx="10">
                  <c:v>5.0843560959330958</c:v>
                </c:pt>
                <c:pt idx="11">
                  <c:v>5.2402378694270579</c:v>
                </c:pt>
                <c:pt idx="12">
                  <c:v>5.4361262088272593</c:v>
                </c:pt>
                <c:pt idx="13">
                  <c:v>5.6051558641536046</c:v>
                </c:pt>
                <c:pt idx="14">
                  <c:v>5.703885714143544</c:v>
                </c:pt>
                <c:pt idx="15">
                  <c:v>5.9093667209294907</c:v>
                </c:pt>
                <c:pt idx="16">
                  <c:v>6.119348846478931</c:v>
                </c:pt>
                <c:pt idx="17">
                  <c:v>7.3430803548320398</c:v>
                </c:pt>
                <c:pt idx="18">
                  <c:v>8.6600570532383667</c:v>
                </c:pt>
                <c:pt idx="19">
                  <c:v>9.9018948017232855</c:v>
                </c:pt>
                <c:pt idx="20">
                  <c:v>11.132659388068792</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5.6535976429142041</c:v>
                </c:pt>
                <c:pt idx="1">
                  <c:v>6.9178720262337769</c:v>
                </c:pt>
                <c:pt idx="2">
                  <c:v>7.3392968206736349</c:v>
                </c:pt>
                <c:pt idx="3">
                  <c:v>7.7607216151134928</c:v>
                </c:pt>
                <c:pt idx="4">
                  <c:v>8.0476137656976565</c:v>
                </c:pt>
                <c:pt idx="5">
                  <c:v>8.1666217462988602</c:v>
                </c:pt>
                <c:pt idx="6">
                  <c:v>6.8987365880248444</c:v>
                </c:pt>
                <c:pt idx="7">
                  <c:v>6.9905338011492324</c:v>
                </c:pt>
                <c:pt idx="8">
                  <c:v>7.0770413205102995</c:v>
                </c:pt>
                <c:pt idx="9">
                  <c:v>7.1580276082931444</c:v>
                </c:pt>
                <c:pt idx="10">
                  <c:v>7.3215173233959963</c:v>
                </c:pt>
                <c:pt idx="11">
                  <c:v>7.5459884429445729</c:v>
                </c:pt>
                <c:pt idx="12">
                  <c:v>7.8280693679051687</c:v>
                </c:pt>
                <c:pt idx="13">
                  <c:v>8.071473552484095</c:v>
                </c:pt>
                <c:pt idx="14">
                  <c:v>8.2136454014652909</c:v>
                </c:pt>
                <c:pt idx="15">
                  <c:v>8.509539851505</c:v>
                </c:pt>
                <c:pt idx="16">
                  <c:v>8.8119159519995094</c:v>
                </c:pt>
                <c:pt idx="17">
                  <c:v>10.574100045430617</c:v>
                </c:pt>
                <c:pt idx="18">
                  <c:v>12.470558029481634</c:v>
                </c:pt>
                <c:pt idx="19">
                  <c:v>14.258815267335622</c:v>
                </c:pt>
                <c:pt idx="20">
                  <c:v>16.031127054694252</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12.654091880341426</c:v>
                </c:pt>
                <c:pt idx="1">
                  <c:v>12.600780979945583</c:v>
                </c:pt>
                <c:pt idx="2">
                  <c:v>12.583010679813635</c:v>
                </c:pt>
                <c:pt idx="3">
                  <c:v>12.565240379681686</c:v>
                </c:pt>
                <c:pt idx="4">
                  <c:v>13.029742137883348</c:v>
                </c:pt>
                <c:pt idx="5">
                  <c:v>13.222425751278587</c:v>
                </c:pt>
                <c:pt idx="6">
                  <c:v>11.169616415028379</c:v>
                </c:pt>
                <c:pt idx="7">
                  <c:v>11.318243579652675</c:v>
                </c:pt>
                <c:pt idx="8">
                  <c:v>11.458306299246294</c:v>
                </c:pt>
                <c:pt idx="9">
                  <c:v>11.58942969522893</c:v>
                </c:pt>
                <c:pt idx="10">
                  <c:v>11.854132859670806</c:v>
                </c:pt>
                <c:pt idx="11">
                  <c:v>12.217569884641696</c:v>
                </c:pt>
                <c:pt idx="12">
                  <c:v>12.674281876700569</c:v>
                </c:pt>
                <c:pt idx="13">
                  <c:v>13.068373075990403</c:v>
                </c:pt>
                <c:pt idx="14">
                  <c:v>13.29856087891244</c:v>
                </c:pt>
                <c:pt idx="15">
                  <c:v>13.777638093139803</c:v>
                </c:pt>
                <c:pt idx="16">
                  <c:v>14.267209627362234</c:v>
                </c:pt>
                <c:pt idx="17">
                  <c:v>17.120329198626422</c:v>
                </c:pt>
                <c:pt idx="18">
                  <c:v>20.19084913496344</c:v>
                </c:pt>
                <c:pt idx="19">
                  <c:v>23.08618325061866</c:v>
                </c:pt>
                <c:pt idx="20">
                  <c:v>25.955700383218293</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30.211201254012394</c:v>
                </c:pt>
                <c:pt idx="8">
                  <c:v>30.299107978831064</c:v>
                </c:pt>
                <c:pt idx="9">
                  <c:v>30.375070102086962</c:v>
                </c:pt>
                <c:pt idx="10">
                  <c:v>30.37957899411624</c:v>
                </c:pt>
                <c:pt idx="11">
                  <c:v>30.326541004494082</c:v>
                </c:pt>
                <c:pt idx="12">
                  <c:v>30.198398104245936</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17.867097936777171</c:v>
                </c:pt>
                <c:pt idx="8">
                  <c:v>18.374157850616427</c:v>
                </c:pt>
                <c:pt idx="9">
                  <c:v>18.855189382656899</c:v>
                </c:pt>
                <c:pt idx="10">
                  <c:v>19.253260427651707</c:v>
                </c:pt>
                <c:pt idx="11">
                  <c:v>19.590870018456872</c:v>
                </c:pt>
                <c:pt idx="12">
                  <c:v>19.890779896104746</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11.861738000000003</c:v>
                </c:pt>
                <c:pt idx="7">
                  <c:v>12.019574797697391</c:v>
                </c:pt>
                <c:pt idx="8">
                  <c:v>12.168316457361874</c:v>
                </c:pt>
                <c:pt idx="9">
                  <c:v>12.307564871185967</c:v>
                </c:pt>
                <c:pt idx="10">
                  <c:v>12.588670279618427</c:v>
                </c:pt>
                <c:pt idx="11">
                  <c:v>12.974627559575136</c:v>
                </c:pt>
                <c:pt idx="12">
                  <c:v>13.459639559089416</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7.1028434020804525</c:v>
                </c:pt>
                <c:pt idx="10">
                  <c:v>9.3334768851344094</c:v>
                </c:pt>
                <c:pt idx="11">
                  <c:v>11.453075796297476</c:v>
                </c:pt>
                <c:pt idx="12">
                  <c:v>13.687725277769371</c:v>
                </c:pt>
                <c:pt idx="13">
                  <c:v>15.902880609945235</c:v>
                </c:pt>
                <c:pt idx="14">
                  <c:v>18.126617352039798</c:v>
                </c:pt>
                <c:pt idx="15">
                  <c:v>20.344327455887534</c:v>
                </c:pt>
                <c:pt idx="16">
                  <c:v>22.493002802421849</c:v>
                </c:pt>
                <c:pt idx="17">
                  <c:v>24.780389341765119</c:v>
                </c:pt>
                <c:pt idx="18">
                  <c:v>27.147915086853313</c:v>
                </c:pt>
                <c:pt idx="19">
                  <c:v>27.147915086853313</c:v>
                </c:pt>
                <c:pt idx="20">
                  <c:v>27.147915086853313</c:v>
                </c:pt>
                <c:pt idx="21">
                  <c:v>27.147915086853313</c:v>
                </c:pt>
                <c:pt idx="22">
                  <c:v>27.147915086853313</c:v>
                </c:pt>
                <c:pt idx="23">
                  <c:v>27.147915086853313</c:v>
                </c:pt>
                <c:pt idx="24">
                  <c:v>27.147915086853313</c:v>
                </c:pt>
                <c:pt idx="25">
                  <c:v>27.147915086853313</c:v>
                </c:pt>
                <c:pt idx="26">
                  <c:v>27.147915086853313</c:v>
                </c:pt>
                <c:pt idx="27">
                  <c:v>27.147915086853313</c:v>
                </c:pt>
                <c:pt idx="28">
                  <c:v>27.147915086853313</c:v>
                </c:pt>
                <c:pt idx="29">
                  <c:v>27.147915086853313</c:v>
                </c:pt>
                <c:pt idx="30">
                  <c:v>27.147915086853313</c:v>
                </c:pt>
                <c:pt idx="31">
                  <c:v>27.147915086853313</c:v>
                </c:pt>
                <c:pt idx="32">
                  <c:v>27.147915086853313</c:v>
                </c:pt>
                <c:pt idx="33">
                  <c:v>27.147915086853313</c:v>
                </c:pt>
                <c:pt idx="34">
                  <c:v>27.147915086853313</c:v>
                </c:pt>
                <c:pt idx="35">
                  <c:v>27.147915086853313</c:v>
                </c:pt>
                <c:pt idx="36">
                  <c:v>27.147915086853313</c:v>
                </c:pt>
                <c:pt idx="37">
                  <c:v>27.147915086853313</c:v>
                </c:pt>
                <c:pt idx="38">
                  <c:v>27.147915086853313</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2.6098954836696642</c:v>
                </c:pt>
                <c:pt idx="20">
                  <c:v>5.2890082297495731</c:v>
                </c:pt>
                <c:pt idx="21">
                  <c:v>8.0514290648374534</c:v>
                </c:pt>
                <c:pt idx="22">
                  <c:v>10.994258415216674</c:v>
                </c:pt>
                <c:pt idx="23">
                  <c:v>13.92367073151571</c:v>
                </c:pt>
                <c:pt idx="24">
                  <c:v>16.960235435663296</c:v>
                </c:pt>
                <c:pt idx="25">
                  <c:v>20.066263649181661</c:v>
                </c:pt>
                <c:pt idx="26">
                  <c:v>23.192911156729981</c:v>
                </c:pt>
                <c:pt idx="27">
                  <c:v>26.367213644533503</c:v>
                </c:pt>
                <c:pt idx="28">
                  <c:v>29.594612561708754</c:v>
                </c:pt>
                <c:pt idx="29">
                  <c:v>29.594612561708754</c:v>
                </c:pt>
                <c:pt idx="30">
                  <c:v>29.594612561708754</c:v>
                </c:pt>
                <c:pt idx="31">
                  <c:v>29.594612561708754</c:v>
                </c:pt>
                <c:pt idx="32">
                  <c:v>29.594612561708754</c:v>
                </c:pt>
                <c:pt idx="33">
                  <c:v>29.594612561708754</c:v>
                </c:pt>
                <c:pt idx="34">
                  <c:v>29.594612561708754</c:v>
                </c:pt>
                <c:pt idx="35">
                  <c:v>29.594612561708754</c:v>
                </c:pt>
                <c:pt idx="36">
                  <c:v>29.594612561708754</c:v>
                </c:pt>
                <c:pt idx="37">
                  <c:v>29.594612561708754</c:v>
                </c:pt>
                <c:pt idx="38">
                  <c:v>29.594612561708754</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3.3806753217796555</c:v>
                </c:pt>
                <c:pt idx="30">
                  <c:v>6.7176146551411264</c:v>
                </c:pt>
                <c:pt idx="31">
                  <c:v>10.013098248531826</c:v>
                </c:pt>
                <c:pt idx="32">
                  <c:v>13.269217428921699</c:v>
                </c:pt>
                <c:pt idx="33">
                  <c:v>16.487895692581297</c:v>
                </c:pt>
                <c:pt idx="34">
                  <c:v>20.159037125074939</c:v>
                </c:pt>
                <c:pt idx="35">
                  <c:v>23.778563172201693</c:v>
                </c:pt>
                <c:pt idx="36">
                  <c:v>27.349284642475872</c:v>
                </c:pt>
                <c:pt idx="37">
                  <c:v>30.873769452260738</c:v>
                </c:pt>
                <c:pt idx="38">
                  <c:v>34.519949749414472</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6.1364685817984066</c:v>
                </c:pt>
                <c:pt idx="10">
                  <c:v>8.0636140236166529</c:v>
                </c:pt>
                <c:pt idx="11">
                  <c:v>9.8948316625352462</c:v>
                </c:pt>
                <c:pt idx="12">
                  <c:v>11.825446707542127</c:v>
                </c:pt>
                <c:pt idx="13">
                  <c:v>13.739219872767604</c:v>
                </c:pt>
                <c:pt idx="14">
                  <c:v>15.660406907252566</c:v>
                </c:pt>
                <c:pt idx="15">
                  <c:v>17.576387255603258</c:v>
                </c:pt>
                <c:pt idx="16">
                  <c:v>19.432725345871532</c:v>
                </c:pt>
                <c:pt idx="17">
                  <c:v>21.40890232719104</c:v>
                </c:pt>
                <c:pt idx="18">
                  <c:v>23.454315203262219</c:v>
                </c:pt>
                <c:pt idx="19">
                  <c:v>25.686574218898009</c:v>
                </c:pt>
                <c:pt idx="20">
                  <c:v>27.978035167722194</c:v>
                </c:pt>
                <c:pt idx="21">
                  <c:v>30.340750016914047</c:v>
                </c:pt>
                <c:pt idx="22">
                  <c:v>32.857769334340894</c:v>
                </c:pt>
                <c:pt idx="23">
                  <c:v>35.363312983306699</c:v>
                </c:pt>
                <c:pt idx="24">
                  <c:v>37.960504702211878</c:v>
                </c:pt>
                <c:pt idx="25">
                  <c:v>40.617108970784599</c:v>
                </c:pt>
                <c:pt idx="26">
                  <c:v>43.291349043274529</c:v>
                </c:pt>
                <c:pt idx="27">
                  <c:v>46.006348701724988</c:v>
                </c:pt>
                <c:pt idx="28">
                  <c:v>48.766762049690882</c:v>
                </c:pt>
                <c:pt idx="29">
                  <c:v>62.586912687194292</c:v>
                </c:pt>
                <c:pt idx="30">
                  <c:v>77.701376534825783</c:v>
                </c:pt>
                <c:pt idx="31" formatCode="0.00">
                  <c:v>77.701376534825783</c:v>
                </c:pt>
                <c:pt idx="32" formatCode="0.00">
                  <c:v>77.701376534825783</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0.58521253803385098</c:v>
                </c:pt>
                <c:pt idx="10">
                  <c:v>0.76899734197010827</c:v>
                </c:pt>
                <c:pt idx="11">
                  <c:v>0.94363386261368642</c:v>
                </c:pt>
                <c:pt idx="12">
                  <c:v>1.1277495499009991</c:v>
                </c:pt>
                <c:pt idx="13">
                  <c:v>1.310259088785406</c:v>
                </c:pt>
                <c:pt idx="14">
                  <c:v>1.493475661232873</c:v>
                </c:pt>
                <c:pt idx="15">
                  <c:v>1.6761956910896356</c:v>
                </c:pt>
                <c:pt idx="16">
                  <c:v>1.8532278571919887</c:v>
                </c:pt>
                <c:pt idx="17">
                  <c:v>2.0416886195060586</c:v>
                </c:pt>
                <c:pt idx="18">
                  <c:v>2.2367521555735617</c:v>
                </c:pt>
                <c:pt idx="19">
                  <c:v>2.4496345237753587</c:v>
                </c:pt>
                <c:pt idx="20">
                  <c:v>2.6681627635588097</c:v>
                </c:pt>
                <c:pt idx="21">
                  <c:v>2.8934862269017296</c:v>
                </c:pt>
                <c:pt idx="22">
                  <c:v>3.1335251423458157</c:v>
                </c:pt>
                <c:pt idx="23">
                  <c:v>3.372469665310545</c:v>
                </c:pt>
                <c:pt idx="24">
                  <c:v>3.6201543291071228</c:v>
                </c:pt>
                <c:pt idx="25">
                  <c:v>3.8735049502077326</c:v>
                </c:pt>
                <c:pt idx="26">
                  <c:v>4.1285374333488774</c:v>
                </c:pt>
                <c:pt idx="27">
                  <c:v>4.387457008949017</c:v>
                </c:pt>
                <c:pt idx="28">
                  <c:v>4.6507075218217171</c:v>
                </c:pt>
                <c:pt idx="29">
                  <c:v>5.9686846812864944</c:v>
                </c:pt>
                <c:pt idx="30">
                  <c:v>7.410095752065752</c:v>
                </c:pt>
                <c:pt idx="31" formatCode="0.00">
                  <c:v>7.410095752065752</c:v>
                </c:pt>
                <c:pt idx="32" formatCode="0.00">
                  <c:v>7.410095752065752</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0.42103233040064192</c:v>
                </c:pt>
                <c:pt idx="10">
                  <c:v>0.55325667500111864</c:v>
                </c:pt>
                <c:pt idx="11">
                  <c:v>0.67889926889812835</c:v>
                </c:pt>
                <c:pt idx="12">
                  <c:v>0.81136166818699851</c:v>
                </c:pt>
                <c:pt idx="13">
                  <c:v>0.94266852079650898</c:v>
                </c:pt>
                <c:pt idx="14">
                  <c:v>1.0744840501164106</c:v>
                </c:pt>
                <c:pt idx="15">
                  <c:v>1.2059423408767798</c:v>
                </c:pt>
                <c:pt idx="16">
                  <c:v>1.3333084866882967</c:v>
                </c:pt>
                <c:pt idx="17">
                  <c:v>1.4688969588915091</c:v>
                </c:pt>
                <c:pt idx="18">
                  <c:v>1.6092358098713899</c:v>
                </c:pt>
                <c:pt idx="19">
                  <c:v>1.7623944552523361</c:v>
                </c:pt>
                <c:pt idx="20">
                  <c:v>1.9196150342294984</c:v>
                </c:pt>
                <c:pt idx="21">
                  <c:v>2.0817244503810124</c:v>
                </c:pt>
                <c:pt idx="22">
                  <c:v>2.2544209279647172</c:v>
                </c:pt>
                <c:pt idx="23">
                  <c:v>2.4263300426913239</c:v>
                </c:pt>
                <c:pt idx="24">
                  <c:v>2.6045272692120252</c:v>
                </c:pt>
                <c:pt idx="25">
                  <c:v>2.7868008800420609</c:v>
                </c:pt>
                <c:pt idx="26">
                  <c:v>2.9702845098794097</c:v>
                </c:pt>
                <c:pt idx="27">
                  <c:v>3.1565647161571606</c:v>
                </c:pt>
                <c:pt idx="28">
                  <c:v>3.3459608239137335</c:v>
                </c:pt>
                <c:pt idx="29">
                  <c:v>4.2941821260898934</c:v>
                </c:pt>
                <c:pt idx="30">
                  <c:v>5.3312082025208989</c:v>
                </c:pt>
                <c:pt idx="31" formatCode="0.00">
                  <c:v>5.3312082025208989</c:v>
                </c:pt>
                <c:pt idx="32" formatCode="0.00">
                  <c:v>5.3312082025208989</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5.340144590343491</c:v>
                </c:pt>
                <c:pt idx="10">
                  <c:v>7.0172061068737017</c:v>
                </c:pt>
                <c:pt idx="11">
                  <c:v>8.6107882849391828</c:v>
                </c:pt>
                <c:pt idx="12">
                  <c:v>10.290869157382561</c:v>
                </c:pt>
                <c:pt idx="13">
                  <c:v>11.956293705588799</c:v>
                </c:pt>
                <c:pt idx="14">
                  <c:v>13.628170031929608</c:v>
                </c:pt>
                <c:pt idx="15">
                  <c:v>15.29551533909825</c:v>
                </c:pt>
                <c:pt idx="16">
                  <c:v>16.910958110205776</c:v>
                </c:pt>
                <c:pt idx="17">
                  <c:v>18.630688387593089</c:v>
                </c:pt>
                <c:pt idx="18">
                  <c:v>20.410669880135714</c:v>
                </c:pt>
                <c:pt idx="19">
                  <c:v>22.353250657286765</c:v>
                </c:pt>
                <c:pt idx="20">
                  <c:v>24.347350786169137</c:v>
                </c:pt>
                <c:pt idx="21">
                  <c:v>26.403458261054702</c:v>
                </c:pt>
                <c:pt idx="22">
                  <c:v>28.593846252547984</c:v>
                </c:pt>
                <c:pt idx="23">
                  <c:v>30.774247762722904</c:v>
                </c:pt>
                <c:pt idx="24">
                  <c:v>33.034404255487303</c:v>
                </c:pt>
                <c:pt idx="25">
                  <c:v>35.346263384951691</c:v>
                </c:pt>
                <c:pt idx="26">
                  <c:v>37.673469735970215</c:v>
                </c:pt>
                <c:pt idx="27">
                  <c:v>40.036146338253026</c:v>
                </c:pt>
                <c:pt idx="28">
                  <c:v>42.438343336535695</c:v>
                </c:pt>
                <c:pt idx="29">
                  <c:v>54.46506549453737</c:v>
                </c:pt>
                <c:pt idx="30">
                  <c:v>67.618139005135703</c:v>
                </c:pt>
                <c:pt idx="31" formatCode="0.00">
                  <c:v>67.618139005135703</c:v>
                </c:pt>
                <c:pt idx="32" formatCode="0.00">
                  <c:v>67.618139005135703</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1.2990657099472795</c:v>
                </c:pt>
                <c:pt idx="10">
                  <c:v>1.7070346465068134</c:v>
                </c:pt>
                <c:pt idx="11">
                  <c:v>2.0946960531382781</c:v>
                </c:pt>
                <c:pt idx="12">
                  <c:v>2.503399490733611</c:v>
                </c:pt>
                <c:pt idx="13">
                  <c:v>2.9085375701390599</c:v>
                </c:pt>
                <c:pt idx="14">
                  <c:v>3.315245135838564</c:v>
                </c:pt>
                <c:pt idx="15">
                  <c:v>3.7208504670314739</c:v>
                </c:pt>
                <c:pt idx="16">
                  <c:v>4.1138297721466959</c:v>
                </c:pt>
                <c:pt idx="17">
                  <c:v>4.5321784883503309</c:v>
                </c:pt>
                <c:pt idx="18">
                  <c:v>4.9651841649165078</c:v>
                </c:pt>
                <c:pt idx="19">
                  <c:v>5.4377444174914942</c:v>
                </c:pt>
                <c:pt idx="20">
                  <c:v>5.9228374811356597</c:v>
                </c:pt>
                <c:pt idx="21">
                  <c:v>6.4230147088122447</c:v>
                </c:pt>
                <c:pt idx="22">
                  <c:v>6.9558575716018822</c:v>
                </c:pt>
                <c:pt idx="23">
                  <c:v>7.4862710815483071</c:v>
                </c:pt>
                <c:pt idx="24">
                  <c:v>8.0360861191737349</c:v>
                </c:pt>
                <c:pt idx="25">
                  <c:v>8.5984785545296081</c:v>
                </c:pt>
                <c:pt idx="26">
                  <c:v>9.1646044186207227</c:v>
                </c:pt>
                <c:pt idx="27">
                  <c:v>9.7393589230718689</c:v>
                </c:pt>
                <c:pt idx="28">
                  <c:v>10.32372732288079</c:v>
                </c:pt>
                <c:pt idx="29">
                  <c:v>13.249397610306131</c:v>
                </c:pt>
                <c:pt idx="30">
                  <c:v>16.449068796912545</c:v>
                </c:pt>
                <c:pt idx="31" formatCode="0.00">
                  <c:v>16.449068796912545</c:v>
                </c:pt>
                <c:pt idx="32" formatCode="0.00">
                  <c:v>16.449068796912545</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0.49229146503437643</c:v>
                </c:pt>
                <c:pt idx="10">
                  <c:v>0.64689459552233297</c:v>
                </c:pt>
                <c:pt idx="11">
                  <c:v>0.79380202318096638</c:v>
                </c:pt>
                <c:pt idx="12">
                  <c:v>0.94868349878127101</c:v>
                </c:pt>
                <c:pt idx="13">
                  <c:v>1.102213853038575</c:v>
                </c:pt>
                <c:pt idx="14">
                  <c:v>1.2563389768299646</c:v>
                </c:pt>
                <c:pt idx="15">
                  <c:v>1.4100463999339232</c:v>
                </c:pt>
                <c:pt idx="16">
                  <c:v>1.5589690882644582</c:v>
                </c:pt>
                <c:pt idx="17">
                  <c:v>1.7175057202593835</c:v>
                </c:pt>
                <c:pt idx="18">
                  <c:v>1.8815967260127535</c:v>
                </c:pt>
                <c:pt idx="19">
                  <c:v>2.0606772584875861</c:v>
                </c:pt>
                <c:pt idx="20">
                  <c:v>2.2445072011539131</c:v>
                </c:pt>
                <c:pt idx="21">
                  <c:v>2.4340534098670443</c:v>
                </c:pt>
                <c:pt idx="22">
                  <c:v>2.6359785253921606</c:v>
                </c:pt>
                <c:pt idx="23">
                  <c:v>2.8369830179948856</c:v>
                </c:pt>
                <c:pt idx="24">
                  <c:v>3.045339876541739</c:v>
                </c:pt>
                <c:pt idx="25">
                  <c:v>3.2584630417562446</c:v>
                </c:pt>
                <c:pt idx="26">
                  <c:v>3.473001020007227</c:v>
                </c:pt>
                <c:pt idx="27">
                  <c:v>3.6908088913602817</c:v>
                </c:pt>
                <c:pt idx="28">
                  <c:v>3.9122600261711633</c:v>
                </c:pt>
                <c:pt idx="29">
                  <c:v>5.0209664610924714</c:v>
                </c:pt>
                <c:pt idx="30">
                  <c:v>6.2335077544398878</c:v>
                </c:pt>
                <c:pt idx="31" formatCode="0.00">
                  <c:v>6.2335077544398878</c:v>
                </c:pt>
                <c:pt idx="32" formatCode="0.00">
                  <c:v>6.2335077544398878</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0.86724655805596251</c:v>
                </c:pt>
                <c:pt idx="10">
                  <c:v>1.1396035707272965</c:v>
                </c:pt>
                <c:pt idx="11">
                  <c:v>1.3984034282078817</c:v>
                </c:pt>
                <c:pt idx="12">
                  <c:v>1.6712507882806653</c:v>
                </c:pt>
                <c:pt idx="13">
                  <c:v>1.9417179418752577</c:v>
                </c:pt>
                <c:pt idx="14">
                  <c:v>2.2132328727885895</c:v>
                </c:pt>
                <c:pt idx="15">
                  <c:v>2.4840119601840032</c:v>
                </c:pt>
                <c:pt idx="16">
                  <c:v>2.7463620069435559</c:v>
                </c:pt>
                <c:pt idx="17">
                  <c:v>3.0256484829213242</c:v>
                </c:pt>
                <c:pt idx="18">
                  <c:v>3.3147198360832446</c:v>
                </c:pt>
                <c:pt idx="19">
                  <c:v>3.6301975285368044</c:v>
                </c:pt>
                <c:pt idx="20">
                  <c:v>3.9540420319832834</c:v>
                </c:pt>
                <c:pt idx="21">
                  <c:v>4.2879566105907783</c:v>
                </c:pt>
                <c:pt idx="22">
                  <c:v>4.6436785230394966</c:v>
                </c:pt>
                <c:pt idx="23">
                  <c:v>4.9977786176883559</c:v>
                </c:pt>
                <c:pt idx="24">
                  <c:v>5.364831027198429</c:v>
                </c:pt>
                <c:pt idx="25">
                  <c:v>5.7402800134232166</c:v>
                </c:pt>
                <c:pt idx="26">
                  <c:v>6.1182214087660292</c:v>
                </c:pt>
                <c:pt idx="27">
                  <c:v>6.5019232199181731</c:v>
                </c:pt>
                <c:pt idx="28">
                  <c:v>6.8920431957518247</c:v>
                </c:pt>
                <c:pt idx="29">
                  <c:v>8.8451988116284035</c:v>
                </c:pt>
                <c:pt idx="30">
                  <c:v>10.981275379770494</c:v>
                </c:pt>
                <c:pt idx="31" formatCode="0.00">
                  <c:v>10.981275379770494</c:v>
                </c:pt>
                <c:pt idx="32" formatCode="0.00">
                  <c:v>10.981275379770494</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8.8785542526005656</c:v>
                </c:pt>
                <c:pt idx="10">
                  <c:v>11.666846106418006</c:v>
                </c:pt>
                <c:pt idx="11">
                  <c:v>14.31634474537185</c:v>
                </c:pt>
                <c:pt idx="12">
                  <c:v>17.109656597211711</c:v>
                </c:pt>
                <c:pt idx="13">
                  <c:v>19.878600762431546</c:v>
                </c:pt>
                <c:pt idx="14">
                  <c:v>22.658271690049745</c:v>
                </c:pt>
                <c:pt idx="15">
                  <c:v>25.430409319859422</c:v>
                </c:pt>
                <c:pt idx="16">
                  <c:v>28.116253503027309</c:v>
                </c:pt>
                <c:pt idx="17">
                  <c:v>30.975486677206405</c:v>
                </c:pt>
                <c:pt idx="18">
                  <c:v>33.934893858566639</c:v>
                </c:pt>
                <c:pt idx="19">
                  <c:v>37.197263213153732</c:v>
                </c:pt>
                <c:pt idx="20">
                  <c:v>40.546154145753604</c:v>
                </c:pt>
                <c:pt idx="21">
                  <c:v>43.999180189613469</c:v>
                </c:pt>
                <c:pt idx="22">
                  <c:v>47.677716877587486</c:v>
                </c:pt>
                <c:pt idx="23">
                  <c:v>51.339482272961291</c:v>
                </c:pt>
                <c:pt idx="24">
                  <c:v>55.135188153145762</c:v>
                </c:pt>
                <c:pt idx="25">
                  <c:v>59.017723420043723</c:v>
                </c:pt>
                <c:pt idx="26">
                  <c:v>62.926032804479121</c:v>
                </c:pt>
                <c:pt idx="27">
                  <c:v>66.89391091423353</c:v>
                </c:pt>
                <c:pt idx="28">
                  <c:v>70.928159560702582</c:v>
                </c:pt>
                <c:pt idx="29">
                  <c:v>75.15400371292715</c:v>
                </c:pt>
                <c:pt idx="30">
                  <c:v>79.325177879628995</c:v>
                </c:pt>
                <c:pt idx="31">
                  <c:v>83.444532371367359</c:v>
                </c:pt>
                <c:pt idx="32">
                  <c:v>87.514681346854701</c:v>
                </c:pt>
                <c:pt idx="33">
                  <c:v>91.538029176429191</c:v>
                </c:pt>
                <c:pt idx="34">
                  <c:v>96.126955967046271</c:v>
                </c:pt>
                <c:pt idx="35">
                  <c:v>100.65136352595471</c:v>
                </c:pt>
                <c:pt idx="36">
                  <c:v>105.11476536379743</c:v>
                </c:pt>
                <c:pt idx="37">
                  <c:v>109.52037137602852</c:v>
                </c:pt>
                <c:pt idx="38">
                  <c:v>114.0780967474707</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117.00612385648746</c:v>
                </c:pt>
                <c:pt idx="10">
                  <c:v>116.28507681370205</c:v>
                </c:pt>
                <c:pt idx="11">
                  <c:v>115.54004782019173</c:v>
                </c:pt>
                <c:pt idx="12">
                  <c:v>114.81986817820346</c:v>
                </c:pt>
                <c:pt idx="13">
                  <c:v>114.09547806626983</c:v>
                </c:pt>
                <c:pt idx="14">
                  <c:v>113.37294142165112</c:v>
                </c:pt>
                <c:pt idx="15">
                  <c:v>112.64910310549881</c:v>
                </c:pt>
                <c:pt idx="16">
                  <c:v>111.91035422482591</c:v>
                </c:pt>
                <c:pt idx="17">
                  <c:v>111.2015650669158</c:v>
                </c:pt>
                <c:pt idx="18">
                  <c:v>110.5100848826936</c:v>
                </c:pt>
                <c:pt idx="19">
                  <c:v>109.87095325107884</c:v>
                </c:pt>
                <c:pt idx="20">
                  <c:v>109.24677160259242</c:v>
                </c:pt>
                <c:pt idx="21">
                  <c:v>108.64058336328979</c:v>
                </c:pt>
                <c:pt idx="22">
                  <c:v>108.07336089879396</c:v>
                </c:pt>
                <c:pt idx="23">
                  <c:v>107.50324053822214</c:v>
                </c:pt>
                <c:pt idx="24">
                  <c:v>106.95626362965517</c:v>
                </c:pt>
                <c:pt idx="25">
                  <c:v>106.42428989019616</c:v>
                </c:pt>
                <c:pt idx="26">
                  <c:v>105.89676963657487</c:v>
                </c:pt>
                <c:pt idx="27">
                  <c:v>105.37954220769107</c:v>
                </c:pt>
                <c:pt idx="28">
                  <c:v>104.87378288222024</c:v>
                </c:pt>
                <c:pt idx="29">
                  <c:v>102.42077610038012</c:v>
                </c:pt>
                <c:pt idx="30">
                  <c:v>100.30128643102407</c:v>
                </c:pt>
                <c:pt idx="31" formatCode="0.00">
                  <c:v>100.30128643102407</c:v>
                </c:pt>
                <c:pt idx="32" formatCode="0.00">
                  <c:v>100.30128643102407</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11.158445577422109</c:v>
                </c:pt>
                <c:pt idx="10">
                  <c:v>11.089681961292492</c:v>
                </c:pt>
                <c:pt idx="11">
                  <c:v>11.018631274339702</c:v>
                </c:pt>
                <c:pt idx="12">
                  <c:v>10.949950379047845</c:v>
                </c:pt>
                <c:pt idx="13">
                  <c:v>10.880867946655261</c:v>
                </c:pt>
                <c:pt idx="14">
                  <c:v>10.811962272653446</c:v>
                </c:pt>
                <c:pt idx="15">
                  <c:v>10.742932463003951</c:v>
                </c:pt>
                <c:pt idx="16">
                  <c:v>10.672480687415856</c:v>
                </c:pt>
                <c:pt idx="17">
                  <c:v>10.604886060880691</c:v>
                </c:pt>
                <c:pt idx="18">
                  <c:v>10.538942127783882</c:v>
                </c:pt>
                <c:pt idx="19">
                  <c:v>10.477990484458532</c:v>
                </c:pt>
                <c:pt idx="20">
                  <c:v>10.418464566280061</c:v>
                </c:pt>
                <c:pt idx="21">
                  <c:v>10.360654613646915</c:v>
                </c:pt>
                <c:pt idx="22">
                  <c:v>10.306560684271634</c:v>
                </c:pt>
                <c:pt idx="23">
                  <c:v>10.252190393159147</c:v>
                </c:pt>
                <c:pt idx="24">
                  <c:v>10.200027208317325</c:v>
                </c:pt>
                <c:pt idx="25">
                  <c:v>10.149294820774502</c:v>
                </c:pt>
                <c:pt idx="26">
                  <c:v>10.098987145868177</c:v>
                </c:pt>
                <c:pt idx="27">
                  <c:v>10.049661059966649</c:v>
                </c:pt>
                <c:pt idx="28">
                  <c:v>10.001428645093547</c:v>
                </c:pt>
                <c:pt idx="29">
                  <c:v>9.7674943707663076</c:v>
                </c:pt>
                <c:pt idx="30">
                  <c:v>9.5653664021787321</c:v>
                </c:pt>
                <c:pt idx="31" formatCode="0.00">
                  <c:v>9.5653664021787321</c:v>
                </c:pt>
                <c:pt idx="32" formatCode="0.00">
                  <c:v>9.5653664021787321</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8.0279659777880763</c:v>
                </c:pt>
                <c:pt idx="10">
                  <c:v>7.9784938566966552</c:v>
                </c:pt>
                <c:pt idx="11">
                  <c:v>7.927376297929368</c:v>
                </c:pt>
                <c:pt idx="12">
                  <c:v>7.8779636905100441</c:v>
                </c:pt>
                <c:pt idx="13">
                  <c:v>7.8282621964208809</c:v>
                </c:pt>
                <c:pt idx="14">
                  <c:v>7.7786878715093151</c:v>
                </c:pt>
                <c:pt idx="15">
                  <c:v>7.7290242369578674</c:v>
                </c:pt>
                <c:pt idx="16">
                  <c:v>7.6783375661692048</c:v>
                </c:pt>
                <c:pt idx="17">
                  <c:v>7.629706476978467</c:v>
                </c:pt>
                <c:pt idx="18">
                  <c:v>7.5822629824818968</c:v>
                </c:pt>
                <c:pt idx="19">
                  <c:v>7.5384112008416064</c:v>
                </c:pt>
                <c:pt idx="20">
                  <c:v>7.4955851600084378</c:v>
                </c:pt>
                <c:pt idx="21">
                  <c:v>7.4539936740172799</c:v>
                </c:pt>
                <c:pt idx="22">
                  <c:v>7.4150756883877849</c:v>
                </c:pt>
                <c:pt idx="23">
                  <c:v>7.3759588737539739</c:v>
                </c:pt>
                <c:pt idx="24">
                  <c:v>7.3384299661388734</c:v>
                </c:pt>
                <c:pt idx="25">
                  <c:v>7.3019304485008751</c:v>
                </c:pt>
                <c:pt idx="26">
                  <c:v>7.2657364912182612</c:v>
                </c:pt>
                <c:pt idx="27">
                  <c:v>7.2302487401074664</c:v>
                </c:pt>
                <c:pt idx="28">
                  <c:v>7.1955478328044524</c:v>
                </c:pt>
                <c:pt idx="29">
                  <c:v>7.0272433514761961</c:v>
                </c:pt>
                <c:pt idx="30">
                  <c:v>6.8818219803970759</c:v>
                </c:pt>
                <c:pt idx="31" formatCode="0.00">
                  <c:v>6.8818219803970759</c:v>
                </c:pt>
                <c:pt idx="32" formatCode="0.00">
                  <c:v>6.8818219803970759</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101.82234472814069</c:v>
                </c:pt>
                <c:pt idx="10">
                  <c:v>101.19486730955914</c:v>
                </c:pt>
                <c:pt idx="11">
                  <c:v>100.5465200563614</c:v>
                </c:pt>
                <c:pt idx="12">
                  <c:v>99.919797476758134</c:v>
                </c:pt>
                <c:pt idx="13">
                  <c:v>99.289410816095554</c:v>
                </c:pt>
                <c:pt idx="14">
                  <c:v>98.660637099966664</c:v>
                </c:pt>
                <c:pt idx="15">
                  <c:v>98.030730629044712</c:v>
                </c:pt>
                <c:pt idx="16">
                  <c:v>97.387848524107469</c:v>
                </c:pt>
                <c:pt idx="17">
                  <c:v>96.771038295740198</c:v>
                </c:pt>
                <c:pt idx="18">
                  <c:v>96.169290871161735</c:v>
                </c:pt>
                <c:pt idx="19">
                  <c:v>95.613098774748408</c:v>
                </c:pt>
                <c:pt idx="20">
                  <c:v>95.069916615640935</c:v>
                </c:pt>
                <c:pt idx="21">
                  <c:v>94.542392877241369</c:v>
                </c:pt>
                <c:pt idx="22">
                  <c:v>94.048778360207365</c:v>
                </c:pt>
                <c:pt idx="23">
                  <c:v>93.552642004456629</c:v>
                </c:pt>
                <c:pt idx="24">
                  <c:v>93.076645795824433</c:v>
                </c:pt>
                <c:pt idx="25">
                  <c:v>92.613705808581102</c:v>
                </c:pt>
                <c:pt idx="26">
                  <c:v>92.154641382336337</c:v>
                </c:pt>
                <c:pt idx="27">
                  <c:v>91.704534090249183</c:v>
                </c:pt>
                <c:pt idx="28">
                  <c:v>91.264406696141805</c:v>
                </c:pt>
                <c:pt idx="29">
                  <c:v>89.129724391245134</c:v>
                </c:pt>
                <c:pt idx="30">
                  <c:v>87.285278984049114</c:v>
                </c:pt>
                <c:pt idx="31" formatCode="0.00">
                  <c:v>87.285278984049114</c:v>
                </c:pt>
                <c:pt idx="32" formatCode="0.00">
                  <c:v>87.285278984049114</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24.769725670340058</c:v>
                </c:pt>
                <c:pt idx="10">
                  <c:v>24.617082912366886</c:v>
                </c:pt>
                <c:pt idx="11">
                  <c:v>24.459363271911698</c:v>
                </c:pt>
                <c:pt idx="12">
                  <c:v>24.306904139197478</c:v>
                </c:pt>
                <c:pt idx="13">
                  <c:v>24.153553666935782</c:v>
                </c:pt>
                <c:pt idx="14">
                  <c:v>24.000595566247604</c:v>
                </c:pt>
                <c:pt idx="15">
                  <c:v>23.847361906932775</c:v>
                </c:pt>
                <c:pt idx="16">
                  <c:v>23.690971741098529</c:v>
                </c:pt>
                <c:pt idx="17">
                  <c:v>23.540923928036381</c:v>
                </c:pt>
                <c:pt idx="18">
                  <c:v>23.394540355064873</c:v>
                </c:pt>
                <c:pt idx="19">
                  <c:v>23.259238760066715</c:v>
                </c:pt>
                <c:pt idx="20">
                  <c:v>23.127102016348648</c:v>
                </c:pt>
                <c:pt idx="21">
                  <c:v>22.998774404962006</c:v>
                </c:pt>
                <c:pt idx="22">
                  <c:v>22.878695691331181</c:v>
                </c:pt>
                <c:pt idx="23">
                  <c:v>22.758003504760154</c:v>
                </c:pt>
                <c:pt idx="24">
                  <c:v>22.642210693865643</c:v>
                </c:pt>
                <c:pt idx="25">
                  <c:v>22.529593993509117</c:v>
                </c:pt>
                <c:pt idx="26">
                  <c:v>22.41792007818675</c:v>
                </c:pt>
                <c:pt idx="27">
                  <c:v>22.308425112450244</c:v>
                </c:pt>
                <c:pt idx="28">
                  <c:v>22.201357898066718</c:v>
                </c:pt>
                <c:pt idx="29">
                  <c:v>21.682066231519514</c:v>
                </c:pt>
                <c:pt idx="30">
                  <c:v>21.233378795847671</c:v>
                </c:pt>
                <c:pt idx="31" formatCode="0.00">
                  <c:v>21.233378795847671</c:v>
                </c:pt>
                <c:pt idx="32" formatCode="0.00">
                  <c:v>21.233378795847671</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9.3866880215367843</c:v>
                </c:pt>
                <c:pt idx="10">
                  <c:v>9.3288428129579586</c:v>
                </c:pt>
                <c:pt idx="11">
                  <c:v>9.2690736786718038</c:v>
                </c:pt>
                <c:pt idx="12">
                  <c:v>9.2112980563710636</c:v>
                </c:pt>
                <c:pt idx="13">
                  <c:v>9.1531846537345736</c:v>
                </c:pt>
                <c:pt idx="14">
                  <c:v>9.0952199434816077</c:v>
                </c:pt>
                <c:pt idx="15">
                  <c:v>9.0371508080567828</c:v>
                </c:pt>
                <c:pt idx="16">
                  <c:v>8.9778854889386022</c:v>
                </c:pt>
                <c:pt idx="17">
                  <c:v>8.9210236557365192</c:v>
                </c:pt>
                <c:pt idx="18">
                  <c:v>8.8655504159740453</c:v>
                </c:pt>
                <c:pt idx="19">
                  <c:v>8.8142767814587977</c:v>
                </c:pt>
                <c:pt idx="20">
                  <c:v>8.7642024929514974</c:v>
                </c:pt>
                <c:pt idx="21">
                  <c:v>8.7155717059711719</c:v>
                </c:pt>
                <c:pt idx="22">
                  <c:v>8.6700669055595281</c:v>
                </c:pt>
                <c:pt idx="23">
                  <c:v>8.6243296246119279</c:v>
                </c:pt>
                <c:pt idx="24">
                  <c:v>8.5804490017310258</c:v>
                </c:pt>
                <c:pt idx="25">
                  <c:v>8.5377719916449841</c:v>
                </c:pt>
                <c:pt idx="26">
                  <c:v>8.4954522575782558</c:v>
                </c:pt>
                <c:pt idx="27">
                  <c:v>8.4539582540928588</c:v>
                </c:pt>
                <c:pt idx="28">
                  <c:v>8.4133842666321659</c:v>
                </c:pt>
                <c:pt idx="29">
                  <c:v>8.2165944866024567</c:v>
                </c:pt>
                <c:pt idx="30">
                  <c:v>8.0465607513125192</c:v>
                </c:pt>
                <c:pt idx="31" formatCode="0.00">
                  <c:v>8.0465607513125192</c:v>
                </c:pt>
                <c:pt idx="32" formatCode="0.00">
                  <c:v>8.0465607513125192</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9.0820340451989416</c:v>
                </c:pt>
                <c:pt idx="10">
                  <c:v>9.1709864255653493</c:v>
                </c:pt>
                <c:pt idx="11">
                  <c:v>9.2510952007809628</c:v>
                </c:pt>
                <c:pt idx="12">
                  <c:v>9.3403674446249312</c:v>
                </c:pt>
                <c:pt idx="13">
                  <c:v>9.4280870318846599</c:v>
                </c:pt>
                <c:pt idx="14">
                  <c:v>9.5164901053745403</c:v>
                </c:pt>
                <c:pt idx="15">
                  <c:v>9.6044131733297995</c:v>
                </c:pt>
                <c:pt idx="16">
                  <c:v>9.6868378084549605</c:v>
                </c:pt>
                <c:pt idx="17">
                  <c:v>9.7803104171824682</c:v>
                </c:pt>
                <c:pt idx="18">
                  <c:v>9.8801658982049503</c:v>
                </c:pt>
                <c:pt idx="19">
                  <c:v>9.9993254773296236</c:v>
                </c:pt>
                <c:pt idx="20">
                  <c:v>10.123998025324715</c:v>
                </c:pt>
                <c:pt idx="21">
                  <c:v>10.255305838647608</c:v>
                </c:pt>
                <c:pt idx="22">
                  <c:v>10.400982705211373</c:v>
                </c:pt>
                <c:pt idx="23">
                  <c:v>10.545590941080398</c:v>
                </c:pt>
                <c:pt idx="24">
                  <c:v>10.698733576577933</c:v>
                </c:pt>
                <c:pt idx="25">
                  <c:v>10.857408793854301</c:v>
                </c:pt>
                <c:pt idx="26">
                  <c:v>11.017726282468184</c:v>
                </c:pt>
                <c:pt idx="27">
                  <c:v>11.181839362145897</c:v>
                </c:pt>
                <c:pt idx="28">
                  <c:v>11.350181429681037</c:v>
                </c:pt>
                <c:pt idx="29">
                  <c:v>12.219840097159155</c:v>
                </c:pt>
                <c:pt idx="30">
                  <c:v>13.212486827104552</c:v>
                </c:pt>
                <c:pt idx="31" formatCode="0.00">
                  <c:v>13.212486827104552</c:v>
                </c:pt>
                <c:pt idx="32" formatCode="0.00">
                  <c:v>13.212486827104552</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3.1382926349796718</c:v>
                </c:pt>
                <c:pt idx="10">
                  <c:v>3.1690300885917715</c:v>
                </c:pt>
                <c:pt idx="11">
                  <c:v>3.1967116385623204</c:v>
                </c:pt>
                <c:pt idx="12">
                  <c:v>3.227559620850136</c:v>
                </c:pt>
                <c:pt idx="13">
                  <c:v>3.2578710833783115</c:v>
                </c:pt>
                <c:pt idx="14">
                  <c:v>3.2884187242550289</c:v>
                </c:pt>
                <c:pt idx="15">
                  <c:v>3.318800499442788</c:v>
                </c:pt>
                <c:pt idx="16">
                  <c:v>3.3472822937266269</c:v>
                </c:pt>
                <c:pt idx="17">
                  <c:v>3.3795817101439161</c:v>
                </c:pt>
                <c:pt idx="18">
                  <c:v>3.4140867251103444</c:v>
                </c:pt>
                <c:pt idx="19">
                  <c:v>3.4552622621864169</c:v>
                </c:pt>
                <c:pt idx="20">
                  <c:v>3.4983428030883728</c:v>
                </c:pt>
                <c:pt idx="21">
                  <c:v>3.5437161568344262</c:v>
                </c:pt>
                <c:pt idx="22">
                  <c:v>3.5940547302364561</c:v>
                </c:pt>
                <c:pt idx="23">
                  <c:v>3.6440240387995608</c:v>
                </c:pt>
                <c:pt idx="24">
                  <c:v>3.696942405179982</c:v>
                </c:pt>
                <c:pt idx="25">
                  <c:v>3.7517725526176551</c:v>
                </c:pt>
                <c:pt idx="26">
                  <c:v>3.8071701861512297</c:v>
                </c:pt>
                <c:pt idx="27">
                  <c:v>3.8638793844093744</c:v>
                </c:pt>
                <c:pt idx="28">
                  <c:v>3.9220499074522883</c:v>
                </c:pt>
                <c:pt idx="29">
                  <c:v>4.2225600550150553</c:v>
                </c:pt>
                <c:pt idx="30">
                  <c:v>4.5655686702900784</c:v>
                </c:pt>
                <c:pt idx="31" formatCode="0.00">
                  <c:v>4.5655686702900784</c:v>
                </c:pt>
                <c:pt idx="32" formatCode="0.00">
                  <c:v>4.5655686702900784</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16.536083715476273</c:v>
                </c:pt>
                <c:pt idx="10">
                  <c:v>16.434180551186166</c:v>
                </c:pt>
                <c:pt idx="11">
                  <c:v>16.328888098098371</c:v>
                </c:pt>
                <c:pt idx="12">
                  <c:v>16.227107520658627</c:v>
                </c:pt>
                <c:pt idx="13">
                  <c:v>16.124731891599332</c:v>
                </c:pt>
                <c:pt idx="14">
                  <c:v>16.022618206869726</c:v>
                </c:pt>
                <c:pt idx="15">
                  <c:v>15.920320561260638</c:v>
                </c:pt>
                <c:pt idx="16">
                  <c:v>15.815915655492585</c:v>
                </c:pt>
                <c:pt idx="17">
                  <c:v>15.715744857029087</c:v>
                </c:pt>
                <c:pt idx="18">
                  <c:v>15.618020277861627</c:v>
                </c:pt>
                <c:pt idx="19">
                  <c:v>15.527693944356608</c:v>
                </c:pt>
                <c:pt idx="20">
                  <c:v>15.439480441910401</c:v>
                </c:pt>
                <c:pt idx="21">
                  <c:v>15.353809887737183</c:v>
                </c:pt>
                <c:pt idx="22">
                  <c:v>15.273646236049119</c:v>
                </c:pt>
                <c:pt idx="23">
                  <c:v>15.193073034411601</c:v>
                </c:pt>
                <c:pt idx="24">
                  <c:v>15.115770619355192</c:v>
                </c:pt>
                <c:pt idx="25">
                  <c:v>15.040588551954016</c:v>
                </c:pt>
                <c:pt idx="26">
                  <c:v>14.966035880794767</c:v>
                </c:pt>
                <c:pt idx="27">
                  <c:v>14.892937860092418</c:v>
                </c:pt>
                <c:pt idx="28">
                  <c:v>14.821460588047014</c:v>
                </c:pt>
                <c:pt idx="29">
                  <c:v>14.47478535292093</c:v>
                </c:pt>
                <c:pt idx="30">
                  <c:v>14.175244974593838</c:v>
                </c:pt>
                <c:pt idx="31" formatCode="0.00">
                  <c:v>14.175244974593838</c:v>
                </c:pt>
                <c:pt idx="32" formatCode="0.00">
                  <c:v>14.175244974593838</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18.120758900121242</c:v>
                </c:pt>
                <c:pt idx="1">
                  <c:v>19.166790908504293</c:v>
                </c:pt>
                <c:pt idx="2">
                  <c:v>17.606790705410827</c:v>
                </c:pt>
                <c:pt idx="3">
                  <c:v>18.376470943708306</c:v>
                </c:pt>
                <c:pt idx="4">
                  <c:v>20.499586849955897</c:v>
                </c:pt>
                <c:pt idx="5">
                  <c:v>25.829892544769208</c:v>
                </c:pt>
                <c:pt idx="6">
                  <c:v>33.13186638486588</c:v>
                </c:pt>
                <c:pt idx="8">
                  <c:v>18.120758900121242</c:v>
                </c:pt>
                <c:pt idx="9">
                  <c:v>19.166790908504293</c:v>
                </c:pt>
                <c:pt idx="10">
                  <c:v>17.606790705410827</c:v>
                </c:pt>
                <c:pt idx="11">
                  <c:v>18.376470943708306</c:v>
                </c:pt>
                <c:pt idx="12">
                  <c:v>20.499586849955897</c:v>
                </c:pt>
                <c:pt idx="13">
                  <c:v>25.829892544769208</c:v>
                </c:pt>
                <c:pt idx="14">
                  <c:v>33.13186638486588</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5.725786025053389</c:v>
                </c:pt>
                <c:pt idx="1">
                  <c:v>5.9036614240138503</c:v>
                </c:pt>
                <c:pt idx="2">
                  <c:v>5.5633826774444142</c:v>
                </c:pt>
                <c:pt idx="3">
                  <c:v>5.6607590226594917</c:v>
                </c:pt>
                <c:pt idx="4">
                  <c:v>6.4774465877397862</c:v>
                </c:pt>
                <c:pt idx="5">
                  <c:v>8.1617132359992226</c:v>
                </c:pt>
                <c:pt idx="6">
                  <c:v>10.468986347427862</c:v>
                </c:pt>
                <c:pt idx="8">
                  <c:v>5.725786025053389</c:v>
                </c:pt>
                <c:pt idx="9">
                  <c:v>5.9036614240138503</c:v>
                </c:pt>
                <c:pt idx="10">
                  <c:v>5.5633826774444142</c:v>
                </c:pt>
                <c:pt idx="11">
                  <c:v>5.6607590226594917</c:v>
                </c:pt>
                <c:pt idx="12">
                  <c:v>6.1535742583527968</c:v>
                </c:pt>
                <c:pt idx="13">
                  <c:v>7.3659461954892986</c:v>
                </c:pt>
                <c:pt idx="14">
                  <c:v>8.975847169625963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2.3987639372378653</c:v>
                </c:pt>
                <c:pt idx="1">
                  <c:v>2.4732805331425385</c:v>
                </c:pt>
                <c:pt idx="2">
                  <c:v>2.3307265897319418</c:v>
                </c:pt>
                <c:pt idx="3">
                  <c:v>2.3715189757673776</c:v>
                </c:pt>
                <c:pt idx="4">
                  <c:v>2.713665025564727</c:v>
                </c:pt>
                <c:pt idx="5">
                  <c:v>3.4192726188033435</c:v>
                </c:pt>
                <c:pt idx="6">
                  <c:v>4.3858828813658564</c:v>
                </c:pt>
                <c:pt idx="8">
                  <c:v>2.3987639372378653</c:v>
                </c:pt>
                <c:pt idx="9">
                  <c:v>2.4732805331425385</c:v>
                </c:pt>
                <c:pt idx="10">
                  <c:v>2.3307265897319418</c:v>
                </c:pt>
                <c:pt idx="11">
                  <c:v>2.3715189757673776</c:v>
                </c:pt>
                <c:pt idx="12">
                  <c:v>2.5779817742864908</c:v>
                </c:pt>
                <c:pt idx="13">
                  <c:v>3.0858935384700175</c:v>
                </c:pt>
                <c:pt idx="14">
                  <c:v>3.7603463354110502</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16.052958413816011</c:v>
                </c:pt>
                <c:pt idx="1">
                  <c:v>16.55163683590963</c:v>
                </c:pt>
                <c:pt idx="2">
                  <c:v>15.597640283864223</c:v>
                </c:pt>
                <c:pt idx="3">
                  <c:v>15.870630246095027</c:v>
                </c:pt>
                <c:pt idx="4">
                  <c:v>18.160332964893083</c:v>
                </c:pt>
                <c:pt idx="5">
                  <c:v>22.882385508243914</c:v>
                </c:pt>
                <c:pt idx="6">
                  <c:v>29.35111471765136</c:v>
                </c:pt>
                <c:pt idx="8">
                  <c:v>16.052958413816011</c:v>
                </c:pt>
                <c:pt idx="9">
                  <c:v>16.55163683590963</c:v>
                </c:pt>
                <c:pt idx="10">
                  <c:v>15.597640283864223</c:v>
                </c:pt>
                <c:pt idx="11">
                  <c:v>15.870630246095027</c:v>
                </c:pt>
                <c:pt idx="12">
                  <c:v>17.252316316648429</c:v>
                </c:pt>
                <c:pt idx="13">
                  <c:v>20.651352921190131</c:v>
                </c:pt>
                <c:pt idx="14">
                  <c:v>25.16491198104633</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5.3540695863437202</c:v>
                </c:pt>
                <c:pt idx="1">
                  <c:v>5.5203915130734007</c:v>
                </c:pt>
                <c:pt idx="2">
                  <c:v>5.2022094189625063</c:v>
                </c:pt>
                <c:pt idx="3">
                  <c:v>5.2932585088859643</c:v>
                </c:pt>
                <c:pt idx="4">
                  <c:v>6.0569325540348178</c:v>
                </c:pt>
                <c:pt idx="5">
                  <c:v>7.6318570792059877</c:v>
                </c:pt>
                <c:pt idx="6">
                  <c:v>9.7893426609647864</c:v>
                </c:pt>
                <c:pt idx="8">
                  <c:v>5.3540695863437202</c:v>
                </c:pt>
                <c:pt idx="9">
                  <c:v>5.5203915130734007</c:v>
                </c:pt>
                <c:pt idx="10">
                  <c:v>5.2022094189625063</c:v>
                </c:pt>
                <c:pt idx="11">
                  <c:v>5.2932585088859643</c:v>
                </c:pt>
                <c:pt idx="12">
                  <c:v>5.7540859263330768</c:v>
                </c:pt>
                <c:pt idx="13">
                  <c:v>6.8877510139834026</c:v>
                </c:pt>
                <c:pt idx="14">
                  <c:v>8.3931376639446835</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3.2275506965029748</c:v>
                </c:pt>
                <c:pt idx="1">
                  <c:v>3.3278132055725829</c:v>
                </c:pt>
                <c:pt idx="2">
                  <c:v>3.1360060534799454</c:v>
                </c:pt>
                <c:pt idx="3">
                  <c:v>3.1908924438899549</c:v>
                </c:pt>
                <c:pt idx="4">
                  <c:v>3.6512519249486668</c:v>
                </c:pt>
                <c:pt idx="5">
                  <c:v>4.6006510065596125</c:v>
                </c:pt>
                <c:pt idx="6">
                  <c:v>5.9012306833463732</c:v>
                </c:pt>
                <c:pt idx="8">
                  <c:v>3.2275506965029748</c:v>
                </c:pt>
                <c:pt idx="9">
                  <c:v>3.3278132055725829</c:v>
                </c:pt>
                <c:pt idx="10">
                  <c:v>3.1360060534799454</c:v>
                </c:pt>
                <c:pt idx="11">
                  <c:v>3.1908924438899549</c:v>
                </c:pt>
                <c:pt idx="12">
                  <c:v>3.4686893287012333</c:v>
                </c:pt>
                <c:pt idx="13">
                  <c:v>4.1520875334200502</c:v>
                </c:pt>
                <c:pt idx="14">
                  <c:v>5.059567657134096</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106.02579012712634</c:v>
                </c:pt>
                <c:pt idx="1">
                  <c:v>109.31943684063926</c:v>
                </c:pt>
                <c:pt idx="2">
                  <c:v>103.01852733836863</c:v>
                </c:pt>
                <c:pt idx="3">
                  <c:v>104.82155801322448</c:v>
                </c:pt>
                <c:pt idx="4">
                  <c:v>119.94447390565306</c:v>
                </c:pt>
                <c:pt idx="5">
                  <c:v>151.13245427814846</c:v>
                </c:pt>
                <c:pt idx="6">
                  <c:v>193.8567987800046</c:v>
                </c:pt>
                <c:pt idx="8">
                  <c:v>106.02579012712634</c:v>
                </c:pt>
                <c:pt idx="9">
                  <c:v>109.31943684063926</c:v>
                </c:pt>
                <c:pt idx="10">
                  <c:v>103.01852733836863</c:v>
                </c:pt>
                <c:pt idx="11">
                  <c:v>104.82155801322448</c:v>
                </c:pt>
                <c:pt idx="12">
                  <c:v>113.9472502103704</c:v>
                </c:pt>
                <c:pt idx="13">
                  <c:v>136.39703998602897</c:v>
                </c:pt>
                <c:pt idx="14">
                  <c:v>166.20797285400647</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37.255081911772038</c:v>
                </c:pt>
                <c:pt idx="1">
                  <c:v>38.412395410244791</c:v>
                </c:pt>
                <c:pt idx="2">
                  <c:v>36.198397293896896</c:v>
                </c:pt>
                <c:pt idx="3">
                  <c:v>36.831941787181513</c:v>
                </c:pt>
                <c:pt idx="4">
                  <c:v>42.145794856719931</c:v>
                </c:pt>
                <c:pt idx="5">
                  <c:v>53.104550854170249</c:v>
                </c:pt>
                <c:pt idx="6">
                  <c:v>68.116926165261546</c:v>
                </c:pt>
                <c:pt idx="8">
                  <c:v>37.255081911772038</c:v>
                </c:pt>
                <c:pt idx="9">
                  <c:v>38.412395410244791</c:v>
                </c:pt>
                <c:pt idx="10">
                  <c:v>36.198397293896896</c:v>
                </c:pt>
                <c:pt idx="11">
                  <c:v>36.831941787181513</c:v>
                </c:pt>
                <c:pt idx="12">
                  <c:v>40.038505113883936</c:v>
                </c:pt>
                <c:pt idx="13">
                  <c:v>47.926857145888647</c:v>
                </c:pt>
                <c:pt idx="14">
                  <c:v>58.401749570941107</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1.3711094818814338</c:v>
                </c:pt>
                <c:pt idx="1">
                  <c:v>1.4137024230276445</c:v>
                </c:pt>
                <c:pt idx="2">
                  <c:v>1.3322200143355563</c:v>
                </c:pt>
                <c:pt idx="3">
                  <c:v>1.3555365343204937</c:v>
                </c:pt>
                <c:pt idx="4">
                  <c:v>1.5511037953514419</c:v>
                </c:pt>
                <c:pt idx="5">
                  <c:v>1.9544220404518851</c:v>
                </c:pt>
                <c:pt idx="6">
                  <c:v>2.5069268016371211</c:v>
                </c:pt>
                <c:pt idx="8">
                  <c:v>1.3711094818814338</c:v>
                </c:pt>
                <c:pt idx="9">
                  <c:v>1.4137024230276445</c:v>
                </c:pt>
                <c:pt idx="10">
                  <c:v>1.3322200143355563</c:v>
                </c:pt>
                <c:pt idx="11">
                  <c:v>1.3555365343204937</c:v>
                </c:pt>
                <c:pt idx="12">
                  <c:v>1.4735486055838698</c:v>
                </c:pt>
                <c:pt idx="13">
                  <c:v>1.763865891507826</c:v>
                </c:pt>
                <c:pt idx="14">
                  <c:v>2.1493763665536263</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1.219348283935394</c:v>
                </c:pt>
                <c:pt idx="1">
                  <c:v>1.257226827101128</c:v>
                </c:pt>
                <c:pt idx="2">
                  <c:v>1.1847632955432508</c:v>
                </c:pt>
                <c:pt idx="3">
                  <c:v>1.2054990274499149</c:v>
                </c:pt>
                <c:pt idx="4">
                  <c:v>1.3794199340465285</c:v>
                </c:pt>
                <c:pt idx="5">
                  <c:v>1.7380969153830101</c:v>
                </c:pt>
                <c:pt idx="6">
                  <c:v>2.2294477092619265</c:v>
                </c:pt>
                <c:pt idx="8">
                  <c:v>1.219348283935394</c:v>
                </c:pt>
                <c:pt idx="9">
                  <c:v>1.257226827101128</c:v>
                </c:pt>
                <c:pt idx="10">
                  <c:v>1.1847632955432508</c:v>
                </c:pt>
                <c:pt idx="11">
                  <c:v>1.2054990274499149</c:v>
                </c:pt>
                <c:pt idx="12">
                  <c:v>1.3104489373442019</c:v>
                </c:pt>
                <c:pt idx="13">
                  <c:v>1.5686324661331663</c:v>
                </c:pt>
                <c:pt idx="14">
                  <c:v>1.9114727297284437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23.183413464382845</c:v>
                </c:pt>
                <c:pt idx="1">
                  <c:v>23.903596482810922</c:v>
                </c:pt>
                <c:pt idx="2">
                  <c:v>22.525850653068453</c:v>
                </c:pt>
                <c:pt idx="3">
                  <c:v>22.920098180712706</c:v>
                </c:pt>
                <c:pt idx="4">
                  <c:v>26.226848467608782</c:v>
                </c:pt>
                <c:pt idx="5">
                  <c:v>33.04635760050634</c:v>
                </c:pt>
                <c:pt idx="6">
                  <c:v>42.388387897037447</c:v>
                </c:pt>
                <c:pt idx="8">
                  <c:v>23.183413464382845</c:v>
                </c:pt>
                <c:pt idx="9">
                  <c:v>23.903596482810922</c:v>
                </c:pt>
                <c:pt idx="10">
                  <c:v>22.525850653068453</c:v>
                </c:pt>
                <c:pt idx="11">
                  <c:v>22.920098180712706</c:v>
                </c:pt>
                <c:pt idx="12">
                  <c:v>36.006997215669394</c:v>
                </c:pt>
                <c:pt idx="13">
                  <c:v>57.076567404850522</c:v>
                </c:pt>
                <c:pt idx="14">
                  <c:v>87.477523137765147</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26.450167179818607</c:v>
                </c:pt>
                <c:pt idx="1">
                  <c:v>27.271859436409219</c:v>
                </c:pt>
                <c:pt idx="2">
                  <c:v>25.699947790546279</c:v>
                </c:pt>
                <c:pt idx="3">
                  <c:v>26.149776093425363</c:v>
                </c:pt>
                <c:pt idx="4">
                  <c:v>29.922449842590019</c:v>
                </c:pt>
                <c:pt idx="5">
                  <c:v>37.702889807850411</c:v>
                </c:pt>
                <c:pt idx="6">
                  <c:v>48.361297100710907</c:v>
                </c:pt>
                <c:pt idx="8">
                  <c:v>26.450167179818607</c:v>
                </c:pt>
                <c:pt idx="9">
                  <c:v>27.271859436409219</c:v>
                </c:pt>
                <c:pt idx="10">
                  <c:v>25.699947790546279</c:v>
                </c:pt>
                <c:pt idx="11">
                  <c:v>26.149776093425363</c:v>
                </c:pt>
                <c:pt idx="12">
                  <c:v>30.24632217197701</c:v>
                </c:pt>
                <c:pt idx="13">
                  <c:v>38.498656848360341</c:v>
                </c:pt>
                <c:pt idx="14">
                  <c:v>49.854436278512807</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81.50823730651453</c:v>
                </c:pt>
                <c:pt idx="6">
                  <c:v>83.664540153872537</c:v>
                </c:pt>
                <c:pt idx="8">
                  <c:v>82</c:v>
                </c:pt>
                <c:pt idx="9">
                  <c:v>82</c:v>
                </c:pt>
                <c:pt idx="10">
                  <c:v>82</c:v>
                </c:pt>
                <c:pt idx="11">
                  <c:v>86.036801673044508</c:v>
                </c:pt>
                <c:pt idx="12">
                  <c:v>76.525600127976475</c:v>
                </c:pt>
                <c:pt idx="13">
                  <c:v>81.50823730651453</c:v>
                </c:pt>
                <c:pt idx="14">
                  <c:v>83.664540153872537</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168.00049028818296</c:v>
                </c:pt>
                <c:pt idx="1">
                  <c:v>195.60297496121225</c:v>
                </c:pt>
                <c:pt idx="2">
                  <c:v>246.46369030096645</c:v>
                </c:pt>
                <c:pt idx="3">
                  <c:v>316.13767039949357</c:v>
                </c:pt>
                <c:pt idx="5">
                  <c:v>190.61046946456293</c:v>
                </c:pt>
                <c:pt idx="6">
                  <c:v>221.92777427057513</c:v>
                </c:pt>
                <c:pt idx="7">
                  <c:v>279.63346793601772</c:v>
                </c:pt>
                <c:pt idx="8">
                  <c:v>358.6843685212703</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22.525850653068453</c:v>
                </c:pt>
                <c:pt idx="1">
                  <c:v>26.226848467608782</c:v>
                </c:pt>
                <c:pt idx="2">
                  <c:v>33.04635760050634</c:v>
                </c:pt>
                <c:pt idx="3">
                  <c:v>42.388387897037447</c:v>
                </c:pt>
                <c:pt idx="5">
                  <c:v>22.525850653068453</c:v>
                </c:pt>
                <c:pt idx="6">
                  <c:v>26.226848467608782</c:v>
                </c:pt>
                <c:pt idx="7">
                  <c:v>33.04635760050634</c:v>
                </c:pt>
                <c:pt idx="8">
                  <c:v>42.388387897037447</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190.52634094125142</c:v>
                </c:pt>
                <c:pt idx="1">
                  <c:v>221.82982342882104</c:v>
                </c:pt>
                <c:pt idx="2">
                  <c:v>279.51004790147277</c:v>
                </c:pt>
                <c:pt idx="3">
                  <c:v>358.526058296531</c:v>
                </c:pt>
                <c:pt idx="5">
                  <c:v>213.13632011763139</c:v>
                </c:pt>
                <c:pt idx="6">
                  <c:v>248.15462273818392</c:v>
                </c:pt>
                <c:pt idx="7">
                  <c:v>312.67982553652405</c:v>
                </c:pt>
                <c:pt idx="8">
                  <c:v>401.07275641830773</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46.190606635100302</c:v>
                </c:pt>
                <c:pt idx="10">
                  <c:v>46.783563017969904</c:v>
                </c:pt>
                <c:pt idx="11">
                  <c:v>47.376519400839506</c:v>
                </c:pt>
                <c:pt idx="12">
                  <c:v>47.969475783709107</c:v>
                </c:pt>
                <c:pt idx="13">
                  <c:v>48.562432166578709</c:v>
                </c:pt>
                <c:pt idx="14">
                  <c:v>49.155388549448311</c:v>
                </c:pt>
                <c:pt idx="15">
                  <c:v>49.748344932317913</c:v>
                </c:pt>
                <c:pt idx="16">
                  <c:v>50.341301315187515</c:v>
                </c:pt>
                <c:pt idx="17">
                  <c:v>50.934257698057117</c:v>
                </c:pt>
                <c:pt idx="18">
                  <c:v>51.52721408092674</c:v>
                </c:pt>
                <c:pt idx="19">
                  <c:v>52.867025486218644</c:v>
                </c:pt>
                <c:pt idx="20">
                  <c:v>54.206836891510548</c:v>
                </c:pt>
                <c:pt idx="21">
                  <c:v>55.546648296802452</c:v>
                </c:pt>
                <c:pt idx="22">
                  <c:v>56.886459702094356</c:v>
                </c:pt>
                <c:pt idx="23">
                  <c:v>58.22627110738626</c:v>
                </c:pt>
                <c:pt idx="24">
                  <c:v>59.566082512678165</c:v>
                </c:pt>
                <c:pt idx="25">
                  <c:v>60.905893917970069</c:v>
                </c:pt>
                <c:pt idx="26">
                  <c:v>62.245705323261973</c:v>
                </c:pt>
                <c:pt idx="27">
                  <c:v>63.585516728553877</c:v>
                </c:pt>
                <c:pt idx="28">
                  <c:v>64.925328133845781</c:v>
                </c:pt>
                <c:pt idx="29">
                  <c:v>74.1023513593845</c:v>
                </c:pt>
                <c:pt idx="30">
                  <c:v>83.279374584923275</c:v>
                </c:pt>
                <c:pt idx="31">
                  <c:v>83.279374584923275</c:v>
                </c:pt>
                <c:pt idx="32">
                  <c:v>83.279374584923275</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3.544491688388991</c:v>
                </c:pt>
                <c:pt idx="10">
                  <c:v>3.6013526218704941</c:v>
                </c:pt>
                <c:pt idx="11">
                  <c:v>3.6582135553519972</c:v>
                </c:pt>
                <c:pt idx="12">
                  <c:v>3.7150744888335003</c:v>
                </c:pt>
                <c:pt idx="13">
                  <c:v>3.7719354223150034</c:v>
                </c:pt>
                <c:pt idx="14">
                  <c:v>3.8287963557965066</c:v>
                </c:pt>
                <c:pt idx="15">
                  <c:v>3.8856572892780097</c:v>
                </c:pt>
                <c:pt idx="16">
                  <c:v>3.9425182227595128</c:v>
                </c:pt>
                <c:pt idx="17">
                  <c:v>3.9993791562410159</c:v>
                </c:pt>
                <c:pt idx="18">
                  <c:v>4.0562400897225173</c:v>
                </c:pt>
                <c:pt idx="19">
                  <c:v>4.1617105063120325</c:v>
                </c:pt>
                <c:pt idx="20">
                  <c:v>4.2671809229015478</c:v>
                </c:pt>
                <c:pt idx="21">
                  <c:v>4.3726513394910631</c:v>
                </c:pt>
                <c:pt idx="22">
                  <c:v>4.4781217560805784</c:v>
                </c:pt>
                <c:pt idx="23">
                  <c:v>4.5835921726700937</c:v>
                </c:pt>
                <c:pt idx="24">
                  <c:v>4.6890625892596089</c:v>
                </c:pt>
                <c:pt idx="25">
                  <c:v>4.7945330058491242</c:v>
                </c:pt>
                <c:pt idx="26">
                  <c:v>4.9000034224386395</c:v>
                </c:pt>
                <c:pt idx="27">
                  <c:v>5.0054738390281548</c:v>
                </c:pt>
                <c:pt idx="28">
                  <c:v>5.110944255617671</c:v>
                </c:pt>
                <c:pt idx="29">
                  <c:v>5.8333626936353333</c:v>
                </c:pt>
                <c:pt idx="30">
                  <c:v>6.5557811316530001</c:v>
                </c:pt>
                <c:pt idx="31">
                  <c:v>6.5557811316530001</c:v>
                </c:pt>
                <c:pt idx="32">
                  <c:v>6.5557811316530001</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0.97363120032807582</c:v>
                </c:pt>
                <c:pt idx="10">
                  <c:v>0.98925024638162518</c:v>
                </c:pt>
                <c:pt idx="11">
                  <c:v>1.0048692924351745</c:v>
                </c:pt>
                <c:pt idx="12">
                  <c:v>1.0204883384887238</c:v>
                </c:pt>
                <c:pt idx="13">
                  <c:v>1.036107384542273</c:v>
                </c:pt>
                <c:pt idx="14">
                  <c:v>1.0517264305958223</c:v>
                </c:pt>
                <c:pt idx="15">
                  <c:v>1.0673454766493715</c:v>
                </c:pt>
                <c:pt idx="16">
                  <c:v>1.0829645227029208</c:v>
                </c:pt>
                <c:pt idx="17">
                  <c:v>1.09858356875647</c:v>
                </c:pt>
                <c:pt idx="18">
                  <c:v>1.1142026148100199</c:v>
                </c:pt>
                <c:pt idx="19">
                  <c:v>1.1431741281696197</c:v>
                </c:pt>
                <c:pt idx="20">
                  <c:v>1.1721456415292195</c:v>
                </c:pt>
                <c:pt idx="21">
                  <c:v>1.2011171548888193</c:v>
                </c:pt>
                <c:pt idx="22">
                  <c:v>1.2300886682484191</c:v>
                </c:pt>
                <c:pt idx="23">
                  <c:v>1.2590601816080189</c:v>
                </c:pt>
                <c:pt idx="24">
                  <c:v>1.2880316949676187</c:v>
                </c:pt>
                <c:pt idx="25">
                  <c:v>1.3170032083272185</c:v>
                </c:pt>
                <c:pt idx="26">
                  <c:v>1.3459747216868183</c:v>
                </c:pt>
                <c:pt idx="27">
                  <c:v>1.3749462350464181</c:v>
                </c:pt>
                <c:pt idx="28">
                  <c:v>1.4039177484060177</c:v>
                </c:pt>
                <c:pt idx="29">
                  <c:v>1.6023578049169023</c:v>
                </c:pt>
                <c:pt idx="30">
                  <c:v>1.8007978614277873</c:v>
                </c:pt>
                <c:pt idx="31">
                  <c:v>1.8007978614277873</c:v>
                </c:pt>
                <c:pt idx="32">
                  <c:v>1.8007978614277873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3.2026847714779207</c:v>
                </c:pt>
                <c:pt idx="10">
                  <c:v>3.2540624193222576</c:v>
                </c:pt>
                <c:pt idx="11">
                  <c:v>3.3054400671665944</c:v>
                </c:pt>
                <c:pt idx="12">
                  <c:v>3.3568177150109313</c:v>
                </c:pt>
                <c:pt idx="13">
                  <c:v>3.4081953628552681</c:v>
                </c:pt>
                <c:pt idx="14">
                  <c:v>3.459573010699605</c:v>
                </c:pt>
                <c:pt idx="15">
                  <c:v>3.5109506585439418</c:v>
                </c:pt>
                <c:pt idx="16">
                  <c:v>3.5623283063882787</c:v>
                </c:pt>
                <c:pt idx="17">
                  <c:v>3.6137059542326155</c:v>
                </c:pt>
                <c:pt idx="18">
                  <c:v>3.6650836020769524</c:v>
                </c:pt>
                <c:pt idx="19">
                  <c:v>3.7603831617173933</c:v>
                </c:pt>
                <c:pt idx="20">
                  <c:v>3.8556827213578342</c:v>
                </c:pt>
                <c:pt idx="21">
                  <c:v>3.9509822809982751</c:v>
                </c:pt>
                <c:pt idx="22">
                  <c:v>4.0462818406387155</c:v>
                </c:pt>
                <c:pt idx="23">
                  <c:v>4.141581400279156</c:v>
                </c:pt>
                <c:pt idx="24">
                  <c:v>4.2368809599195965</c:v>
                </c:pt>
                <c:pt idx="25">
                  <c:v>4.3321805195600369</c:v>
                </c:pt>
                <c:pt idx="26">
                  <c:v>4.4274800792004774</c:v>
                </c:pt>
                <c:pt idx="27">
                  <c:v>4.5227796388409178</c:v>
                </c:pt>
                <c:pt idx="28">
                  <c:v>4.6180791984813601</c:v>
                </c:pt>
                <c:pt idx="29">
                  <c:v>5.2708324656573451</c:v>
                </c:pt>
                <c:pt idx="30">
                  <c:v>5.9235857328333319</c:v>
                </c:pt>
                <c:pt idx="31">
                  <c:v>5.9235857328333319</c:v>
                </c:pt>
                <c:pt idx="32">
                  <c:v>5.9235857328333319</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0.57093500509000428</c:v>
                </c:pt>
                <c:pt idx="9">
                  <c:v>0.58087393209117144</c:v>
                </c:pt>
                <c:pt idx="10">
                  <c:v>0.5901923441280712</c:v>
                </c:pt>
                <c:pt idx="11">
                  <c:v>0.59951075616497096</c:v>
                </c:pt>
                <c:pt idx="12">
                  <c:v>0.60882916820187072</c:v>
                </c:pt>
                <c:pt idx="13">
                  <c:v>0.61814758023877048</c:v>
                </c:pt>
                <c:pt idx="14">
                  <c:v>0.62746599227567024</c:v>
                </c:pt>
                <c:pt idx="15">
                  <c:v>0.63678440431257</c:v>
                </c:pt>
                <c:pt idx="16">
                  <c:v>0.64610281634946976</c:v>
                </c:pt>
                <c:pt idx="17">
                  <c:v>0.65542122838636951</c:v>
                </c:pt>
                <c:pt idx="18">
                  <c:v>0.66473964042326927</c:v>
                </c:pt>
                <c:pt idx="19">
                  <c:v>0.68202421067754215</c:v>
                </c:pt>
                <c:pt idx="20">
                  <c:v>0.69930878093181503</c:v>
                </c:pt>
                <c:pt idx="21">
                  <c:v>0.71659335118608791</c:v>
                </c:pt>
                <c:pt idx="22">
                  <c:v>0.73387792144036079</c:v>
                </c:pt>
                <c:pt idx="23">
                  <c:v>0.75116249169463367</c:v>
                </c:pt>
                <c:pt idx="24">
                  <c:v>0.76844706194890655</c:v>
                </c:pt>
                <c:pt idx="25">
                  <c:v>0.78573163220317943</c:v>
                </c:pt>
                <c:pt idx="26">
                  <c:v>0.80301620245745231</c:v>
                </c:pt>
                <c:pt idx="27">
                  <c:v>0.82030077271172519</c:v>
                </c:pt>
                <c:pt idx="28">
                  <c:v>0.83758534296599796</c:v>
                </c:pt>
                <c:pt idx="29">
                  <c:v>0.95597581347580785</c:v>
                </c:pt>
                <c:pt idx="30">
                  <c:v>1.0743662839856176</c:v>
                </c:pt>
                <c:pt idx="31">
                  <c:v>1.0743662839856176</c:v>
                </c:pt>
                <c:pt idx="32">
                  <c:v>1.0743662839856176</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0.28925717817802649</c:v>
                </c:pt>
                <c:pt idx="10">
                  <c:v>0.29389745797366157</c:v>
                </c:pt>
                <c:pt idx="11">
                  <c:v>0.29853773776929665</c:v>
                </c:pt>
                <c:pt idx="12">
                  <c:v>0.30317801756493173</c:v>
                </c:pt>
                <c:pt idx="13">
                  <c:v>0.30781829736056682</c:v>
                </c:pt>
                <c:pt idx="14">
                  <c:v>0.3124585771562019</c:v>
                </c:pt>
                <c:pt idx="15">
                  <c:v>0.31709885695183698</c:v>
                </c:pt>
                <c:pt idx="16">
                  <c:v>0.32173913674747207</c:v>
                </c:pt>
                <c:pt idx="17">
                  <c:v>0.32637941654310715</c:v>
                </c:pt>
                <c:pt idx="18">
                  <c:v>0.3310196963387424</c:v>
                </c:pt>
                <c:pt idx="19">
                  <c:v>0.33962687552437348</c:v>
                </c:pt>
                <c:pt idx="20">
                  <c:v>0.34823405471000457</c:v>
                </c:pt>
                <c:pt idx="21">
                  <c:v>0.35684123389563566</c:v>
                </c:pt>
                <c:pt idx="22">
                  <c:v>0.36544841308126674</c:v>
                </c:pt>
                <c:pt idx="23">
                  <c:v>0.37405559226689783</c:v>
                </c:pt>
                <c:pt idx="24">
                  <c:v>0.38266277145252892</c:v>
                </c:pt>
                <c:pt idx="25">
                  <c:v>0.39126995063816</c:v>
                </c:pt>
                <c:pt idx="26">
                  <c:v>0.39987712982379109</c:v>
                </c:pt>
                <c:pt idx="27">
                  <c:v>0.40848430900942218</c:v>
                </c:pt>
                <c:pt idx="28">
                  <c:v>0.41709148819505332</c:v>
                </c:pt>
                <c:pt idx="29">
                  <c:v>0.47604626569651898</c:v>
                </c:pt>
                <c:pt idx="30">
                  <c:v>0.53500104319798458</c:v>
                </c:pt>
                <c:pt idx="31">
                  <c:v>0.53500104319798458</c:v>
                </c:pt>
                <c:pt idx="32">
                  <c:v>0.53500104319798458</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6.4669886442250526</c:v>
                </c:pt>
                <c:pt idx="10">
                  <c:v>6.5707324369752191</c:v>
                </c:pt>
                <c:pt idx="11">
                  <c:v>6.6744762297253857</c:v>
                </c:pt>
                <c:pt idx="12">
                  <c:v>6.7782200224755522</c:v>
                </c:pt>
                <c:pt idx="13">
                  <c:v>6.8819638152257188</c:v>
                </c:pt>
                <c:pt idx="14">
                  <c:v>6.9857076079758853</c:v>
                </c:pt>
                <c:pt idx="15">
                  <c:v>7.0894514007260518</c:v>
                </c:pt>
                <c:pt idx="16">
                  <c:v>7.1931951934762184</c:v>
                </c:pt>
                <c:pt idx="17">
                  <c:v>7.2969389862263849</c:v>
                </c:pt>
                <c:pt idx="18">
                  <c:v>7.4006827789765506</c:v>
                </c:pt>
                <c:pt idx="19">
                  <c:v>7.593115445307923</c:v>
                </c:pt>
                <c:pt idx="20">
                  <c:v>7.7855481116392955</c:v>
                </c:pt>
                <c:pt idx="21">
                  <c:v>7.977980777970668</c:v>
                </c:pt>
                <c:pt idx="22">
                  <c:v>8.1704134443020404</c:v>
                </c:pt>
                <c:pt idx="23">
                  <c:v>8.3628461106334129</c:v>
                </c:pt>
                <c:pt idx="24">
                  <c:v>8.5552787769647853</c:v>
                </c:pt>
                <c:pt idx="25">
                  <c:v>8.7477114432961578</c:v>
                </c:pt>
                <c:pt idx="26">
                  <c:v>8.9401441096275303</c:v>
                </c:pt>
                <c:pt idx="27">
                  <c:v>9.1325767759589027</c:v>
                </c:pt>
                <c:pt idx="28">
                  <c:v>9.3250094422902734</c:v>
                </c:pt>
                <c:pt idx="29">
                  <c:v>10.643074836643745</c:v>
                </c:pt>
                <c:pt idx="30">
                  <c:v>11.961140230997213</c:v>
                </c:pt>
                <c:pt idx="31">
                  <c:v>11.961140230997213</c:v>
                </c:pt>
                <c:pt idx="32">
                  <c:v>11.961140230997213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2.1609312375113463</c:v>
                </c:pt>
                <c:pt idx="10">
                  <c:v>2.1955970170240304</c:v>
                </c:pt>
                <c:pt idx="11">
                  <c:v>2.2302627965367146</c:v>
                </c:pt>
                <c:pt idx="12">
                  <c:v>2.2649285760493987</c:v>
                </c:pt>
                <c:pt idx="13">
                  <c:v>2.2995943555620828</c:v>
                </c:pt>
                <c:pt idx="14">
                  <c:v>2.3342601350747669</c:v>
                </c:pt>
                <c:pt idx="15">
                  <c:v>2.3689259145874511</c:v>
                </c:pt>
                <c:pt idx="16">
                  <c:v>2.4035916941001352</c:v>
                </c:pt>
                <c:pt idx="17">
                  <c:v>2.4382574736128193</c:v>
                </c:pt>
                <c:pt idx="18">
                  <c:v>2.4729232531255043</c:v>
                </c:pt>
                <c:pt idx="19">
                  <c:v>2.5372242412159034</c:v>
                </c:pt>
                <c:pt idx="20">
                  <c:v>2.6015252293063025</c:v>
                </c:pt>
                <c:pt idx="21">
                  <c:v>2.6658262173967016</c:v>
                </c:pt>
                <c:pt idx="22">
                  <c:v>2.7301272054871006</c:v>
                </c:pt>
                <c:pt idx="23">
                  <c:v>2.7944281935774997</c:v>
                </c:pt>
                <c:pt idx="24">
                  <c:v>2.8587291816678988</c:v>
                </c:pt>
                <c:pt idx="25">
                  <c:v>2.9230301697582979</c:v>
                </c:pt>
                <c:pt idx="26">
                  <c:v>2.987331157848697</c:v>
                </c:pt>
                <c:pt idx="27">
                  <c:v>3.051632145939096</c:v>
                </c:pt>
                <c:pt idx="28">
                  <c:v>3.1159331340294942</c:v>
                </c:pt>
                <c:pt idx="29">
                  <c:v>3.5563620323057537</c:v>
                </c:pt>
                <c:pt idx="30">
                  <c:v>3.9967909305820153</c:v>
                </c:pt>
                <c:pt idx="31">
                  <c:v>3.9967909305820153</c:v>
                </c:pt>
                <c:pt idx="32">
                  <c:v>3.9967909305820153</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0.11863287274580615</c:v>
                </c:pt>
                <c:pt idx="10">
                  <c:v>0.12053598791123762</c:v>
                </c:pt>
                <c:pt idx="11">
                  <c:v>0.1224391030766691</c:v>
                </c:pt>
                <c:pt idx="12">
                  <c:v>0.12434221824210057</c:v>
                </c:pt>
                <c:pt idx="13">
                  <c:v>0.12624533340753202</c:v>
                </c:pt>
                <c:pt idx="14">
                  <c:v>0.12814844857296348</c:v>
                </c:pt>
                <c:pt idx="15">
                  <c:v>0.13005156373839494</c:v>
                </c:pt>
                <c:pt idx="16">
                  <c:v>0.13195467890382639</c:v>
                </c:pt>
                <c:pt idx="17">
                  <c:v>0.13385779406925785</c:v>
                </c:pt>
                <c:pt idx="18">
                  <c:v>0.13576090923468939</c:v>
                </c:pt>
                <c:pt idx="19">
                  <c:v>0.13929096646424891</c:v>
                </c:pt>
                <c:pt idx="20">
                  <c:v>0.14282102369380842</c:v>
                </c:pt>
                <c:pt idx="21">
                  <c:v>0.14635108092336793</c:v>
                </c:pt>
                <c:pt idx="22">
                  <c:v>0.14988113815292745</c:v>
                </c:pt>
                <c:pt idx="23">
                  <c:v>0.15341119538248696</c:v>
                </c:pt>
                <c:pt idx="24">
                  <c:v>0.15694125261204647</c:v>
                </c:pt>
                <c:pt idx="25">
                  <c:v>0.16047130984160599</c:v>
                </c:pt>
                <c:pt idx="26">
                  <c:v>0.1640013670711655</c:v>
                </c:pt>
                <c:pt idx="27">
                  <c:v>0.16753142430072501</c:v>
                </c:pt>
                <c:pt idx="28">
                  <c:v>0.17106148153028447</c:v>
                </c:pt>
                <c:pt idx="29">
                  <c:v>0.1952405690161762</c:v>
                </c:pt>
                <c:pt idx="30">
                  <c:v>0.21941965650206802</c:v>
                </c:pt>
                <c:pt idx="31">
                  <c:v>0.21941965650206802</c:v>
                </c:pt>
                <c:pt idx="32">
                  <c:v>0.21941965650206802</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2.8550307712349926E-2</c:v>
                </c:pt>
                <c:pt idx="10">
                  <c:v>2.9008313342050309E-2</c:v>
                </c:pt>
                <c:pt idx="11">
                  <c:v>2.9466318971750692E-2</c:v>
                </c:pt>
                <c:pt idx="12">
                  <c:v>2.9924324601451075E-2</c:v>
                </c:pt>
                <c:pt idx="13">
                  <c:v>3.0382330231151458E-2</c:v>
                </c:pt>
                <c:pt idx="14">
                  <c:v>3.0840335860851841E-2</c:v>
                </c:pt>
                <c:pt idx="15">
                  <c:v>3.1298341490552224E-2</c:v>
                </c:pt>
                <c:pt idx="16">
                  <c:v>3.1756347120252604E-2</c:v>
                </c:pt>
                <c:pt idx="17">
                  <c:v>3.2214352749952983E-2</c:v>
                </c:pt>
                <c:pt idx="18">
                  <c:v>3.2672358379653363E-2</c:v>
                </c:pt>
                <c:pt idx="19">
                  <c:v>3.3521905539841239E-2</c:v>
                </c:pt>
                <c:pt idx="20">
                  <c:v>3.4371452700029115E-2</c:v>
                </c:pt>
                <c:pt idx="21">
                  <c:v>3.5220999860216991E-2</c:v>
                </c:pt>
                <c:pt idx="22">
                  <c:v>3.6070547020404867E-2</c:v>
                </c:pt>
                <c:pt idx="23">
                  <c:v>3.6920094180592743E-2</c:v>
                </c:pt>
                <c:pt idx="24">
                  <c:v>3.7769641340780619E-2</c:v>
                </c:pt>
                <c:pt idx="25">
                  <c:v>3.8619188500968495E-2</c:v>
                </c:pt>
                <c:pt idx="26">
                  <c:v>3.9468735661156371E-2</c:v>
                </c:pt>
                <c:pt idx="27">
                  <c:v>4.0318282821344247E-2</c:v>
                </c:pt>
                <c:pt idx="28">
                  <c:v>4.1167829981532129E-2</c:v>
                </c:pt>
                <c:pt idx="29">
                  <c:v>4.6986793747209328E-2</c:v>
                </c:pt>
                <c:pt idx="30">
                  <c:v>5.2805757512886513E-2</c:v>
                </c:pt>
                <c:pt idx="31">
                  <c:v>5.2805757512886513E-2</c:v>
                </c:pt>
                <c:pt idx="32">
                  <c:v>5.2805757512886513E-2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22.917984229191969</c:v>
                </c:pt>
                <c:pt idx="10">
                  <c:v>23.285635811238283</c:v>
                </c:pt>
                <c:pt idx="11">
                  <c:v>23.653287393284597</c:v>
                </c:pt>
                <c:pt idx="12">
                  <c:v>24.02093897533091</c:v>
                </c:pt>
                <c:pt idx="13">
                  <c:v>24.388590557377224</c:v>
                </c:pt>
                <c:pt idx="14">
                  <c:v>24.756242139423538</c:v>
                </c:pt>
                <c:pt idx="15">
                  <c:v>25.123893721469852</c:v>
                </c:pt>
                <c:pt idx="16">
                  <c:v>25.491545303516165</c:v>
                </c:pt>
                <c:pt idx="17">
                  <c:v>25.859196885562479</c:v>
                </c:pt>
                <c:pt idx="18">
                  <c:v>26.226848467608782</c:v>
                </c:pt>
                <c:pt idx="19">
                  <c:v>26.90879938089854</c:v>
                </c:pt>
                <c:pt idx="20">
                  <c:v>27.590750294188297</c:v>
                </c:pt>
                <c:pt idx="21">
                  <c:v>28.272701207478054</c:v>
                </c:pt>
                <c:pt idx="22">
                  <c:v>28.954652120767811</c:v>
                </c:pt>
                <c:pt idx="23">
                  <c:v>29.636603034057568</c:v>
                </c:pt>
                <c:pt idx="24">
                  <c:v>30.318553947347326</c:v>
                </c:pt>
                <c:pt idx="25">
                  <c:v>31.000504860637083</c:v>
                </c:pt>
                <c:pt idx="26">
                  <c:v>31.68245577392684</c:v>
                </c:pt>
                <c:pt idx="27">
                  <c:v>32.364406687216594</c:v>
                </c:pt>
                <c:pt idx="28">
                  <c:v>33.04635760050634</c:v>
                </c:pt>
                <c:pt idx="29">
                  <c:v>37.717372748771901</c:v>
                </c:pt>
                <c:pt idx="30">
                  <c:v>42.388387897037447</c:v>
                </c:pt>
                <c:pt idx="31">
                  <c:v>42.388387897037447</c:v>
                </c:pt>
                <c:pt idx="32">
                  <c:v>42.388387897037447</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26.147336552396286</c:v>
                </c:pt>
                <c:pt idx="10">
                  <c:v>26.566793584640035</c:v>
                </c:pt>
                <c:pt idx="11">
                  <c:v>26.986250616883783</c:v>
                </c:pt>
                <c:pt idx="12">
                  <c:v>27.405707649127532</c:v>
                </c:pt>
                <c:pt idx="13">
                  <c:v>27.82516468137128</c:v>
                </c:pt>
                <c:pt idx="14">
                  <c:v>28.244621713615029</c:v>
                </c:pt>
                <c:pt idx="15">
                  <c:v>28.664078745858777</c:v>
                </c:pt>
                <c:pt idx="16">
                  <c:v>29.083535778102526</c:v>
                </c:pt>
                <c:pt idx="17">
                  <c:v>29.502992810346274</c:v>
                </c:pt>
                <c:pt idx="18">
                  <c:v>29.922449842590019</c:v>
                </c:pt>
                <c:pt idx="19">
                  <c:v>30.70049383911606</c:v>
                </c:pt>
                <c:pt idx="20">
                  <c:v>31.478537835642101</c:v>
                </c:pt>
                <c:pt idx="21">
                  <c:v>32.256581832168138</c:v>
                </c:pt>
                <c:pt idx="22">
                  <c:v>33.034625828694175</c:v>
                </c:pt>
                <c:pt idx="23">
                  <c:v>33.812669825220212</c:v>
                </c:pt>
                <c:pt idx="24">
                  <c:v>34.590713821746249</c:v>
                </c:pt>
                <c:pt idx="25">
                  <c:v>35.368757818272286</c:v>
                </c:pt>
                <c:pt idx="26">
                  <c:v>36.146801814798323</c:v>
                </c:pt>
                <c:pt idx="27">
                  <c:v>36.92484581132436</c:v>
                </c:pt>
                <c:pt idx="28">
                  <c:v>37.702889807850411</c:v>
                </c:pt>
                <c:pt idx="29">
                  <c:v>43.03209345428067</c:v>
                </c:pt>
                <c:pt idx="30">
                  <c:v>48.361297100710907</c:v>
                </c:pt>
                <c:pt idx="31">
                  <c:v>48.361297100710907</c:v>
                </c:pt>
                <c:pt idx="32">
                  <c:v>48.361297100710907</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81.50823730651453</c:v>
                </c:pt>
                <c:pt idx="10">
                  <c:v>81.747826511776537</c:v>
                </c:pt>
                <c:pt idx="11">
                  <c:v>81.987415717038544</c:v>
                </c:pt>
                <c:pt idx="12">
                  <c:v>82.227004922300551</c:v>
                </c:pt>
                <c:pt idx="13">
                  <c:v>82.466594127562558</c:v>
                </c:pt>
                <c:pt idx="14">
                  <c:v>82.706183332824565</c:v>
                </c:pt>
                <c:pt idx="15">
                  <c:v>82.945772538086572</c:v>
                </c:pt>
                <c:pt idx="16">
                  <c:v>83.185361743348579</c:v>
                </c:pt>
                <c:pt idx="17">
                  <c:v>83.424950948610586</c:v>
                </c:pt>
                <c:pt idx="18">
                  <c:v>83.664540153872537</c:v>
                </c:pt>
                <c:pt idx="19">
                  <c:v>84.592118844067159</c:v>
                </c:pt>
                <c:pt idx="20">
                  <c:v>85.51969753426178</c:v>
                </c:pt>
                <c:pt idx="21">
                  <c:v>86.447276224456402</c:v>
                </c:pt>
                <c:pt idx="22">
                  <c:v>87.374854914651024</c:v>
                </c:pt>
                <c:pt idx="23">
                  <c:v>88.302433604845646</c:v>
                </c:pt>
                <c:pt idx="24">
                  <c:v>89.230012295040268</c:v>
                </c:pt>
                <c:pt idx="25">
                  <c:v>90.15759098523489</c:v>
                </c:pt>
                <c:pt idx="26">
                  <c:v>91.085169675429512</c:v>
                </c:pt>
                <c:pt idx="27">
                  <c:v>92.012748365624134</c:v>
                </c:pt>
                <c:pt idx="28">
                  <c:v>92.940327055818784</c:v>
                </c:pt>
                <c:pt idx="29">
                  <c:v>101.72947390205381</c:v>
                </c:pt>
                <c:pt idx="30">
                  <c:v>110.5186207482889</c:v>
                </c:pt>
                <c:pt idx="31">
                  <c:v>110.5186207482889</c:v>
                </c:pt>
                <c:pt idx="32">
                  <c:v>110.5186207482889</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46.190606635100302</c:v>
                </c:pt>
                <c:pt idx="10">
                  <c:v>46.783563017969904</c:v>
                </c:pt>
                <c:pt idx="11">
                  <c:v>47.376519400839506</c:v>
                </c:pt>
                <c:pt idx="12">
                  <c:v>47.969475783709107</c:v>
                </c:pt>
                <c:pt idx="13">
                  <c:v>48.562432166578709</c:v>
                </c:pt>
                <c:pt idx="14">
                  <c:v>49.155388549448311</c:v>
                </c:pt>
                <c:pt idx="15">
                  <c:v>49.748344932317913</c:v>
                </c:pt>
                <c:pt idx="16">
                  <c:v>50.341301315187515</c:v>
                </c:pt>
                <c:pt idx="17">
                  <c:v>50.934257698057117</c:v>
                </c:pt>
                <c:pt idx="18">
                  <c:v>51.52721408092674</c:v>
                </c:pt>
                <c:pt idx="19">
                  <c:v>52.867025486218644</c:v>
                </c:pt>
                <c:pt idx="20">
                  <c:v>54.206836891510548</c:v>
                </c:pt>
                <c:pt idx="21">
                  <c:v>55.546648296802452</c:v>
                </c:pt>
                <c:pt idx="22">
                  <c:v>56.886459702094356</c:v>
                </c:pt>
                <c:pt idx="23">
                  <c:v>58.22627110738626</c:v>
                </c:pt>
                <c:pt idx="24">
                  <c:v>59.566082512678165</c:v>
                </c:pt>
                <c:pt idx="25">
                  <c:v>60.905893917970069</c:v>
                </c:pt>
                <c:pt idx="26">
                  <c:v>62.245705323261973</c:v>
                </c:pt>
                <c:pt idx="27">
                  <c:v>63.585516728553877</c:v>
                </c:pt>
                <c:pt idx="28">
                  <c:v>64.925328133845781</c:v>
                </c:pt>
                <c:pt idx="29">
                  <c:v>66.760732778953525</c:v>
                </c:pt>
                <c:pt idx="30">
                  <c:v>68.596137424061268</c:v>
                </c:pt>
                <c:pt idx="31">
                  <c:v>70.431542069169012</c:v>
                </c:pt>
                <c:pt idx="32">
                  <c:v>72.266946714276756</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3.544491688388991</c:v>
                </c:pt>
                <c:pt idx="10">
                  <c:v>3.6013526218704941</c:v>
                </c:pt>
                <c:pt idx="11">
                  <c:v>3.6582135553519972</c:v>
                </c:pt>
                <c:pt idx="12">
                  <c:v>3.7150744888335003</c:v>
                </c:pt>
                <c:pt idx="13">
                  <c:v>3.7719354223150034</c:v>
                </c:pt>
                <c:pt idx="14">
                  <c:v>3.8287963557965066</c:v>
                </c:pt>
                <c:pt idx="15">
                  <c:v>3.8856572892780097</c:v>
                </c:pt>
                <c:pt idx="16">
                  <c:v>3.9425182227595128</c:v>
                </c:pt>
                <c:pt idx="17">
                  <c:v>3.9993791562410159</c:v>
                </c:pt>
                <c:pt idx="18">
                  <c:v>4.0562400897225173</c:v>
                </c:pt>
                <c:pt idx="19">
                  <c:v>4.1617105063120325</c:v>
                </c:pt>
                <c:pt idx="20">
                  <c:v>4.2671809229015478</c:v>
                </c:pt>
                <c:pt idx="21">
                  <c:v>4.3726513394910631</c:v>
                </c:pt>
                <c:pt idx="22">
                  <c:v>4.4781217560805784</c:v>
                </c:pt>
                <c:pt idx="23">
                  <c:v>4.5835921726700937</c:v>
                </c:pt>
                <c:pt idx="24">
                  <c:v>4.6890625892596089</c:v>
                </c:pt>
                <c:pt idx="25">
                  <c:v>4.7945330058491242</c:v>
                </c:pt>
                <c:pt idx="26">
                  <c:v>4.9000034224386395</c:v>
                </c:pt>
                <c:pt idx="27">
                  <c:v>5.0054738390281548</c:v>
                </c:pt>
                <c:pt idx="28">
                  <c:v>5.110944255617671</c:v>
                </c:pt>
                <c:pt idx="29">
                  <c:v>5.2554279432212034</c:v>
                </c:pt>
                <c:pt idx="30">
                  <c:v>5.3999116308247359</c:v>
                </c:pt>
                <c:pt idx="31">
                  <c:v>5.5443953184282684</c:v>
                </c:pt>
                <c:pt idx="32">
                  <c:v>5.6888790060318009</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0.97363120032807582</c:v>
                </c:pt>
                <c:pt idx="10">
                  <c:v>0.98925024638162518</c:v>
                </c:pt>
                <c:pt idx="11">
                  <c:v>1.0048692924351745</c:v>
                </c:pt>
                <c:pt idx="12">
                  <c:v>1.0204883384887238</c:v>
                </c:pt>
                <c:pt idx="13">
                  <c:v>1.036107384542273</c:v>
                </c:pt>
                <c:pt idx="14">
                  <c:v>1.0517264305958223</c:v>
                </c:pt>
                <c:pt idx="15">
                  <c:v>1.0673454766493715</c:v>
                </c:pt>
                <c:pt idx="16">
                  <c:v>1.0829645227029208</c:v>
                </c:pt>
                <c:pt idx="17">
                  <c:v>1.09858356875647</c:v>
                </c:pt>
                <c:pt idx="18">
                  <c:v>1.1142026148100199</c:v>
                </c:pt>
                <c:pt idx="19">
                  <c:v>1.1431741281696197</c:v>
                </c:pt>
                <c:pt idx="20">
                  <c:v>1.1721456415292195</c:v>
                </c:pt>
                <c:pt idx="21">
                  <c:v>1.2011171548888193</c:v>
                </c:pt>
                <c:pt idx="22">
                  <c:v>1.2300886682484191</c:v>
                </c:pt>
                <c:pt idx="23">
                  <c:v>1.2590601816080189</c:v>
                </c:pt>
                <c:pt idx="24">
                  <c:v>1.2880316949676187</c:v>
                </c:pt>
                <c:pt idx="25">
                  <c:v>1.3170032083272185</c:v>
                </c:pt>
                <c:pt idx="26">
                  <c:v>1.3459747216868183</c:v>
                </c:pt>
                <c:pt idx="27">
                  <c:v>1.3749462350464181</c:v>
                </c:pt>
                <c:pt idx="28">
                  <c:v>1.4039177484060177</c:v>
                </c:pt>
                <c:pt idx="29">
                  <c:v>1.4436057597081946</c:v>
                </c:pt>
                <c:pt idx="30">
                  <c:v>1.4832937710103715</c:v>
                </c:pt>
                <c:pt idx="31">
                  <c:v>1.5229817823125484</c:v>
                </c:pt>
                <c:pt idx="32">
                  <c:v>1.5626697936147254</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3.2026847714779207</c:v>
                </c:pt>
                <c:pt idx="10">
                  <c:v>3.2540624193222576</c:v>
                </c:pt>
                <c:pt idx="11">
                  <c:v>3.3054400671665944</c:v>
                </c:pt>
                <c:pt idx="12">
                  <c:v>3.3568177150109313</c:v>
                </c:pt>
                <c:pt idx="13">
                  <c:v>3.4081953628552681</c:v>
                </c:pt>
                <c:pt idx="14">
                  <c:v>3.459573010699605</c:v>
                </c:pt>
                <c:pt idx="15">
                  <c:v>3.5109506585439418</c:v>
                </c:pt>
                <c:pt idx="16">
                  <c:v>3.5623283063882787</c:v>
                </c:pt>
                <c:pt idx="17">
                  <c:v>3.6137059542326155</c:v>
                </c:pt>
                <c:pt idx="18">
                  <c:v>3.6650836020769524</c:v>
                </c:pt>
                <c:pt idx="19">
                  <c:v>3.7603831617173933</c:v>
                </c:pt>
                <c:pt idx="20">
                  <c:v>3.8556827213578342</c:v>
                </c:pt>
                <c:pt idx="21">
                  <c:v>3.9509822809982751</c:v>
                </c:pt>
                <c:pt idx="22">
                  <c:v>4.0462818406387155</c:v>
                </c:pt>
                <c:pt idx="23">
                  <c:v>4.141581400279156</c:v>
                </c:pt>
                <c:pt idx="24">
                  <c:v>4.2368809599195965</c:v>
                </c:pt>
                <c:pt idx="25">
                  <c:v>4.3321805195600369</c:v>
                </c:pt>
                <c:pt idx="26">
                  <c:v>4.4274800792004774</c:v>
                </c:pt>
                <c:pt idx="27">
                  <c:v>4.5227796388409178</c:v>
                </c:pt>
                <c:pt idx="28">
                  <c:v>4.6180791984813601</c:v>
                </c:pt>
                <c:pt idx="29">
                  <c:v>4.7486298519165571</c:v>
                </c:pt>
                <c:pt idx="30">
                  <c:v>4.8791805053517541</c:v>
                </c:pt>
                <c:pt idx="31">
                  <c:v>5.0097311587869511</c:v>
                </c:pt>
                <c:pt idx="32">
                  <c:v>5.1402818122221481</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0.57093500509000428</c:v>
                </c:pt>
                <c:pt idx="9">
                  <c:v>0.58087393209117144</c:v>
                </c:pt>
                <c:pt idx="10">
                  <c:v>0.5901923441280712</c:v>
                </c:pt>
                <c:pt idx="11">
                  <c:v>0.59951075616497096</c:v>
                </c:pt>
                <c:pt idx="12">
                  <c:v>0.60882916820187072</c:v>
                </c:pt>
                <c:pt idx="13">
                  <c:v>0.61814758023877048</c:v>
                </c:pt>
                <c:pt idx="14">
                  <c:v>0.62746599227567024</c:v>
                </c:pt>
                <c:pt idx="15">
                  <c:v>0.63678440431257</c:v>
                </c:pt>
                <c:pt idx="16">
                  <c:v>0.64610281634946976</c:v>
                </c:pt>
                <c:pt idx="17">
                  <c:v>0.65542122838636951</c:v>
                </c:pt>
                <c:pt idx="18">
                  <c:v>0.66473964042326927</c:v>
                </c:pt>
                <c:pt idx="19">
                  <c:v>0.68202421067754215</c:v>
                </c:pt>
                <c:pt idx="20">
                  <c:v>0.69930878093181503</c:v>
                </c:pt>
                <c:pt idx="21">
                  <c:v>0.71659335118608791</c:v>
                </c:pt>
                <c:pt idx="22">
                  <c:v>0.73387792144036079</c:v>
                </c:pt>
                <c:pt idx="23">
                  <c:v>0.75116249169463367</c:v>
                </c:pt>
                <c:pt idx="24">
                  <c:v>0.76844706194890655</c:v>
                </c:pt>
                <c:pt idx="25">
                  <c:v>0.78573163220317943</c:v>
                </c:pt>
                <c:pt idx="26">
                  <c:v>0.80301620245745231</c:v>
                </c:pt>
                <c:pt idx="27">
                  <c:v>0.82030077271172519</c:v>
                </c:pt>
                <c:pt idx="28">
                  <c:v>0.83758534296599796</c:v>
                </c:pt>
                <c:pt idx="29">
                  <c:v>0.86126343706795994</c:v>
                </c:pt>
                <c:pt idx="30">
                  <c:v>0.88494153116992191</c:v>
                </c:pt>
                <c:pt idx="31">
                  <c:v>0.90861962527188389</c:v>
                </c:pt>
                <c:pt idx="32">
                  <c:v>0.93229771937384587</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0.28925717817802649</c:v>
                </c:pt>
                <c:pt idx="10">
                  <c:v>0.29389745797366157</c:v>
                </c:pt>
                <c:pt idx="11">
                  <c:v>0.29853773776929665</c:v>
                </c:pt>
                <c:pt idx="12">
                  <c:v>0.30317801756493173</c:v>
                </c:pt>
                <c:pt idx="13">
                  <c:v>0.30781829736056682</c:v>
                </c:pt>
                <c:pt idx="14">
                  <c:v>0.3124585771562019</c:v>
                </c:pt>
                <c:pt idx="15">
                  <c:v>0.31709885695183698</c:v>
                </c:pt>
                <c:pt idx="16">
                  <c:v>0.32173913674747207</c:v>
                </c:pt>
                <c:pt idx="17">
                  <c:v>0.32637941654310715</c:v>
                </c:pt>
                <c:pt idx="18">
                  <c:v>0.3310196963387424</c:v>
                </c:pt>
                <c:pt idx="19">
                  <c:v>0.33962687552437348</c:v>
                </c:pt>
                <c:pt idx="20">
                  <c:v>0.34823405471000457</c:v>
                </c:pt>
                <c:pt idx="21">
                  <c:v>0.35684123389563566</c:v>
                </c:pt>
                <c:pt idx="22">
                  <c:v>0.36544841308126674</c:v>
                </c:pt>
                <c:pt idx="23">
                  <c:v>0.37405559226689783</c:v>
                </c:pt>
                <c:pt idx="24">
                  <c:v>0.38266277145252892</c:v>
                </c:pt>
                <c:pt idx="25">
                  <c:v>0.39126995063816</c:v>
                </c:pt>
                <c:pt idx="26">
                  <c:v>0.39987712982379109</c:v>
                </c:pt>
                <c:pt idx="27">
                  <c:v>0.40848430900942218</c:v>
                </c:pt>
                <c:pt idx="28">
                  <c:v>0.41709148819505332</c:v>
                </c:pt>
                <c:pt idx="29">
                  <c:v>0.42888244369534645</c:v>
                </c:pt>
                <c:pt idx="30">
                  <c:v>0.44067339919563958</c:v>
                </c:pt>
                <c:pt idx="31">
                  <c:v>0.45246435469593271</c:v>
                </c:pt>
                <c:pt idx="32">
                  <c:v>0.46425531019622585</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6.4669886442250526</c:v>
                </c:pt>
                <c:pt idx="10">
                  <c:v>6.5707324369752191</c:v>
                </c:pt>
                <c:pt idx="11">
                  <c:v>6.6744762297253857</c:v>
                </c:pt>
                <c:pt idx="12">
                  <c:v>6.7782200224755522</c:v>
                </c:pt>
                <c:pt idx="13">
                  <c:v>6.8819638152257188</c:v>
                </c:pt>
                <c:pt idx="14">
                  <c:v>6.9857076079758853</c:v>
                </c:pt>
                <c:pt idx="15">
                  <c:v>7.0894514007260518</c:v>
                </c:pt>
                <c:pt idx="16">
                  <c:v>7.1931951934762184</c:v>
                </c:pt>
                <c:pt idx="17">
                  <c:v>7.2969389862263849</c:v>
                </c:pt>
                <c:pt idx="18">
                  <c:v>7.4006827789765506</c:v>
                </c:pt>
                <c:pt idx="19">
                  <c:v>7.593115445307923</c:v>
                </c:pt>
                <c:pt idx="20">
                  <c:v>7.7855481116392955</c:v>
                </c:pt>
                <c:pt idx="21">
                  <c:v>7.977980777970668</c:v>
                </c:pt>
                <c:pt idx="22">
                  <c:v>8.1704134443020404</c:v>
                </c:pt>
                <c:pt idx="23">
                  <c:v>8.3628461106334129</c:v>
                </c:pt>
                <c:pt idx="24">
                  <c:v>8.5552787769647853</c:v>
                </c:pt>
                <c:pt idx="25">
                  <c:v>8.7477114432961578</c:v>
                </c:pt>
                <c:pt idx="26">
                  <c:v>8.9401441096275303</c:v>
                </c:pt>
                <c:pt idx="27">
                  <c:v>9.1325767759589027</c:v>
                </c:pt>
                <c:pt idx="28">
                  <c:v>9.3250094422902734</c:v>
                </c:pt>
                <c:pt idx="29">
                  <c:v>9.5886225211609677</c:v>
                </c:pt>
                <c:pt idx="30">
                  <c:v>9.852235600031662</c:v>
                </c:pt>
                <c:pt idx="31">
                  <c:v>10.115848678902356</c:v>
                </c:pt>
                <c:pt idx="32">
                  <c:v>10.379461757773051</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2.1609312375113463</c:v>
                </c:pt>
                <c:pt idx="10">
                  <c:v>2.1955970170240304</c:v>
                </c:pt>
                <c:pt idx="11">
                  <c:v>2.2302627965367146</c:v>
                </c:pt>
                <c:pt idx="12">
                  <c:v>2.2649285760493987</c:v>
                </c:pt>
                <c:pt idx="13">
                  <c:v>2.2995943555620828</c:v>
                </c:pt>
                <c:pt idx="14">
                  <c:v>2.3342601350747669</c:v>
                </c:pt>
                <c:pt idx="15">
                  <c:v>2.3689259145874511</c:v>
                </c:pt>
                <c:pt idx="16">
                  <c:v>2.4035916941001352</c:v>
                </c:pt>
                <c:pt idx="17">
                  <c:v>2.4382574736128193</c:v>
                </c:pt>
                <c:pt idx="18">
                  <c:v>2.4729232531255043</c:v>
                </c:pt>
                <c:pt idx="19">
                  <c:v>2.5372242412159034</c:v>
                </c:pt>
                <c:pt idx="20">
                  <c:v>2.6015252293063025</c:v>
                </c:pt>
                <c:pt idx="21">
                  <c:v>2.6658262173967016</c:v>
                </c:pt>
                <c:pt idx="22">
                  <c:v>2.7301272054871006</c:v>
                </c:pt>
                <c:pt idx="23">
                  <c:v>2.7944281935774997</c:v>
                </c:pt>
                <c:pt idx="24">
                  <c:v>2.8587291816678988</c:v>
                </c:pt>
                <c:pt idx="25">
                  <c:v>2.9230301697582979</c:v>
                </c:pt>
                <c:pt idx="26">
                  <c:v>2.987331157848697</c:v>
                </c:pt>
                <c:pt idx="27">
                  <c:v>3.051632145939096</c:v>
                </c:pt>
                <c:pt idx="28">
                  <c:v>3.1159331340294942</c:v>
                </c:pt>
                <c:pt idx="29">
                  <c:v>3.2040189136847461</c:v>
                </c:pt>
                <c:pt idx="30">
                  <c:v>3.292104693339998</c:v>
                </c:pt>
                <c:pt idx="31">
                  <c:v>3.3801904729952499</c:v>
                </c:pt>
                <c:pt idx="32">
                  <c:v>3.4682762526505018</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0.11863287274580615</c:v>
                </c:pt>
                <c:pt idx="10">
                  <c:v>0.12053598791123762</c:v>
                </c:pt>
                <c:pt idx="11">
                  <c:v>0.1224391030766691</c:v>
                </c:pt>
                <c:pt idx="12">
                  <c:v>0.12434221824210057</c:v>
                </c:pt>
                <c:pt idx="13">
                  <c:v>0.12624533340753202</c:v>
                </c:pt>
                <c:pt idx="14">
                  <c:v>0.12814844857296348</c:v>
                </c:pt>
                <c:pt idx="15">
                  <c:v>0.13005156373839494</c:v>
                </c:pt>
                <c:pt idx="16">
                  <c:v>0.13195467890382639</c:v>
                </c:pt>
                <c:pt idx="17">
                  <c:v>0.13385779406925785</c:v>
                </c:pt>
                <c:pt idx="18">
                  <c:v>0.13576090923468939</c:v>
                </c:pt>
                <c:pt idx="19">
                  <c:v>0.13929096646424891</c:v>
                </c:pt>
                <c:pt idx="20">
                  <c:v>0.14282102369380842</c:v>
                </c:pt>
                <c:pt idx="21">
                  <c:v>0.14635108092336793</c:v>
                </c:pt>
                <c:pt idx="22">
                  <c:v>0.14988113815292745</c:v>
                </c:pt>
                <c:pt idx="23">
                  <c:v>0.15341119538248696</c:v>
                </c:pt>
                <c:pt idx="24">
                  <c:v>0.15694125261204647</c:v>
                </c:pt>
                <c:pt idx="25">
                  <c:v>0.16047130984160599</c:v>
                </c:pt>
                <c:pt idx="26">
                  <c:v>0.1640013670711655</c:v>
                </c:pt>
                <c:pt idx="27">
                  <c:v>0.16753142430072501</c:v>
                </c:pt>
                <c:pt idx="28">
                  <c:v>0.17106148153028447</c:v>
                </c:pt>
                <c:pt idx="29">
                  <c:v>0.17589729902746282</c:v>
                </c:pt>
                <c:pt idx="30">
                  <c:v>0.18073311652464116</c:v>
                </c:pt>
                <c:pt idx="31">
                  <c:v>0.18556893402181951</c:v>
                </c:pt>
                <c:pt idx="32">
                  <c:v>0.19040475151899786</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2.8550307712349926E-2</c:v>
                </c:pt>
                <c:pt idx="10">
                  <c:v>2.9008313342050309E-2</c:v>
                </c:pt>
                <c:pt idx="11">
                  <c:v>2.9466318971750692E-2</c:v>
                </c:pt>
                <c:pt idx="12">
                  <c:v>2.9924324601451075E-2</c:v>
                </c:pt>
                <c:pt idx="13">
                  <c:v>3.0382330231151458E-2</c:v>
                </c:pt>
                <c:pt idx="14">
                  <c:v>3.0840335860851841E-2</c:v>
                </c:pt>
                <c:pt idx="15">
                  <c:v>3.1298341490552224E-2</c:v>
                </c:pt>
                <c:pt idx="16">
                  <c:v>3.1756347120252604E-2</c:v>
                </c:pt>
                <c:pt idx="17">
                  <c:v>3.2214352749952983E-2</c:v>
                </c:pt>
                <c:pt idx="18">
                  <c:v>3.2672358379653363E-2</c:v>
                </c:pt>
                <c:pt idx="19">
                  <c:v>3.3521905539841239E-2</c:v>
                </c:pt>
                <c:pt idx="20">
                  <c:v>3.4371452700029115E-2</c:v>
                </c:pt>
                <c:pt idx="21">
                  <c:v>3.5220999860216991E-2</c:v>
                </c:pt>
                <c:pt idx="22">
                  <c:v>3.6070547020404867E-2</c:v>
                </c:pt>
                <c:pt idx="23">
                  <c:v>3.6920094180592743E-2</c:v>
                </c:pt>
                <c:pt idx="24">
                  <c:v>3.7769641340780619E-2</c:v>
                </c:pt>
                <c:pt idx="25">
                  <c:v>3.8619188500968495E-2</c:v>
                </c:pt>
                <c:pt idx="26">
                  <c:v>3.9468735661156371E-2</c:v>
                </c:pt>
                <c:pt idx="27">
                  <c:v>4.0318282821344247E-2</c:v>
                </c:pt>
                <c:pt idx="28">
                  <c:v>4.1167829981532129E-2</c:v>
                </c:pt>
                <c:pt idx="29">
                  <c:v>4.2331622734667569E-2</c:v>
                </c:pt>
                <c:pt idx="30">
                  <c:v>4.3495415487803009E-2</c:v>
                </c:pt>
                <c:pt idx="31">
                  <c:v>4.4659208240938449E-2</c:v>
                </c:pt>
                <c:pt idx="32">
                  <c:v>4.5823000994073888E-2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22.917984229191969</c:v>
                </c:pt>
                <c:pt idx="10">
                  <c:v>23.285635811238283</c:v>
                </c:pt>
                <c:pt idx="11">
                  <c:v>23.653287393284597</c:v>
                </c:pt>
                <c:pt idx="12">
                  <c:v>24.02093897533091</c:v>
                </c:pt>
                <c:pt idx="13">
                  <c:v>24.388590557377224</c:v>
                </c:pt>
                <c:pt idx="14">
                  <c:v>24.756242139423538</c:v>
                </c:pt>
                <c:pt idx="15">
                  <c:v>25.123893721469852</c:v>
                </c:pt>
                <c:pt idx="16">
                  <c:v>25.491545303516165</c:v>
                </c:pt>
                <c:pt idx="17">
                  <c:v>25.859196885562479</c:v>
                </c:pt>
                <c:pt idx="18">
                  <c:v>26.226848467608782</c:v>
                </c:pt>
                <c:pt idx="19">
                  <c:v>26.90879938089854</c:v>
                </c:pt>
                <c:pt idx="20">
                  <c:v>27.590750294188297</c:v>
                </c:pt>
                <c:pt idx="21">
                  <c:v>28.272701207478054</c:v>
                </c:pt>
                <c:pt idx="22">
                  <c:v>28.954652120767811</c:v>
                </c:pt>
                <c:pt idx="23">
                  <c:v>29.636603034057568</c:v>
                </c:pt>
                <c:pt idx="24">
                  <c:v>30.318553947347326</c:v>
                </c:pt>
                <c:pt idx="25">
                  <c:v>31.000504860637083</c:v>
                </c:pt>
                <c:pt idx="26">
                  <c:v>31.68245577392684</c:v>
                </c:pt>
                <c:pt idx="27">
                  <c:v>32.364406687216594</c:v>
                </c:pt>
                <c:pt idx="28">
                  <c:v>33.04635760050634</c:v>
                </c:pt>
                <c:pt idx="29">
                  <c:v>33.980560630159452</c:v>
                </c:pt>
                <c:pt idx="30">
                  <c:v>34.914763659812564</c:v>
                </c:pt>
                <c:pt idx="31">
                  <c:v>35.848966689465676</c:v>
                </c:pt>
                <c:pt idx="32">
                  <c:v>36.783169719118789</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26.147336552396286</c:v>
                </c:pt>
                <c:pt idx="10">
                  <c:v>26.566793584640035</c:v>
                </c:pt>
                <c:pt idx="11">
                  <c:v>26.986250616883783</c:v>
                </c:pt>
                <c:pt idx="12">
                  <c:v>27.405707649127532</c:v>
                </c:pt>
                <c:pt idx="13">
                  <c:v>27.82516468137128</c:v>
                </c:pt>
                <c:pt idx="14">
                  <c:v>28.244621713615029</c:v>
                </c:pt>
                <c:pt idx="15">
                  <c:v>28.664078745858777</c:v>
                </c:pt>
                <c:pt idx="16">
                  <c:v>29.083535778102526</c:v>
                </c:pt>
                <c:pt idx="17">
                  <c:v>29.502992810346274</c:v>
                </c:pt>
                <c:pt idx="18">
                  <c:v>29.922449842590019</c:v>
                </c:pt>
                <c:pt idx="19">
                  <c:v>30.70049383911606</c:v>
                </c:pt>
                <c:pt idx="20">
                  <c:v>31.478537835642101</c:v>
                </c:pt>
                <c:pt idx="21">
                  <c:v>32.256581832168138</c:v>
                </c:pt>
                <c:pt idx="22">
                  <c:v>33.034625828694175</c:v>
                </c:pt>
                <c:pt idx="23">
                  <c:v>33.812669825220212</c:v>
                </c:pt>
                <c:pt idx="24">
                  <c:v>34.590713821746249</c:v>
                </c:pt>
                <c:pt idx="25">
                  <c:v>35.368757818272286</c:v>
                </c:pt>
                <c:pt idx="26">
                  <c:v>36.146801814798323</c:v>
                </c:pt>
                <c:pt idx="27">
                  <c:v>36.92484581132436</c:v>
                </c:pt>
                <c:pt idx="28">
                  <c:v>37.702889807850411</c:v>
                </c:pt>
                <c:pt idx="29">
                  <c:v>38.768730537136463</c:v>
                </c:pt>
                <c:pt idx="30">
                  <c:v>39.834571266422515</c:v>
                </c:pt>
                <c:pt idx="31">
                  <c:v>40.900411995708566</c:v>
                </c:pt>
                <c:pt idx="32">
                  <c:v>41.966252724994618</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81.50823730651453</c:v>
                </c:pt>
                <c:pt idx="10">
                  <c:v>81.747826511776537</c:v>
                </c:pt>
                <c:pt idx="11">
                  <c:v>81.987415717038544</c:v>
                </c:pt>
                <c:pt idx="12">
                  <c:v>82.227004922300551</c:v>
                </c:pt>
                <c:pt idx="13">
                  <c:v>82.466594127562558</c:v>
                </c:pt>
                <c:pt idx="14">
                  <c:v>82.706183332824565</c:v>
                </c:pt>
                <c:pt idx="15">
                  <c:v>82.945772538086572</c:v>
                </c:pt>
                <c:pt idx="16">
                  <c:v>83.185361743348579</c:v>
                </c:pt>
                <c:pt idx="17">
                  <c:v>83.424950948610586</c:v>
                </c:pt>
                <c:pt idx="18">
                  <c:v>83.664540153872537</c:v>
                </c:pt>
                <c:pt idx="19">
                  <c:v>84.592118844067159</c:v>
                </c:pt>
                <c:pt idx="20">
                  <c:v>85.51969753426178</c:v>
                </c:pt>
                <c:pt idx="21">
                  <c:v>86.447276224456402</c:v>
                </c:pt>
                <c:pt idx="22">
                  <c:v>87.374854914651024</c:v>
                </c:pt>
                <c:pt idx="23">
                  <c:v>88.302433604845646</c:v>
                </c:pt>
                <c:pt idx="24">
                  <c:v>89.230012295040268</c:v>
                </c:pt>
                <c:pt idx="25">
                  <c:v>90.15759098523489</c:v>
                </c:pt>
                <c:pt idx="26">
                  <c:v>91.085169675429512</c:v>
                </c:pt>
                <c:pt idx="27">
                  <c:v>92.012748365624134</c:v>
                </c:pt>
                <c:pt idx="28">
                  <c:v>92.940327055818784</c:v>
                </c:pt>
                <c:pt idx="29">
                  <c:v>94.69815642506579</c:v>
                </c:pt>
                <c:pt idx="30">
                  <c:v>96.455985794312795</c:v>
                </c:pt>
                <c:pt idx="31">
                  <c:v>98.213815163559801</c:v>
                </c:pt>
                <c:pt idx="32">
                  <c:v>99.971644532806806</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30.211201254012394</c:v>
                </c:pt>
                <c:pt idx="6">
                  <c:v>29.708118540994288</c:v>
                </c:pt>
                <c:pt idx="7">
                  <c:v>25.541798491183126</c:v>
                </c:pt>
                <c:pt idx="8">
                  <c:v>20.797632126039058</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17.867097936777171</c:v>
                </c:pt>
                <c:pt idx="6">
                  <c:v>21.18139976900148</c:v>
                </c:pt>
                <c:pt idx="7">
                  <c:v>24.441844081887197</c:v>
                </c:pt>
                <c:pt idx="8">
                  <c:v>27.156240059998705</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11.861738000000003</c:v>
                </c:pt>
                <c:pt idx="5">
                  <c:v>12.019574797697391</c:v>
                </c:pt>
                <c:pt idx="6">
                  <c:v>15.151272550698287</c:v>
                </c:pt>
                <c:pt idx="7">
                  <c:v>21.441968420171083</c:v>
                </c:pt>
                <c:pt idx="8">
                  <c:v>27.564036768352434</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0.15105600627006197</c:v>
                </c:pt>
                <c:pt idx="5">
                  <c:v>0.14854059270497144</c:v>
                </c:pt>
                <c:pt idx="6">
                  <c:v>0.12770899245591563</c:v>
                </c:pt>
                <c:pt idx="7">
                  <c:v>0.10398816063019529</c:v>
                </c:pt>
                <c:pt idx="9">
                  <c:v>0.1283823833256614</c:v>
                </c:pt>
                <c:pt idx="10">
                  <c:v>0.12877680945571371</c:v>
                </c:pt>
                <c:pt idx="11">
                  <c:v>0.12973355042768442</c:v>
                </c:pt>
                <c:pt idx="12">
                  <c:v>0.13499132813487882</c:v>
                </c:pt>
                <c:pt idx="13">
                  <c:v>0.15105600627006197</c:v>
                </c:pt>
                <c:pt idx="14">
                  <c:v>0.35278390767430717</c:v>
                </c:pt>
                <c:pt idx="15">
                  <c:v>0.23051473138292772</c:v>
                </c:pt>
                <c:pt idx="16">
                  <c:v>0.17831369844062736</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2.9650748573088546</c:v>
                </c:pt>
                <c:pt idx="5">
                  <c:v>3.5150888028882878</c:v>
                </c:pt>
                <c:pt idx="6">
                  <c:v>4.0561650028398111</c:v>
                </c:pt>
                <c:pt idx="7">
                  <c:v>4.5066235661699032</c:v>
                </c:pt>
                <c:pt idx="9">
                  <c:v>2.7636773332492934</c:v>
                </c:pt>
                <c:pt idx="10">
                  <c:v>2.8913337107360779</c:v>
                </c:pt>
                <c:pt idx="11">
                  <c:v>3.0495903806306055</c:v>
                </c:pt>
                <c:pt idx="12">
                  <c:v>3.2047358801985588</c:v>
                </c:pt>
                <c:pt idx="13">
                  <c:v>2.9650748573088546</c:v>
                </c:pt>
                <c:pt idx="14">
                  <c:v>3.1723676446066791</c:v>
                </c:pt>
                <c:pt idx="15">
                  <c:v>3.4776544693097815</c:v>
                </c:pt>
                <c:pt idx="16">
                  <c:v>3.4871394079905396</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3.7543943802193493</c:v>
                </c:pt>
                <c:pt idx="4">
                  <c:v>3.8895323404064168</c:v>
                </c:pt>
                <c:pt idx="5">
                  <c:v>5.0078960557799181</c:v>
                </c:pt>
                <c:pt idx="6">
                  <c:v>7.6032784849591302</c:v>
                </c:pt>
                <c:pt idx="7">
                  <c:v>10.305733416024461</c:v>
                </c:pt>
                <c:pt idx="9">
                  <c:v>3.9385634462472403</c:v>
                </c:pt>
                <c:pt idx="10">
                  <c:v>4.2313538823878662</c:v>
                </c:pt>
                <c:pt idx="11">
                  <c:v>4.4526615366410756</c:v>
                </c:pt>
                <c:pt idx="12">
                  <c:v>3.7543943802193493</c:v>
                </c:pt>
                <c:pt idx="13">
                  <c:v>3.8895323404064168</c:v>
                </c:pt>
                <c:pt idx="14">
                  <c:v>4.5587933487875967</c:v>
                </c:pt>
                <c:pt idx="15">
                  <c:v>6.1330242061386633</c:v>
                </c:pt>
                <c:pt idx="16">
                  <c:v>7.4948350426405872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0.51417285649738431</c:v>
                </c:pt>
                <c:pt idx="4">
                  <c:v>0.51977015311126251</c:v>
                </c:pt>
                <c:pt idx="5">
                  <c:v>0.56739038480638526</c:v>
                </c:pt>
                <c:pt idx="6">
                  <c:v>0.6621077003857222</c:v>
                </c:pt>
                <c:pt idx="7">
                  <c:v>0.78253262680260771</c:v>
                </c:pt>
                <c:pt idx="9">
                  <c:v>0.52310039361040328</c:v>
                </c:pt>
                <c:pt idx="10">
                  <c:v>0.52911938020465121</c:v>
                </c:pt>
                <c:pt idx="11">
                  <c:v>0.53323895430378154</c:v>
                </c:pt>
                <c:pt idx="12">
                  <c:v>0.51417285649738431</c:v>
                </c:pt>
                <c:pt idx="13">
                  <c:v>0.51977015311126251</c:v>
                </c:pt>
                <c:pt idx="14">
                  <c:v>0.56790319717166582</c:v>
                </c:pt>
                <c:pt idx="15">
                  <c:v>0.64374553470211693</c:v>
                </c:pt>
                <c:pt idx="16">
                  <c:v>0.71399665119196165</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109.25124523163252</c:v>
                </c:pt>
                <c:pt idx="4">
                  <c:v>108.17276630184314</c:v>
                </c:pt>
                <c:pt idx="5">
                  <c:v>133.17322865820731</c:v>
                </c:pt>
                <c:pt idx="6">
                  <c:v>180.66208148924136</c:v>
                </c:pt>
                <c:pt idx="7">
                  <c:v>228.86141124326485</c:v>
                </c:pt>
                <c:pt idx="9">
                  <c:v>113.09321758673757</c:v>
                </c:pt>
                <c:pt idx="10">
                  <c:v>112.21357404370687</c:v>
                </c:pt>
                <c:pt idx="11">
                  <c:v>117.77587315202406</c:v>
                </c:pt>
                <c:pt idx="12">
                  <c:v>109.25124523163252</c:v>
                </c:pt>
                <c:pt idx="13">
                  <c:v>108.17276630184314</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23.215889611721916</c:v>
                </c:pt>
                <c:pt idx="4">
                  <c:v>22.986712839141671</c:v>
                </c:pt>
                <c:pt idx="5">
                  <c:v>28.299311089869057</c:v>
                </c:pt>
                <c:pt idx="6">
                  <c:v>38.390692316463799</c:v>
                </c:pt>
                <c:pt idx="7">
                  <c:v>48.633049889193785</c:v>
                </c:pt>
                <c:pt idx="9">
                  <c:v>18.547037936929154</c:v>
                </c:pt>
                <c:pt idx="10">
                  <c:v>23.845384484287713</c:v>
                </c:pt>
                <c:pt idx="11">
                  <c:v>25.027373044805117</c:v>
                </c:pt>
                <c:pt idx="12">
                  <c:v>23.215889611721916</c:v>
                </c:pt>
                <c:pt idx="13">
                  <c:v>22.986712839141671</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4.0969216961862198</c:v>
                </c:pt>
                <c:pt idx="4">
                  <c:v>4.0564787363191179</c:v>
                </c:pt>
                <c:pt idx="5">
                  <c:v>4.9939960746827738</c:v>
                </c:pt>
                <c:pt idx="6">
                  <c:v>6.7748280558465517</c:v>
                </c:pt>
                <c:pt idx="7">
                  <c:v>8.582302921622432</c:v>
                </c:pt>
                <c:pt idx="9">
                  <c:v>3.9743652721991038</c:v>
                </c:pt>
                <c:pt idx="10">
                  <c:v>4.208009026639008</c:v>
                </c:pt>
                <c:pt idx="11">
                  <c:v>4.4165952432009021</c:v>
                </c:pt>
                <c:pt idx="12">
                  <c:v>4.0969216961862198</c:v>
                </c:pt>
                <c:pt idx="13">
                  <c:v>4.0564787363191179</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19.235110334691932</c:v>
                </c:pt>
                <c:pt idx="4">
                  <c:v>19.673828327855599</c:v>
                </c:pt>
                <c:pt idx="5">
                  <c:v>20.391650354117047</c:v>
                </c:pt>
                <c:pt idx="6">
                  <c:v>19.312043811941578</c:v>
                </c:pt>
                <c:pt idx="7">
                  <c:v>17.769043849867195</c:v>
                </c:pt>
                <c:pt idx="9">
                  <c:v>28.167748821049805</c:v>
                </c:pt>
                <c:pt idx="10">
                  <c:v>18.502265696365193</c:v>
                </c:pt>
                <c:pt idx="11">
                  <c:v>18.925968547790067</c:v>
                </c:pt>
                <c:pt idx="12">
                  <c:v>19.235110334691932</c:v>
                </c:pt>
                <c:pt idx="13">
                  <c:v>19.673828327855599</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101.76413102745801</c:v>
                </c:pt>
                <c:pt idx="4">
                  <c:v>104.08518635615498</c:v>
                </c:pt>
                <c:pt idx="5">
                  <c:v>107.88285288698411</c:v>
                </c:pt>
                <c:pt idx="6">
                  <c:v>102.17115070777199</c:v>
                </c:pt>
                <c:pt idx="7">
                  <c:v>94.007846854364942</c:v>
                </c:pt>
                <c:pt idx="9">
                  <c:v>94.847852582060455</c:v>
                </c:pt>
                <c:pt idx="10">
                  <c:v>97.886986758472602</c:v>
                </c:pt>
                <c:pt idx="11">
                  <c:v>100.12860387107854</c:v>
                </c:pt>
                <c:pt idx="12">
                  <c:v>101.76413102745801</c:v>
                </c:pt>
                <c:pt idx="13">
                  <c:v>104.08518635615498</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2.5547937802312601</c:v>
                </c:pt>
                <c:pt idx="4">
                  <c:v>7.3883982589754789</c:v>
                </c:pt>
                <c:pt idx="5">
                  <c:v>14.362653363448807</c:v>
                </c:pt>
                <c:pt idx="6">
                  <c:v>27.41281768657382</c:v>
                </c:pt>
                <c:pt idx="7">
                  <c:v>39.422752961606363</c:v>
                </c:pt>
                <c:pt idx="9">
                  <c:v>0.80138751043622602</c:v>
                </c:pt>
                <c:pt idx="10">
                  <c:v>1.5745685843146777</c:v>
                </c:pt>
                <c:pt idx="11">
                  <c:v>2.5244712126531619</c:v>
                </c:pt>
                <c:pt idx="12">
                  <c:v>2.5547937802312601</c:v>
                </c:pt>
                <c:pt idx="13">
                  <c:v>7.3883982589754789</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8.967720358741504</c:v>
                </c:pt>
                <c:pt idx="4">
                  <c:v>9.1722578015002405</c:v>
                </c:pt>
                <c:pt idx="5">
                  <c:v>9.5069180705005074</c:v>
                </c:pt>
                <c:pt idx="6">
                  <c:v>9.003587993405187</c:v>
                </c:pt>
                <c:pt idx="7">
                  <c:v>8.2842163894651044</c:v>
                </c:pt>
                <c:pt idx="9">
                  <c:v>12.322446292964566</c:v>
                </c:pt>
                <c:pt idx="10">
                  <c:v>8.6260563043864682</c:v>
                </c:pt>
                <c:pt idx="11">
                  <c:v>8.8235934445777957</c:v>
                </c:pt>
                <c:pt idx="12">
                  <c:v>8.967720358741504</c:v>
                </c:pt>
                <c:pt idx="13">
                  <c:v>9.1722578015002405</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0.64257947683872407</c:v>
                </c:pt>
                <c:pt idx="4">
                  <c:v>0.63122704466481427</c:v>
                </c:pt>
                <c:pt idx="5">
                  <c:v>0.77322002990668937</c:v>
                </c:pt>
                <c:pt idx="6">
                  <c:v>1.0130449529313386</c:v>
                </c:pt>
                <c:pt idx="7">
                  <c:v>1.2401434537218978</c:v>
                </c:pt>
                <c:pt idx="9">
                  <c:v>0.60923770891438467</c:v>
                </c:pt>
                <c:pt idx="10">
                  <c:v>0.64854136839212595</c:v>
                </c:pt>
                <c:pt idx="11">
                  <c:v>0.6995709084876961</c:v>
                </c:pt>
                <c:pt idx="12">
                  <c:v>0.64257947683872407</c:v>
                </c:pt>
                <c:pt idx="13">
                  <c:v>0.63122704466481427</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78.03660373688038</c:v>
                </c:pt>
                <c:pt idx="4">
                  <c:v>77.266261644173696</c:v>
                </c:pt>
                <c:pt idx="5">
                  <c:v>95.123734755862387</c:v>
                </c:pt>
                <c:pt idx="6">
                  <c:v>129.04434392088672</c:v>
                </c:pt>
                <c:pt idx="7">
                  <c:v>163.47243660233207</c:v>
                </c:pt>
                <c:pt idx="9">
                  <c:v>80.780869704812559</c:v>
                </c:pt>
                <c:pt idx="10">
                  <c:v>80.152552888362095</c:v>
                </c:pt>
                <c:pt idx="11">
                  <c:v>84.125623680017213</c:v>
                </c:pt>
                <c:pt idx="12">
                  <c:v>78.03660373688038</c:v>
                </c:pt>
                <c:pt idx="13">
                  <c:v>77.266261644173696</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16.582778294087085</c:v>
                </c:pt>
                <c:pt idx="4">
                  <c:v>16.419080599386913</c:v>
                </c:pt>
                <c:pt idx="5">
                  <c:v>20.21379363562076</c:v>
                </c:pt>
                <c:pt idx="6">
                  <c:v>27.421923083188428</c:v>
                </c:pt>
                <c:pt idx="7">
                  <c:v>34.737892777995569</c:v>
                </c:pt>
                <c:pt idx="9">
                  <c:v>13.247884240663684</c:v>
                </c:pt>
                <c:pt idx="10">
                  <c:v>17.032417488776947</c:v>
                </c:pt>
                <c:pt idx="11">
                  <c:v>17.87669503200366</c:v>
                </c:pt>
                <c:pt idx="12">
                  <c:v>16.582778294087085</c:v>
                </c:pt>
                <c:pt idx="13">
                  <c:v>16.419080599386913</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2.9263726401330143</c:v>
                </c:pt>
                <c:pt idx="4">
                  <c:v>2.8974848116565135</c:v>
                </c:pt>
                <c:pt idx="5">
                  <c:v>3.5671400533448394</c:v>
                </c:pt>
                <c:pt idx="6">
                  <c:v>4.8391628970332521</c:v>
                </c:pt>
                <c:pt idx="7">
                  <c:v>6.1302163725874523</c:v>
                </c:pt>
                <c:pt idx="9">
                  <c:v>2.838832337285075</c:v>
                </c:pt>
                <c:pt idx="10">
                  <c:v>3.0057207333135785</c:v>
                </c:pt>
                <c:pt idx="11">
                  <c:v>3.1547108880006456</c:v>
                </c:pt>
                <c:pt idx="12">
                  <c:v>2.9263726401330143</c:v>
                </c:pt>
                <c:pt idx="13">
                  <c:v>2.8974848116565135</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0.76940441338767729</c:v>
                </c:pt>
                <c:pt idx="4">
                  <c:v>0.78695313311422399</c:v>
                </c:pt>
                <c:pt idx="5">
                  <c:v>0.81566601416468187</c:v>
                </c:pt>
                <c:pt idx="6">
                  <c:v>0.77248175247766315</c:v>
                </c:pt>
                <c:pt idx="7">
                  <c:v>0.71076175399468777</c:v>
                </c:pt>
                <c:pt idx="9">
                  <c:v>1.1267099528419922</c:v>
                </c:pt>
                <c:pt idx="10">
                  <c:v>0.74009062785460766</c:v>
                </c:pt>
                <c:pt idx="11">
                  <c:v>0.7570387419116027</c:v>
                </c:pt>
                <c:pt idx="12">
                  <c:v>0.76940441338767729</c:v>
                </c:pt>
                <c:pt idx="13">
                  <c:v>0.78695313311422399</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7.2688665019612859</c:v>
                </c:pt>
                <c:pt idx="4">
                  <c:v>7.434656168296784</c:v>
                </c:pt>
                <c:pt idx="5">
                  <c:v>7.705918063356008</c:v>
                </c:pt>
                <c:pt idx="6">
                  <c:v>7.2979393362694278</c:v>
                </c:pt>
                <c:pt idx="7">
                  <c:v>6.7148462038832104</c:v>
                </c:pt>
                <c:pt idx="9">
                  <c:v>6.7748466130043186</c:v>
                </c:pt>
                <c:pt idx="10">
                  <c:v>6.9919276256051859</c:v>
                </c:pt>
                <c:pt idx="11">
                  <c:v>7.1520431336484673</c:v>
                </c:pt>
                <c:pt idx="12">
                  <c:v>7.2688665019612859</c:v>
                </c:pt>
                <c:pt idx="13">
                  <c:v>7.434656168296784</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0.10219175120925041</c:v>
                </c:pt>
                <c:pt idx="4">
                  <c:v>0.29553593035901915</c:v>
                </c:pt>
                <c:pt idx="5">
                  <c:v>0.5745061345379523</c:v>
                </c:pt>
                <c:pt idx="6">
                  <c:v>1.0965127074629528</c:v>
                </c:pt>
                <c:pt idx="7">
                  <c:v>1.5769101184642544</c:v>
                </c:pt>
                <c:pt idx="9">
                  <c:v>3.2055500417449041E-2</c:v>
                </c:pt>
                <c:pt idx="10">
                  <c:v>6.2982743372587108E-2</c:v>
                </c:pt>
                <c:pt idx="11">
                  <c:v>0.10097884850612647</c:v>
                </c:pt>
                <c:pt idx="12">
                  <c:v>0.10219175120925041</c:v>
                </c:pt>
                <c:pt idx="13">
                  <c:v>0.29553593035901915</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109.25124523163252</c:v>
                </c:pt>
                <c:pt idx="4">
                  <c:v>108.17276630184314</c:v>
                </c:pt>
                <c:pt idx="5">
                  <c:v>133.17322865820731</c:v>
                </c:pt>
                <c:pt idx="6">
                  <c:v>180.66208148924136</c:v>
                </c:pt>
                <c:pt idx="7">
                  <c:v>228.86141124326485</c:v>
                </c:pt>
                <c:pt idx="9">
                  <c:v>113.09321758673757</c:v>
                </c:pt>
                <c:pt idx="10">
                  <c:v>112.21357404370687</c:v>
                </c:pt>
                <c:pt idx="11">
                  <c:v>117.77587315202406</c:v>
                </c:pt>
                <c:pt idx="12">
                  <c:v>109.25124523163252</c:v>
                </c:pt>
                <c:pt idx="13">
                  <c:v>108.17276630184314</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23.215889611721916</c:v>
                </c:pt>
                <c:pt idx="4">
                  <c:v>22.986712839141671</c:v>
                </c:pt>
                <c:pt idx="5">
                  <c:v>28.299311089869057</c:v>
                </c:pt>
                <c:pt idx="6">
                  <c:v>38.390692316463799</c:v>
                </c:pt>
                <c:pt idx="7">
                  <c:v>48.633049889193785</c:v>
                </c:pt>
                <c:pt idx="9">
                  <c:v>18.547037936929154</c:v>
                </c:pt>
                <c:pt idx="10">
                  <c:v>23.845384484287713</c:v>
                </c:pt>
                <c:pt idx="11">
                  <c:v>25.027373044805117</c:v>
                </c:pt>
                <c:pt idx="12">
                  <c:v>23.215889611721916</c:v>
                </c:pt>
                <c:pt idx="13">
                  <c:v>22.986712839141671</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4.0969216961862198</c:v>
                </c:pt>
                <c:pt idx="4">
                  <c:v>4.0564787363191179</c:v>
                </c:pt>
                <c:pt idx="5">
                  <c:v>4.9939960746827738</c:v>
                </c:pt>
                <c:pt idx="6">
                  <c:v>6.7748280558465517</c:v>
                </c:pt>
                <c:pt idx="7">
                  <c:v>8.582302921622432</c:v>
                </c:pt>
                <c:pt idx="9">
                  <c:v>3.9743652721991038</c:v>
                </c:pt>
                <c:pt idx="10">
                  <c:v>4.208009026639008</c:v>
                </c:pt>
                <c:pt idx="11">
                  <c:v>4.4165952432009021</c:v>
                </c:pt>
                <c:pt idx="12">
                  <c:v>4.0969216961862198</c:v>
                </c:pt>
                <c:pt idx="13">
                  <c:v>4.0564787363191179</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19.235110334691932</c:v>
                </c:pt>
                <c:pt idx="4">
                  <c:v>19.673828327855599</c:v>
                </c:pt>
                <c:pt idx="5">
                  <c:v>20.391650354117047</c:v>
                </c:pt>
                <c:pt idx="6">
                  <c:v>19.312043811941578</c:v>
                </c:pt>
                <c:pt idx="7">
                  <c:v>17.769043849867195</c:v>
                </c:pt>
                <c:pt idx="9">
                  <c:v>28.167748821049805</c:v>
                </c:pt>
                <c:pt idx="10">
                  <c:v>18.502265696365193</c:v>
                </c:pt>
                <c:pt idx="11">
                  <c:v>18.925968547790067</c:v>
                </c:pt>
                <c:pt idx="12">
                  <c:v>19.235110334691932</c:v>
                </c:pt>
                <c:pt idx="13">
                  <c:v>19.673828327855599</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101.76413102745801</c:v>
                </c:pt>
                <c:pt idx="4">
                  <c:v>104.08518635615498</c:v>
                </c:pt>
                <c:pt idx="5">
                  <c:v>107.88285288698411</c:v>
                </c:pt>
                <c:pt idx="6">
                  <c:v>102.17115070777199</c:v>
                </c:pt>
                <c:pt idx="7">
                  <c:v>94.007846854364942</c:v>
                </c:pt>
                <c:pt idx="9">
                  <c:v>94.847852582060455</c:v>
                </c:pt>
                <c:pt idx="10">
                  <c:v>97.886986758472602</c:v>
                </c:pt>
                <c:pt idx="11">
                  <c:v>100.12860387107854</c:v>
                </c:pt>
                <c:pt idx="12">
                  <c:v>101.76413102745801</c:v>
                </c:pt>
                <c:pt idx="13">
                  <c:v>104.08518635615498</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2.5547937802312601</c:v>
                </c:pt>
                <c:pt idx="4">
                  <c:v>7.3883982589754789</c:v>
                </c:pt>
                <c:pt idx="5">
                  <c:v>14.362653363448807</c:v>
                </c:pt>
                <c:pt idx="6">
                  <c:v>27.41281768657382</c:v>
                </c:pt>
                <c:pt idx="7">
                  <c:v>39.422752961606363</c:v>
                </c:pt>
                <c:pt idx="9">
                  <c:v>0.80138751043622602</c:v>
                </c:pt>
                <c:pt idx="10">
                  <c:v>1.5745685843146777</c:v>
                </c:pt>
                <c:pt idx="11">
                  <c:v>2.5244712126531619</c:v>
                </c:pt>
                <c:pt idx="12">
                  <c:v>2.5547937802312601</c:v>
                </c:pt>
                <c:pt idx="13">
                  <c:v>7.3883982589754789</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8.967720358741504</c:v>
                </c:pt>
                <c:pt idx="4">
                  <c:v>9.1722578015002405</c:v>
                </c:pt>
                <c:pt idx="5">
                  <c:v>9.5069180705005074</c:v>
                </c:pt>
                <c:pt idx="6">
                  <c:v>9.003587993405187</c:v>
                </c:pt>
                <c:pt idx="7">
                  <c:v>8.2842163894651044</c:v>
                </c:pt>
                <c:pt idx="9">
                  <c:v>12.322446292964566</c:v>
                </c:pt>
                <c:pt idx="10">
                  <c:v>8.6260563043864682</c:v>
                </c:pt>
                <c:pt idx="11">
                  <c:v>8.8235934445777957</c:v>
                </c:pt>
                <c:pt idx="12">
                  <c:v>8.967720358741504</c:v>
                </c:pt>
                <c:pt idx="13">
                  <c:v>9.1722578015002405</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0.64257947683872407</c:v>
                </c:pt>
                <c:pt idx="4">
                  <c:v>0.63122704466481427</c:v>
                </c:pt>
                <c:pt idx="5">
                  <c:v>0.77322002990668937</c:v>
                </c:pt>
                <c:pt idx="6">
                  <c:v>1.0130449529313386</c:v>
                </c:pt>
                <c:pt idx="7">
                  <c:v>1.2401434537218978</c:v>
                </c:pt>
                <c:pt idx="9">
                  <c:v>0.60923770891438467</c:v>
                </c:pt>
                <c:pt idx="10">
                  <c:v>0.64854136839212595</c:v>
                </c:pt>
                <c:pt idx="11">
                  <c:v>0.6995709084876961</c:v>
                </c:pt>
                <c:pt idx="12">
                  <c:v>0.64257947683872407</c:v>
                </c:pt>
                <c:pt idx="13">
                  <c:v>0.63122704466481427</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0.42129463919665117</c:v>
                </c:pt>
                <c:pt idx="5">
                  <c:v>0.43031238502405184</c:v>
                </c:pt>
                <c:pt idx="6">
                  <c:v>0.46165112272628989</c:v>
                </c:pt>
                <c:pt idx="7">
                  <c:v>0.48675871289549705</c:v>
                </c:pt>
                <c:pt idx="9" formatCode="0%">
                  <c:v>0.41283463855351005</c:v>
                </c:pt>
                <c:pt idx="10" formatCode="0%">
                  <c:v>0.41283463855351005</c:v>
                </c:pt>
                <c:pt idx="11" formatCode="0%">
                  <c:v>0.41283463855351005</c:v>
                </c:pt>
                <c:pt idx="12" formatCode="0%">
                  <c:v>0.41206830801822453</c:v>
                </c:pt>
                <c:pt idx="13" formatCode="0%">
                  <c:v>0.42129463919665117</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[13]RES!$C$22</c:f>
              <c:strCache>
                <c:ptCount val="1"/>
                <c:pt idx="0">
                  <c:v>Low Income</c:v>
                </c:pt>
              </c:strCache>
            </c:strRef>
          </c:tx>
          <c:cat>
            <c:numRef>
              <c:f>[13]RES!$E$21:$I$21</c:f>
              <c:numCache>
                <c:formatCode>General</c:formatCode>
                <c:ptCount val="5"/>
                <c:pt idx="0">
                  <c:v>2012</c:v>
                </c:pt>
                <c:pt idx="1">
                  <c:v>2020</c:v>
                </c:pt>
                <c:pt idx="2">
                  <c:v>2030</c:v>
                </c:pt>
                <c:pt idx="3">
                  <c:v>2040</c:v>
                </c:pt>
                <c:pt idx="4">
                  <c:v>2050</c:v>
                </c:pt>
              </c:numCache>
            </c:numRef>
          </c:cat>
          <c:val>
            <c:numRef>
              <c:f>[13]RES!$E$22:$I$22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[13]RES!$C$23</c:f>
              <c:strCache>
                <c:ptCount val="1"/>
                <c:pt idx="0">
                  <c:v>Middle Income</c:v>
                </c:pt>
              </c:strCache>
            </c:strRef>
          </c:tx>
          <c:cat>
            <c:numRef>
              <c:f>[13]RES!$E$21:$I$21</c:f>
              <c:numCache>
                <c:formatCode>General</c:formatCode>
                <c:ptCount val="5"/>
                <c:pt idx="0">
                  <c:v>2012</c:v>
                </c:pt>
                <c:pt idx="1">
                  <c:v>2020</c:v>
                </c:pt>
                <c:pt idx="2">
                  <c:v>2030</c:v>
                </c:pt>
                <c:pt idx="3">
                  <c:v>2040</c:v>
                </c:pt>
                <c:pt idx="4">
                  <c:v>2050</c:v>
                </c:pt>
              </c:numCache>
            </c:numRef>
          </c:cat>
          <c:val>
            <c:numRef>
              <c:f>[13]RES!$E$23:$I$23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[13]RES!$C$24</c:f>
              <c:strCache>
                <c:ptCount val="1"/>
                <c:pt idx="0">
                  <c:v>High Income</c:v>
                </c:pt>
              </c:strCache>
            </c:strRef>
          </c:tx>
          <c:cat>
            <c:numRef>
              <c:f>[13]RES!$E$21:$I$21</c:f>
              <c:numCache>
                <c:formatCode>General</c:formatCode>
                <c:ptCount val="5"/>
                <c:pt idx="0">
                  <c:v>2012</c:v>
                </c:pt>
                <c:pt idx="1">
                  <c:v>2020</c:v>
                </c:pt>
                <c:pt idx="2">
                  <c:v>2030</c:v>
                </c:pt>
                <c:pt idx="3">
                  <c:v>2040</c:v>
                </c:pt>
                <c:pt idx="4">
                  <c:v>2050</c:v>
                </c:pt>
              </c:numCache>
            </c:numRef>
          </c:cat>
          <c:val>
            <c:numRef>
              <c:f>[13]RES!$E$24:$I$24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1.0855161531462645</c:v>
                </c:pt>
                <c:pt idx="5">
                  <c:v>1.1784573667280642</c:v>
                </c:pt>
                <c:pt idx="6">
                  <c:v>1.5217555621271739</c:v>
                </c:pt>
                <c:pt idx="7">
                  <c:v>1.8528074158817123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0.15105600627006197</c:v>
                </c:pt>
                <c:pt idx="5">
                  <c:v>0.14854059270497144</c:v>
                </c:pt>
                <c:pt idx="6">
                  <c:v>0.12770899245591563</c:v>
                </c:pt>
                <c:pt idx="7">
                  <c:v>0.10398816063019529</c:v>
                </c:pt>
                <c:pt idx="9">
                  <c:v>0.1283823833256614</c:v>
                </c:pt>
                <c:pt idx="10">
                  <c:v>0.12877680945571371</c:v>
                </c:pt>
                <c:pt idx="11">
                  <c:v>0.12973355042768442</c:v>
                </c:pt>
                <c:pt idx="12">
                  <c:v>0.13499132813487882</c:v>
                </c:pt>
                <c:pt idx="13">
                  <c:v>0.15105600627006197</c:v>
                </c:pt>
                <c:pt idx="14">
                  <c:v>0.35278390767430717</c:v>
                </c:pt>
                <c:pt idx="15">
                  <c:v>0.23051473138292772</c:v>
                </c:pt>
                <c:pt idx="16">
                  <c:v>0.17831369844062736</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2.9650748573088546</c:v>
                </c:pt>
                <c:pt idx="5">
                  <c:v>3.5150888028882878</c:v>
                </c:pt>
                <c:pt idx="6">
                  <c:v>4.0561650028398111</c:v>
                </c:pt>
                <c:pt idx="7">
                  <c:v>4.5066235661699032</c:v>
                </c:pt>
                <c:pt idx="9">
                  <c:v>2.7636773332492934</c:v>
                </c:pt>
                <c:pt idx="10">
                  <c:v>2.8913337107360779</c:v>
                </c:pt>
                <c:pt idx="11">
                  <c:v>3.0495903806306055</c:v>
                </c:pt>
                <c:pt idx="12">
                  <c:v>3.2047358801985588</c:v>
                </c:pt>
                <c:pt idx="13">
                  <c:v>2.9650748573088546</c:v>
                </c:pt>
                <c:pt idx="14">
                  <c:v>3.1723676446066791</c:v>
                </c:pt>
                <c:pt idx="15">
                  <c:v>3.4776544693097815</c:v>
                </c:pt>
                <c:pt idx="16">
                  <c:v>3.4871394079905396</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3.7543943802193493</c:v>
                </c:pt>
                <c:pt idx="4">
                  <c:v>3.8895323404064168</c:v>
                </c:pt>
                <c:pt idx="5">
                  <c:v>5.0078960557799181</c:v>
                </c:pt>
                <c:pt idx="6">
                  <c:v>7.6032784849591302</c:v>
                </c:pt>
                <c:pt idx="7">
                  <c:v>10.305733416024461</c:v>
                </c:pt>
                <c:pt idx="9">
                  <c:v>3.9385634462472403</c:v>
                </c:pt>
                <c:pt idx="10">
                  <c:v>4.2313538823878662</c:v>
                </c:pt>
                <c:pt idx="11">
                  <c:v>4.4526615366410756</c:v>
                </c:pt>
                <c:pt idx="12">
                  <c:v>3.7543943802193493</c:v>
                </c:pt>
                <c:pt idx="13">
                  <c:v>3.8895323404064168</c:v>
                </c:pt>
                <c:pt idx="14">
                  <c:v>4.5587933487875967</c:v>
                </c:pt>
                <c:pt idx="15">
                  <c:v>6.1330242061386633</c:v>
                </c:pt>
                <c:pt idx="16">
                  <c:v>7.4948350426405872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0.51417285649738431</c:v>
                </c:pt>
                <c:pt idx="4">
                  <c:v>0.51977015311126251</c:v>
                </c:pt>
                <c:pt idx="5">
                  <c:v>0.56739038480638526</c:v>
                </c:pt>
                <c:pt idx="6">
                  <c:v>0.6621077003857222</c:v>
                </c:pt>
                <c:pt idx="7">
                  <c:v>0.78253262680260771</c:v>
                </c:pt>
                <c:pt idx="9">
                  <c:v>0.52310039361040328</c:v>
                </c:pt>
                <c:pt idx="10">
                  <c:v>0.52911938020465121</c:v>
                </c:pt>
                <c:pt idx="11">
                  <c:v>0.53323895430378154</c:v>
                </c:pt>
                <c:pt idx="12">
                  <c:v>0.51417285649738431</c:v>
                </c:pt>
                <c:pt idx="13">
                  <c:v>0.51977015311126251</c:v>
                </c:pt>
                <c:pt idx="14">
                  <c:v>0.56790319717166582</c:v>
                </c:pt>
                <c:pt idx="15">
                  <c:v>0.64374553470211693</c:v>
                </c:pt>
                <c:pt idx="16">
                  <c:v>0.71399665119196165</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7.6082944450501708</c:v>
                      </c:pt>
                      <c:pt idx="4">
                        <c:v>7.5254333570965963</c:v>
                      </c:pt>
                      <c:pt idx="5">
                        <c:v>9.2389158361795634</c:v>
                      </c:pt>
                      <c:pt idx="6">
                        <c:v>12.449260180640579</c:v>
                      </c:pt>
                      <c:pt idx="7">
                        <c:v>15.698877769627169</c:v>
                      </c:pt>
                      <c:pt idx="9">
                        <c:v>7.3537235564325982</c:v>
                      </c:pt>
                      <c:pt idx="10">
                        <c:v>7.7805837827843094</c:v>
                      </c:pt>
                      <c:pt idx="11">
                        <c:v>8.1652244220031474</c:v>
                      </c:pt>
                      <c:pt idx="12">
                        <c:v>7.6082944450501708</c:v>
                      </c:pt>
                      <c:pt idx="13">
                        <c:v>7.5254333570965963</c:v>
                      </c:pt>
                      <c:pt idx="14">
                        <c:v>8.651848098240249</c:v>
                      </c:pt>
                      <c:pt idx="15">
                        <c:v>10.484938941533489</c:v>
                      </c:pt>
                      <c:pt idx="16">
                        <c:v>11.874284800263716</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130.79128840802136</c:v>
                </c:pt>
                <c:pt idx="4">
                  <c:v>125.21962687961734</c:v>
                </c:pt>
                <c:pt idx="5">
                  <c:v>139.89711079729594</c:v>
                </c:pt>
                <c:pt idx="6">
                  <c:v>174.29686645338714</c:v>
                </c:pt>
                <c:pt idx="7">
                  <c:v>207.88284510245992</c:v>
                </c:pt>
                <c:pt idx="9">
                  <c:v>134.31337985641542</c:v>
                </c:pt>
                <c:pt idx="10">
                  <c:v>137.65597351760064</c:v>
                </c:pt>
                <c:pt idx="11">
                  <c:v>139.89972614401438</c:v>
                </c:pt>
                <c:pt idx="12">
                  <c:v>130.79128840802136</c:v>
                </c:pt>
                <c:pt idx="13">
                  <c:v>125.21962687961734</c:v>
                </c:pt>
                <c:pt idx="14">
                  <c:v>131.00763914972478</c:v>
                </c:pt>
                <c:pt idx="15">
                  <c:v>146.79522927043098</c:v>
                </c:pt>
                <c:pt idx="16">
                  <c:v>157.23799777659775</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0.71119144186232286</c:v>
                </c:pt>
                <c:pt idx="5">
                  <c:v>0.72641438338744257</c:v>
                </c:pt>
                <c:pt idx="6">
                  <c:v>0.77931760118081295</c:v>
                </c:pt>
                <c:pt idx="7">
                  <c:v>0.82170196023217945</c:v>
                </c:pt>
                <c:pt idx="9">
                  <c:v>0.69691003522723105</c:v>
                </c:pt>
                <c:pt idx="10">
                  <c:v>0.69691003522723105</c:v>
                </c:pt>
                <c:pt idx="11">
                  <c:v>0.69691003522723105</c:v>
                </c:pt>
                <c:pt idx="12">
                  <c:v>0.69561638544480764</c:v>
                </c:pt>
                <c:pt idx="13">
                  <c:v>0.71119144186232286</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0.27880855813767713</c:v>
                </c:pt>
                <c:pt idx="5">
                  <c:v>0.23858561661255739</c:v>
                </c:pt>
                <c:pt idx="6">
                  <c:v>0.18068239881918702</c:v>
                </c:pt>
                <c:pt idx="7">
                  <c:v>0.13329803976782051</c:v>
                </c:pt>
                <c:pt idx="9" formatCode="0%">
                  <c:v>0.29308996477276894</c:v>
                </c:pt>
                <c:pt idx="10" formatCode="0%">
                  <c:v>0.29308996477276894</c:v>
                </c:pt>
                <c:pt idx="11" formatCode="0%">
                  <c:v>0.29308996477276894</c:v>
                </c:pt>
                <c:pt idx="12" formatCode="0%">
                  <c:v>0.29438361455519235</c:v>
                </c:pt>
                <c:pt idx="13" formatCode="0%">
                  <c:v>0.27880855813767713</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78.03660373688038</c:v>
                </c:pt>
                <c:pt idx="9">
                  <c:v>77.266261644173696</c:v>
                </c:pt>
                <c:pt idx="10">
                  <c:v>79.250425323250212</c:v>
                </c:pt>
                <c:pt idx="11">
                  <c:v>81.234589002326729</c:v>
                </c:pt>
                <c:pt idx="12">
                  <c:v>83.218752681403245</c:v>
                </c:pt>
                <c:pt idx="13">
                  <c:v>85.202916360479762</c:v>
                </c:pt>
                <c:pt idx="14">
                  <c:v>87.187080039556278</c:v>
                </c:pt>
                <c:pt idx="15">
                  <c:v>89.171243718632795</c:v>
                </c:pt>
                <c:pt idx="16">
                  <c:v>91.155407397709311</c:v>
                </c:pt>
                <c:pt idx="17">
                  <c:v>93.139571076785828</c:v>
                </c:pt>
                <c:pt idx="18">
                  <c:v>95.123734755862387</c:v>
                </c:pt>
                <c:pt idx="19">
                  <c:v>98.515795672364817</c:v>
                </c:pt>
                <c:pt idx="20">
                  <c:v>101.90785658886725</c:v>
                </c:pt>
                <c:pt idx="21">
                  <c:v>105.29991750536968</c:v>
                </c:pt>
                <c:pt idx="22">
                  <c:v>108.69197842187211</c:v>
                </c:pt>
                <c:pt idx="23">
                  <c:v>112.08403933837454</c:v>
                </c:pt>
                <c:pt idx="24">
                  <c:v>115.47610025487697</c:v>
                </c:pt>
                <c:pt idx="25">
                  <c:v>118.8681611713794</c:v>
                </c:pt>
                <c:pt idx="26">
                  <c:v>122.26022208788183</c:v>
                </c:pt>
                <c:pt idx="27">
                  <c:v>125.65228300438426</c:v>
                </c:pt>
                <c:pt idx="28">
                  <c:v>129.04434392088672</c:v>
                </c:pt>
                <c:pt idx="29">
                  <c:v>146.25839026160941</c:v>
                </c:pt>
                <c:pt idx="30">
                  <c:v>163.47243660233207</c:v>
                </c:pt>
                <c:pt idx="31">
                  <c:v>163.47243660233207</c:v>
                </c:pt>
                <c:pt idx="32">
                  <c:v>163.47243660233207</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16.582778294087085</c:v>
                </c:pt>
                <c:pt idx="9">
                  <c:v>16.419080599386913</c:v>
                </c:pt>
                <c:pt idx="10">
                  <c:v>16.840715381190673</c:v>
                </c:pt>
                <c:pt idx="11">
                  <c:v>17.262350162994434</c:v>
                </c:pt>
                <c:pt idx="12">
                  <c:v>17.683984944798194</c:v>
                </c:pt>
                <c:pt idx="13">
                  <c:v>18.105619726601955</c:v>
                </c:pt>
                <c:pt idx="14">
                  <c:v>18.527254508405715</c:v>
                </c:pt>
                <c:pt idx="15">
                  <c:v>18.948889290209475</c:v>
                </c:pt>
                <c:pt idx="16">
                  <c:v>19.370524072013236</c:v>
                </c:pt>
                <c:pt idx="17">
                  <c:v>19.792158853816996</c:v>
                </c:pt>
                <c:pt idx="18">
                  <c:v>20.21379363562076</c:v>
                </c:pt>
                <c:pt idx="19">
                  <c:v>20.934606580377526</c:v>
                </c:pt>
                <c:pt idx="20">
                  <c:v>21.655419525134292</c:v>
                </c:pt>
                <c:pt idx="21">
                  <c:v>22.376232469891058</c:v>
                </c:pt>
                <c:pt idx="22">
                  <c:v>23.097045414647823</c:v>
                </c:pt>
                <c:pt idx="23">
                  <c:v>23.817858359404589</c:v>
                </c:pt>
                <c:pt idx="24">
                  <c:v>24.538671304161355</c:v>
                </c:pt>
                <c:pt idx="25">
                  <c:v>25.25948424891812</c:v>
                </c:pt>
                <c:pt idx="26">
                  <c:v>25.980297193674886</c:v>
                </c:pt>
                <c:pt idx="27">
                  <c:v>26.701110138431652</c:v>
                </c:pt>
                <c:pt idx="28">
                  <c:v>27.421923083188428</c:v>
                </c:pt>
                <c:pt idx="29">
                  <c:v>31.079907930592</c:v>
                </c:pt>
                <c:pt idx="30">
                  <c:v>34.737892777995569</c:v>
                </c:pt>
                <c:pt idx="31">
                  <c:v>34.737892777995569</c:v>
                </c:pt>
                <c:pt idx="32">
                  <c:v>34.737892777995569</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2.9263726401330143</c:v>
                </c:pt>
                <c:pt idx="9">
                  <c:v>2.8974848116565135</c:v>
                </c:pt>
                <c:pt idx="10">
                  <c:v>2.971890949621883</c:v>
                </c:pt>
                <c:pt idx="11">
                  <c:v>3.0462970875872526</c:v>
                </c:pt>
                <c:pt idx="12">
                  <c:v>3.1207032255526221</c:v>
                </c:pt>
                <c:pt idx="13">
                  <c:v>3.1951093635179917</c:v>
                </c:pt>
                <c:pt idx="14">
                  <c:v>3.2695155014833612</c:v>
                </c:pt>
                <c:pt idx="15">
                  <c:v>3.3439216394487308</c:v>
                </c:pt>
                <c:pt idx="16">
                  <c:v>3.4183277774141003</c:v>
                </c:pt>
                <c:pt idx="17">
                  <c:v>3.4927339153794699</c:v>
                </c:pt>
                <c:pt idx="18">
                  <c:v>3.5671400533448394</c:v>
                </c:pt>
                <c:pt idx="19">
                  <c:v>3.6943423377136808</c:v>
                </c:pt>
                <c:pt idx="20">
                  <c:v>3.8215446220825222</c:v>
                </c:pt>
                <c:pt idx="21">
                  <c:v>3.9487469064513636</c:v>
                </c:pt>
                <c:pt idx="22">
                  <c:v>4.0759491908202046</c:v>
                </c:pt>
                <c:pt idx="23">
                  <c:v>4.2031514751890455</c:v>
                </c:pt>
                <c:pt idx="24">
                  <c:v>4.3303537595578865</c:v>
                </c:pt>
                <c:pt idx="25">
                  <c:v>4.4575560439267274</c:v>
                </c:pt>
                <c:pt idx="26">
                  <c:v>4.5847583282955684</c:v>
                </c:pt>
                <c:pt idx="27">
                  <c:v>4.7119606126644094</c:v>
                </c:pt>
                <c:pt idx="28">
                  <c:v>4.8391628970332521</c:v>
                </c:pt>
                <c:pt idx="29">
                  <c:v>5.4846896348103522</c:v>
                </c:pt>
                <c:pt idx="30">
                  <c:v>6.1302163725874523</c:v>
                </c:pt>
                <c:pt idx="31">
                  <c:v>6.1302163725874523</c:v>
                </c:pt>
                <c:pt idx="32">
                  <c:v>6.1302163725874523</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0.76940441338767729</c:v>
                </c:pt>
                <c:pt idx="9">
                  <c:v>0.78695313311422399</c:v>
                </c:pt>
                <c:pt idx="10">
                  <c:v>0.79014345323094148</c:v>
                </c:pt>
                <c:pt idx="11">
                  <c:v>0.79333377334765898</c:v>
                </c:pt>
                <c:pt idx="12">
                  <c:v>0.79652409346437647</c:v>
                </c:pt>
                <c:pt idx="13">
                  <c:v>0.79971441358109396</c:v>
                </c:pt>
                <c:pt idx="14">
                  <c:v>0.80290473369781146</c:v>
                </c:pt>
                <c:pt idx="15">
                  <c:v>0.80609505381452895</c:v>
                </c:pt>
                <c:pt idx="16">
                  <c:v>0.80928537393124644</c:v>
                </c:pt>
                <c:pt idx="17">
                  <c:v>0.81247569404796394</c:v>
                </c:pt>
                <c:pt idx="18">
                  <c:v>0.81566601416468187</c:v>
                </c:pt>
                <c:pt idx="19">
                  <c:v>0.81134758799597995</c:v>
                </c:pt>
                <c:pt idx="20">
                  <c:v>0.80702916182727802</c:v>
                </c:pt>
                <c:pt idx="21">
                  <c:v>0.80271073565857609</c:v>
                </c:pt>
                <c:pt idx="22">
                  <c:v>0.79839230948987416</c:v>
                </c:pt>
                <c:pt idx="23">
                  <c:v>0.79407388332117224</c:v>
                </c:pt>
                <c:pt idx="24">
                  <c:v>0.78975545715247031</c:v>
                </c:pt>
                <c:pt idx="25">
                  <c:v>0.78543703098376838</c:v>
                </c:pt>
                <c:pt idx="26">
                  <c:v>0.78111860481506645</c:v>
                </c:pt>
                <c:pt idx="27">
                  <c:v>0.77680017864636453</c:v>
                </c:pt>
                <c:pt idx="28">
                  <c:v>0.77248175247766315</c:v>
                </c:pt>
                <c:pt idx="29">
                  <c:v>0.74162175323617552</c:v>
                </c:pt>
                <c:pt idx="30">
                  <c:v>0.71076175399468777</c:v>
                </c:pt>
                <c:pt idx="31">
                  <c:v>0.71076175399468777</c:v>
                </c:pt>
                <c:pt idx="32">
                  <c:v>0.71076175399468777</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7.2688665019612859</c:v>
                </c:pt>
                <c:pt idx="9">
                  <c:v>7.434656168296784</c:v>
                </c:pt>
                <c:pt idx="10">
                  <c:v>7.46479637885892</c:v>
                </c:pt>
                <c:pt idx="11">
                  <c:v>7.494936589421056</c:v>
                </c:pt>
                <c:pt idx="12">
                  <c:v>7.525076799983192</c:v>
                </c:pt>
                <c:pt idx="13">
                  <c:v>7.555217010545328</c:v>
                </c:pt>
                <c:pt idx="14">
                  <c:v>7.585357221107464</c:v>
                </c:pt>
                <c:pt idx="15">
                  <c:v>7.6154974316696</c:v>
                </c:pt>
                <c:pt idx="16">
                  <c:v>7.645637642231736</c:v>
                </c:pt>
                <c:pt idx="17">
                  <c:v>7.675777852793872</c:v>
                </c:pt>
                <c:pt idx="18">
                  <c:v>7.705918063356008</c:v>
                </c:pt>
                <c:pt idx="19">
                  <c:v>7.6651201906473503</c:v>
                </c:pt>
                <c:pt idx="20">
                  <c:v>7.6243223179386925</c:v>
                </c:pt>
                <c:pt idx="21">
                  <c:v>7.5835244452300348</c:v>
                </c:pt>
                <c:pt idx="22">
                  <c:v>7.542726572521377</c:v>
                </c:pt>
                <c:pt idx="23">
                  <c:v>7.5019286998127193</c:v>
                </c:pt>
                <c:pt idx="24">
                  <c:v>7.4611308271040615</c:v>
                </c:pt>
                <c:pt idx="25">
                  <c:v>7.4203329543954037</c:v>
                </c:pt>
                <c:pt idx="26">
                  <c:v>7.379535081686746</c:v>
                </c:pt>
                <c:pt idx="27">
                  <c:v>7.3387372089780882</c:v>
                </c:pt>
                <c:pt idx="28">
                  <c:v>7.2979393362694278</c:v>
                </c:pt>
                <c:pt idx="29">
                  <c:v>7.0063927700763191</c:v>
                </c:pt>
                <c:pt idx="30">
                  <c:v>6.7148462038832104</c:v>
                </c:pt>
                <c:pt idx="31">
                  <c:v>6.7148462038832104</c:v>
                </c:pt>
                <c:pt idx="32">
                  <c:v>6.7148462038832104</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0.10219175120925041</c:v>
                </c:pt>
                <c:pt idx="9">
                  <c:v>0.29553593035901915</c:v>
                </c:pt>
                <c:pt idx="10">
                  <c:v>0.32653261971223396</c:v>
                </c:pt>
                <c:pt idx="11">
                  <c:v>0.35752930906544877</c:v>
                </c:pt>
                <c:pt idx="12">
                  <c:v>0.38852599841866359</c:v>
                </c:pt>
                <c:pt idx="13">
                  <c:v>0.4195226877718784</c:v>
                </c:pt>
                <c:pt idx="14">
                  <c:v>0.45051937712509321</c:v>
                </c:pt>
                <c:pt idx="15">
                  <c:v>0.48151606647830802</c:v>
                </c:pt>
                <c:pt idx="16">
                  <c:v>0.51251275583152278</c:v>
                </c:pt>
                <c:pt idx="17">
                  <c:v>0.54350944518473754</c:v>
                </c:pt>
                <c:pt idx="18">
                  <c:v>0.5745061345379523</c:v>
                </c:pt>
                <c:pt idx="19">
                  <c:v>0.6267067918304523</c:v>
                </c:pt>
                <c:pt idx="20">
                  <c:v>0.67890744912295231</c:v>
                </c:pt>
                <c:pt idx="21">
                  <c:v>0.73110810641545232</c:v>
                </c:pt>
                <c:pt idx="22">
                  <c:v>0.78330876370795233</c:v>
                </c:pt>
                <c:pt idx="23">
                  <c:v>0.83550942100045233</c:v>
                </c:pt>
                <c:pt idx="24">
                  <c:v>0.88771007829295234</c:v>
                </c:pt>
                <c:pt idx="25">
                  <c:v>0.93991073558545235</c:v>
                </c:pt>
                <c:pt idx="26">
                  <c:v>0.99211139287795236</c:v>
                </c:pt>
                <c:pt idx="27">
                  <c:v>1.0443120501704524</c:v>
                </c:pt>
                <c:pt idx="28">
                  <c:v>1.0965127074629528</c:v>
                </c:pt>
                <c:pt idx="29">
                  <c:v>1.3367114129636035</c:v>
                </c:pt>
                <c:pt idx="30">
                  <c:v>1.5769101184642544</c:v>
                </c:pt>
                <c:pt idx="31">
                  <c:v>1.5769101184642544</c:v>
                </c:pt>
                <c:pt idx="32">
                  <c:v>1.5769101184642544</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8.967720358741504</c:v>
                </c:pt>
                <c:pt idx="9">
                  <c:v>9.1722578015002405</c:v>
                </c:pt>
                <c:pt idx="10">
                  <c:v>9.2094422758336041</c:v>
                </c:pt>
                <c:pt idx="11">
                  <c:v>9.2466267501669677</c:v>
                </c:pt>
                <c:pt idx="12">
                  <c:v>9.2838112245003312</c:v>
                </c:pt>
                <c:pt idx="13">
                  <c:v>9.3209956988336948</c:v>
                </c:pt>
                <c:pt idx="14">
                  <c:v>9.3581801731670584</c:v>
                </c:pt>
                <c:pt idx="15">
                  <c:v>9.395364647500422</c:v>
                </c:pt>
                <c:pt idx="16">
                  <c:v>9.4325491218337856</c:v>
                </c:pt>
                <c:pt idx="17">
                  <c:v>9.4697335961671492</c:v>
                </c:pt>
                <c:pt idx="18">
                  <c:v>9.5069180705005074</c:v>
                </c:pt>
                <c:pt idx="19">
                  <c:v>9.4565850627909747</c:v>
                </c:pt>
                <c:pt idx="20">
                  <c:v>9.4062520550814419</c:v>
                </c:pt>
                <c:pt idx="21">
                  <c:v>9.3559190473719092</c:v>
                </c:pt>
                <c:pt idx="22">
                  <c:v>9.3055860396623764</c:v>
                </c:pt>
                <c:pt idx="23">
                  <c:v>9.2552530319528437</c:v>
                </c:pt>
                <c:pt idx="24">
                  <c:v>9.2049200242433109</c:v>
                </c:pt>
                <c:pt idx="25">
                  <c:v>9.1545870165337782</c:v>
                </c:pt>
                <c:pt idx="26">
                  <c:v>9.1042540088242454</c:v>
                </c:pt>
                <c:pt idx="27">
                  <c:v>9.0539210011147127</c:v>
                </c:pt>
                <c:pt idx="28">
                  <c:v>9.003587993405187</c:v>
                </c:pt>
                <c:pt idx="29">
                  <c:v>8.6439021914351457</c:v>
                </c:pt>
                <c:pt idx="30">
                  <c:v>8.2842163894651044</c:v>
                </c:pt>
                <c:pt idx="31">
                  <c:v>8.2842163894651044</c:v>
                </c:pt>
                <c:pt idx="32">
                  <c:v>8.2842163894651044</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0.64257947683872407</c:v>
                </c:pt>
                <c:pt idx="9">
                  <c:v>0.63122704466481427</c:v>
                </c:pt>
                <c:pt idx="10">
                  <c:v>0.64700404302502257</c:v>
                </c:pt>
                <c:pt idx="11">
                  <c:v>0.66278104138523086</c:v>
                </c:pt>
                <c:pt idx="12">
                  <c:v>0.67855803974543916</c:v>
                </c:pt>
                <c:pt idx="13">
                  <c:v>0.69433503810564745</c:v>
                </c:pt>
                <c:pt idx="14">
                  <c:v>0.71011203646585574</c:v>
                </c:pt>
                <c:pt idx="15">
                  <c:v>0.72588903482606404</c:v>
                </c:pt>
                <c:pt idx="16">
                  <c:v>0.74166603318627233</c:v>
                </c:pt>
                <c:pt idx="17">
                  <c:v>0.75744303154648063</c:v>
                </c:pt>
                <c:pt idx="18">
                  <c:v>0.77322002990668937</c:v>
                </c:pt>
                <c:pt idx="19">
                  <c:v>0.79720252220915433</c:v>
                </c:pt>
                <c:pt idx="20">
                  <c:v>0.82118501451161929</c:v>
                </c:pt>
                <c:pt idx="21">
                  <c:v>0.84516750681408426</c:v>
                </c:pt>
                <c:pt idx="22">
                  <c:v>0.86914999911654922</c:v>
                </c:pt>
                <c:pt idx="23">
                  <c:v>0.89313249141901419</c:v>
                </c:pt>
                <c:pt idx="24">
                  <c:v>0.91711498372147915</c:v>
                </c:pt>
                <c:pt idx="25">
                  <c:v>0.94109747602394411</c:v>
                </c:pt>
                <c:pt idx="26">
                  <c:v>0.96507996832640908</c:v>
                </c:pt>
                <c:pt idx="27">
                  <c:v>0.98906246062887404</c:v>
                </c:pt>
                <c:pt idx="28">
                  <c:v>1.0130449529313386</c:v>
                </c:pt>
                <c:pt idx="29">
                  <c:v>1.1265942033266181</c:v>
                </c:pt>
                <c:pt idx="30">
                  <c:v>1.2401434537218978</c:v>
                </c:pt>
                <c:pt idx="31">
                  <c:v>1.2401434537218978</c:v>
                </c:pt>
                <c:pt idx="32">
                  <c:v>1.2401434537218978</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0.50630212033381494</c:v>
                </c:pt>
                <c:pt idx="3">
                  <c:v>0.48961689320391572</c:v>
                </c:pt>
                <c:pt idx="4">
                  <c:v>0.52121153268062237</c:v>
                </c:pt>
                <c:pt idx="5">
                  <c:v>0.58696121243908017</c:v>
                </c:pt>
                <c:pt idx="6">
                  <c:v>0.64027813921263088</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0.49369787966618506</c:v>
                </c:pt>
                <c:pt idx="3">
                  <c:v>0.51038310679608423</c:v>
                </c:pt>
                <c:pt idx="4">
                  <c:v>0.47878846731937763</c:v>
                </c:pt>
                <c:pt idx="5">
                  <c:v>0.41303878756091983</c:v>
                </c:pt>
                <c:pt idx="6">
                  <c:v>0.35972186078736912</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78.03660373688038</c:v>
                </c:pt>
                <c:pt idx="3">
                  <c:v>77.266261644173696</c:v>
                </c:pt>
                <c:pt idx="4">
                  <c:v>95.123734755862387</c:v>
                </c:pt>
                <c:pt idx="5">
                  <c:v>129.04434392088672</c:v>
                </c:pt>
                <c:pt idx="6">
                  <c:v>163.47243660233207</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78.03660373688038</c:v>
                </c:pt>
                <c:pt idx="3">
                  <c:v>77.266261644173696</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9"/>
      <sheetData sheetId="60"/>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cell r="C37"/>
          <cell r="D37"/>
          <cell r="E37"/>
          <cell r="F37"/>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62"/>
      <sheetData sheetId="63"/>
      <sheetData sheetId="64"/>
      <sheetData sheetId="65">
        <row r="10">
          <cell r="A10" t="str">
            <v/>
          </cell>
          <cell r="D10" t="str">
            <v>IMIK</v>
          </cell>
          <cell r="J10">
            <v>2.1376388478991801</v>
          </cell>
          <cell r="O10">
            <v>1.4516621431934047</v>
          </cell>
        </row>
        <row r="11">
          <cell r="A11" t="str">
            <v/>
          </cell>
          <cell r="D11" t="str">
            <v>IMIA</v>
          </cell>
          <cell r="J11">
            <v>0.99318058118269725</v>
          </cell>
          <cell r="O11">
            <v>0.67446503064569363</v>
          </cell>
        </row>
        <row r="12">
          <cell r="A12" t="str">
            <v/>
          </cell>
          <cell r="D12" t="str">
            <v>IMIL</v>
          </cell>
          <cell r="J12">
            <v>1.4429062223319464</v>
          </cell>
          <cell r="O12">
            <v>0.97987194665554811</v>
          </cell>
        </row>
        <row r="13">
          <cell r="A13" t="str">
            <v/>
          </cell>
          <cell r="D13" t="str">
            <v>IMIC</v>
          </cell>
          <cell r="J13">
            <v>17.35324025908308</v>
          </cell>
          <cell r="O13">
            <v>11.784517282050599</v>
          </cell>
        </row>
        <row r="14">
          <cell r="A14" t="str">
            <v/>
          </cell>
          <cell r="D14" t="str">
            <v>IMIH</v>
          </cell>
          <cell r="J14">
            <v>7.6954998524370488</v>
          </cell>
          <cell r="O14">
            <v>5.2259837154962572</v>
          </cell>
        </row>
        <row r="15">
          <cell r="A15" t="str">
            <v/>
          </cell>
          <cell r="D15" t="str">
            <v>IMIP</v>
          </cell>
          <cell r="J15">
            <v>15.294517272248457</v>
          </cell>
          <cell r="O15">
            <v>10.386446590059307</v>
          </cell>
        </row>
        <row r="16">
          <cell r="A16" t="str">
            <v/>
          </cell>
          <cell r="D16" t="str">
            <v>IMIF</v>
          </cell>
          <cell r="J16">
            <v>5.8889063414920679</v>
          </cell>
          <cell r="O16">
            <v>3.999133160008328</v>
          </cell>
        </row>
        <row r="17">
          <cell r="A17" t="str">
            <v/>
          </cell>
          <cell r="D17" t="str">
            <v>IMIO</v>
          </cell>
          <cell r="J17">
            <v>28.894976807848312</v>
          </cell>
          <cell r="O17">
            <v>19.622465226821674</v>
          </cell>
        </row>
        <row r="18">
          <cell r="A18" t="str">
            <v/>
          </cell>
          <cell r="D18" t="str">
            <v>IMIE</v>
          </cell>
          <cell r="J18">
            <v>0.18682963530638833</v>
          </cell>
          <cell r="O18">
            <v>0.12687527131510357</v>
          </cell>
        </row>
        <row r="19">
          <cell r="A19" t="str">
            <v>*</v>
          </cell>
          <cell r="D19">
            <v>0</v>
          </cell>
          <cell r="J19" t="str">
            <v/>
          </cell>
          <cell r="O19" t="str">
            <v/>
          </cell>
        </row>
        <row r="20">
          <cell r="A20" t="str">
            <v/>
          </cell>
          <cell r="D20" t="str">
            <v>IMIS</v>
          </cell>
          <cell r="J20">
            <v>20.275122960000004</v>
          </cell>
          <cell r="O20">
            <v>24.5131771912</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24.736354927066468</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0</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9.0791105263757541E-2</v>
          </cell>
        </row>
        <row r="95">
          <cell r="A95" t="str">
            <v/>
          </cell>
          <cell r="D95" t="str">
            <v>INFA</v>
          </cell>
          <cell r="J95">
            <v>0</v>
          </cell>
          <cell r="O95">
            <v>0</v>
          </cell>
        </row>
        <row r="96">
          <cell r="A96" t="str">
            <v/>
          </cell>
          <cell r="D96" t="str">
            <v>INFL</v>
          </cell>
          <cell r="J96">
            <v>0.20036876463104916</v>
          </cell>
          <cell r="O96">
            <v>2.723733157912726E-2</v>
          </cell>
        </row>
        <row r="97">
          <cell r="A97" t="str">
            <v/>
          </cell>
          <cell r="D97" t="str">
            <v>INFC</v>
          </cell>
          <cell r="J97">
            <v>0</v>
          </cell>
          <cell r="O97">
            <v>0</v>
          </cell>
        </row>
        <row r="98">
          <cell r="A98" t="str">
            <v/>
          </cell>
          <cell r="D98" t="str">
            <v>INFH</v>
          </cell>
          <cell r="J98">
            <v>0.60110629389314751</v>
          </cell>
          <cell r="O98">
            <v>8.1711994737381791E-2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0.50843018947704222</v>
          </cell>
        </row>
        <row r="102">
          <cell r="A102" t="str">
            <v/>
          </cell>
          <cell r="D102" t="str">
            <v>INFE</v>
          </cell>
          <cell r="J102">
            <v>45.684078335879221</v>
          </cell>
          <cell r="O102">
            <v>6.2101116000410164</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13.394630400000002</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68.309500800000009</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Info"/>
      <sheetName val="REGION1-Items"/>
      <sheetName val="REGION1-TSData"/>
      <sheetName val="REGION1-TIDData"/>
      <sheetName val="EB"/>
    </sheetNames>
    <sheetDataSet>
      <sheetData sheetId="0"/>
      <sheetData sheetId="1"/>
      <sheetData sheetId="2">
        <row r="5">
          <cell r="J5">
            <v>254</v>
          </cell>
          <cell r="K5">
            <v>264</v>
          </cell>
          <cell r="L5">
            <v>188</v>
          </cell>
          <cell r="M5">
            <v>276</v>
          </cell>
          <cell r="N5">
            <v>264</v>
          </cell>
          <cell r="O5">
            <v>260</v>
          </cell>
        </row>
      </sheetData>
      <sheetData sheetId="3"/>
      <sheetData sheetId="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DRI scenario"/>
      <sheetName val="PAM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8">
          <cell r="D18">
            <v>6.94</v>
          </cell>
          <cell r="E18">
            <v>7.1</v>
          </cell>
          <cell r="F18">
            <v>6.5</v>
          </cell>
          <cell r="G18">
            <v>6.4000000000000012</v>
          </cell>
          <cell r="H18">
            <v>6.0910000000000002</v>
          </cell>
          <cell r="I18">
            <v>6.23</v>
          </cell>
          <cell r="J18">
            <v>6.3</v>
          </cell>
          <cell r="K18">
            <v>6.1267974837582679</v>
          </cell>
          <cell r="L18">
            <v>5.0030232389251985</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61 info data and lit"/>
      <sheetName val="G61 Scenarios Modelled"/>
      <sheetName val="G61 Plant Data"/>
      <sheetName val="Production and Capacity"/>
      <sheetName val="Data for SATIM"/>
      <sheetName val="NetZero levers"/>
      <sheetName val="PAMS levers"/>
      <sheetName val="NMM-Items"/>
      <sheetName val="NMM-TSData"/>
      <sheetName val="NMM-TIDData"/>
      <sheetName val="NMM data"/>
      <sheetName val="2017 inputs to SATIM"/>
      <sheetName val="Cement Methodology"/>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9"/>
      <sheetData sheetId="10"/>
      <sheetData sheetId="11"/>
      <sheetData sheetId="12"/>
      <sheetData sheetId="13"/>
      <sheetData sheetId="14"/>
      <sheetData sheetId="1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log"/>
      <sheetName val="ANSv2-692-Home"/>
      <sheetName val="Index"/>
      <sheetName val="PAMS levers"/>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ProcData_Xtechs"/>
      <sheetName val="links to constraint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0.65910719806663931</v>
          </cell>
        </row>
        <row r="9">
          <cell r="E9">
            <v>2.1800600000000001</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18.173250507337517</v>
          </cell>
          <cell r="O10">
            <v>18.173250507337517</v>
          </cell>
        </row>
        <row r="11">
          <cell r="A11" t="str">
            <v/>
          </cell>
          <cell r="B11" t="str">
            <v>COM_PROJ</v>
          </cell>
          <cell r="C11" t="str">
            <v>-</v>
          </cell>
          <cell r="D11" t="str">
            <v>RLNL</v>
          </cell>
          <cell r="J11">
            <v>4.742986727829742E-2</v>
          </cell>
          <cell r="O11">
            <v>3.8825394078178879E-2</v>
          </cell>
        </row>
        <row r="12">
          <cell r="A12" t="str">
            <v/>
          </cell>
          <cell r="B12" t="str">
            <v>COM_PROJ</v>
          </cell>
          <cell r="C12" t="str">
            <v>-</v>
          </cell>
          <cell r="D12" t="str">
            <v>RLEK</v>
          </cell>
          <cell r="J12">
            <v>10.507635166126629</v>
          </cell>
          <cell r="O12">
            <v>12.653465810466093</v>
          </cell>
        </row>
        <row r="13">
          <cell r="A13" t="str">
            <v/>
          </cell>
          <cell r="B13" t="str">
            <v>COM_PROJ</v>
          </cell>
          <cell r="C13" t="str">
            <v>-</v>
          </cell>
          <cell r="D13" t="str">
            <v>RLEH</v>
          </cell>
          <cell r="J13">
            <v>14.801331667914985</v>
          </cell>
          <cell r="O13">
            <v>9.6743854063680121</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5.8444173726378219</v>
          </cell>
          <cell r="O15">
            <v>5.1238783120504836</v>
          </cell>
        </row>
        <row r="16">
          <cell r="A16" t="str">
            <v/>
          </cell>
          <cell r="B16" t="str">
            <v>COM_PROJ</v>
          </cell>
          <cell r="C16" t="str">
            <v>-</v>
          </cell>
          <cell r="D16" t="str">
            <v>RLER</v>
          </cell>
          <cell r="J16">
            <v>1.5535297865526809</v>
          </cell>
          <cell r="O16">
            <v>4.6509270613309193</v>
          </cell>
        </row>
        <row r="17">
          <cell r="A17" t="str">
            <v/>
          </cell>
          <cell r="B17" t="str">
            <v>COM_PROJ</v>
          </cell>
          <cell r="C17" t="str">
            <v>-</v>
          </cell>
          <cell r="D17" t="str">
            <v>RLEO</v>
          </cell>
          <cell r="J17">
            <v>2.1515377759370442</v>
          </cell>
          <cell r="O17">
            <v>6.3249280293669869</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17.258999181012896</v>
          </cell>
          <cell r="O21">
            <v>17.559005516456345</v>
          </cell>
        </row>
        <row r="22">
          <cell r="A22" t="str">
            <v/>
          </cell>
          <cell r="B22" t="str">
            <v>COM_PROJ</v>
          </cell>
          <cell r="C22" t="str">
            <v>-</v>
          </cell>
          <cell r="D22" t="str">
            <v>RMNL</v>
          </cell>
          <cell r="J22">
            <v>3.3422499241462768E-2</v>
          </cell>
          <cell r="O22">
            <v>7.0763645796955807E-2</v>
          </cell>
        </row>
        <row r="23">
          <cell r="A23" t="str">
            <v/>
          </cell>
          <cell r="B23" t="str">
            <v>COM_PROJ</v>
          </cell>
          <cell r="C23" t="str">
            <v>-</v>
          </cell>
          <cell r="D23" t="str">
            <v>RMEK</v>
          </cell>
          <cell r="J23">
            <v>9.2736775351245697</v>
          </cell>
          <cell r="O23">
            <v>10.348853033182072</v>
          </cell>
        </row>
        <row r="24">
          <cell r="A24" t="str">
            <v/>
          </cell>
          <cell r="B24" t="str">
            <v>COM_PROJ</v>
          </cell>
          <cell r="C24" t="str">
            <v>-</v>
          </cell>
          <cell r="D24" t="str">
            <v>RMEH</v>
          </cell>
          <cell r="J24">
            <v>13.521473473147067</v>
          </cell>
          <cell r="O24">
            <v>10.255968938989572</v>
          </cell>
        </row>
        <row r="25">
          <cell r="A25" t="str">
            <v/>
          </cell>
          <cell r="B25" t="str">
            <v>COM_PROJ</v>
          </cell>
          <cell r="C25" t="str">
            <v>-</v>
          </cell>
          <cell r="D25" t="str">
            <v>RMEWG</v>
          </cell>
          <cell r="J25">
            <v>9.4375994537713712</v>
          </cell>
          <cell r="O25">
            <v>4.3370475394270303</v>
          </cell>
        </row>
        <row r="26">
          <cell r="A26" t="str">
            <v/>
          </cell>
          <cell r="B26" t="str">
            <v>COM_PROJ</v>
          </cell>
          <cell r="C26" t="str">
            <v>-</v>
          </cell>
          <cell r="D26" t="str">
            <v>RMEW</v>
          </cell>
          <cell r="J26">
            <v>6.1907939589625975</v>
          </cell>
          <cell r="O26">
            <v>5.6052969130005987</v>
          </cell>
        </row>
        <row r="27">
          <cell r="A27" t="str">
            <v/>
          </cell>
          <cell r="B27" t="str">
            <v>COM_PROJ</v>
          </cell>
          <cell r="C27" t="str">
            <v>-</v>
          </cell>
          <cell r="D27" t="str">
            <v>RMER</v>
          </cell>
          <cell r="J27">
            <v>3.5239347704472497</v>
          </cell>
          <cell r="O27">
            <v>7.1125968738621692</v>
          </cell>
        </row>
        <row r="28">
          <cell r="A28" t="str">
            <v/>
          </cell>
          <cell r="B28" t="str">
            <v>COM_PROJ</v>
          </cell>
          <cell r="C28" t="str">
            <v>-</v>
          </cell>
          <cell r="D28" t="str">
            <v>RMEO</v>
          </cell>
          <cell r="J28">
            <v>6.2973927659906073</v>
          </cell>
          <cell r="O28">
            <v>10.557734904715193</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19.249354370483118</v>
          </cell>
          <cell r="O32">
            <v>19.583958260533365</v>
          </cell>
        </row>
        <row r="33">
          <cell r="A33" t="str">
            <v/>
          </cell>
          <cell r="B33" t="str">
            <v>COM_PROJ</v>
          </cell>
          <cell r="C33" t="str">
            <v>-</v>
          </cell>
          <cell r="D33" t="str">
            <v>RHEK</v>
          </cell>
          <cell r="J33">
            <v>4.1684640389392236</v>
          </cell>
          <cell r="O33">
            <v>6.9570603641341284</v>
          </cell>
        </row>
        <row r="34">
          <cell r="A34" t="str">
            <v/>
          </cell>
          <cell r="B34" t="str">
            <v>COM_PROJ</v>
          </cell>
          <cell r="C34" t="str">
            <v>-</v>
          </cell>
          <cell r="D34" t="str">
            <v>RHEH</v>
          </cell>
          <cell r="J34">
            <v>7.5863701556818199</v>
          </cell>
          <cell r="O34">
            <v>4.4094679415443032</v>
          </cell>
        </row>
        <row r="35">
          <cell r="A35" t="str">
            <v/>
          </cell>
          <cell r="B35" t="str">
            <v>COM_PROJ</v>
          </cell>
          <cell r="C35" t="str">
            <v>-</v>
          </cell>
          <cell r="D35" t="str">
            <v>RHEWG</v>
          </cell>
          <cell r="J35">
            <v>34.358525531955905</v>
          </cell>
          <cell r="O35">
            <v>32.054094424780068</v>
          </cell>
        </row>
        <row r="36">
          <cell r="B36" t="str">
            <v>COM_PROJ</v>
          </cell>
          <cell r="C36" t="str">
            <v>-</v>
          </cell>
          <cell r="D36" t="str">
            <v>RHEW</v>
          </cell>
          <cell r="J36">
            <v>0.56043977372187515</v>
          </cell>
          <cell r="O36">
            <v>5.389357220606807</v>
          </cell>
        </row>
        <row r="37">
          <cell r="A37" t="str">
            <v/>
          </cell>
          <cell r="B37" t="str">
            <v>COM_PROJ</v>
          </cell>
          <cell r="C37" t="str">
            <v>-</v>
          </cell>
          <cell r="D37" t="str">
            <v>RHER</v>
          </cell>
          <cell r="J37">
            <v>5.6535976429142041</v>
          </cell>
          <cell r="O37">
            <v>7.7607216151134928</v>
          </cell>
        </row>
        <row r="38">
          <cell r="A38" t="str">
            <v/>
          </cell>
          <cell r="B38" t="str">
            <v>COM_PROJ</v>
          </cell>
          <cell r="C38" t="str">
            <v>-</v>
          </cell>
          <cell r="D38" t="str">
            <v>RHEO</v>
          </cell>
          <cell r="J38">
            <v>12.654091880341426</v>
          </cell>
          <cell r="O38">
            <v>12.565240379681686</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3"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S45"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649</v>
      </c>
      <c r="C26" s="185" t="s">
        <v>540</v>
      </c>
      <c r="D26" s="185" t="s">
        <v>409</v>
      </c>
    </row>
    <row r="27" spans="1:4" s="185" customFormat="1">
      <c r="B27" s="185" t="s">
        <v>650</v>
      </c>
      <c r="C27" s="185" t="s">
        <v>540</v>
      </c>
      <c r="D27" s="185" t="s">
        <v>409</v>
      </c>
    </row>
    <row r="28" spans="1:4" s="185" customFormat="1">
      <c r="B28" s="185" t="s">
        <v>651</v>
      </c>
      <c r="C28" s="185" t="s">
        <v>540</v>
      </c>
      <c r="D28" s="185" t="s">
        <v>409</v>
      </c>
    </row>
    <row r="29" spans="1:4" s="350" customFormat="1"/>
    <row r="30" spans="1:4" s="185" customFormat="1">
      <c r="A30" s="82">
        <v>44298</v>
      </c>
      <c r="B30" s="185" t="s">
        <v>699</v>
      </c>
      <c r="C30" s="185" t="s">
        <v>603</v>
      </c>
      <c r="D30" s="185" t="s">
        <v>604</v>
      </c>
    </row>
    <row r="31" spans="1:4" s="185" customFormat="1"/>
    <row r="32" spans="1:4" s="185" customFormat="1"/>
    <row r="33" spans="1:2" s="185" customFormat="1"/>
    <row r="34" spans="1:2" s="185" customFormat="1"/>
    <row r="35" spans="1:2" s="185" customFormat="1"/>
    <row r="36" spans="1:2" s="185" customFormat="1"/>
    <row r="38" spans="1:2">
      <c r="A38" s="216">
        <f ca="1">NOW()</f>
        <v>44413.013271296295</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636</v>
      </c>
      <c r="C7" s="4" t="str">
        <f>"DriversGams!"&amp;ADDRESS(ROW(DriversGams!A5),COLUMN(DriversGams!A5),4)</f>
        <v>DriversGams!A5</v>
      </c>
      <c r="D7" s="4">
        <v>1</v>
      </c>
      <c r="E7" s="4">
        <v>1</v>
      </c>
      <c r="F7" s="4"/>
    </row>
    <row r="8" spans="1:6">
      <c r="A8" s="4" t="s">
        <v>302</v>
      </c>
      <c r="B8" s="4" t="s">
        <v>612</v>
      </c>
      <c r="C8" s="4" t="str">
        <f>"DriversGams!"&amp;ADDRESS(ROW(DriversGams!A43),COLUMN(DriversGams!A43),4)</f>
        <v>DriversGams!A43</v>
      </c>
      <c r="D8" s="4"/>
      <c r="E8" s="4">
        <v>1</v>
      </c>
      <c r="F8" s="4"/>
    </row>
    <row r="9" spans="1:6">
      <c r="A9" s="4" t="s">
        <v>302</v>
      </c>
      <c r="B9" s="4" t="s">
        <v>637</v>
      </c>
      <c r="C9" s="4" t="str">
        <f>"DriversGams!"&amp;ADDRESS(ROW(DriversGams!A61),COLUMN(DriversGams!A61),4)</f>
        <v>DriversGams!A61</v>
      </c>
      <c r="D9" s="4">
        <v>1</v>
      </c>
      <c r="E9" s="4">
        <v>1</v>
      </c>
      <c r="F9" s="4"/>
    </row>
    <row r="10" spans="1:6">
      <c r="A10" s="4" t="s">
        <v>302</v>
      </c>
      <c r="B10" s="4" t="s">
        <v>510</v>
      </c>
      <c r="C10" s="4" t="str">
        <f>"DriversGams!"&amp;ADDRESS(ROW(DriversGams!A71),COLUMN(DriversGams!A71),4)</f>
        <v>DriversGams!A71</v>
      </c>
      <c r="D10" s="4"/>
      <c r="E10" s="4">
        <v>1</v>
      </c>
      <c r="F10" s="4"/>
    </row>
    <row r="11" spans="1:6">
      <c r="A11" s="4" t="s">
        <v>503</v>
      </c>
      <c r="B11" s="4" t="s">
        <v>504</v>
      </c>
      <c r="C11" s="4" t="str">
        <f>"DriversGams!"&amp;ADDRESS(ROW(DriversGams!A102),COLUMN(DriversGams!A102),4)</f>
        <v>DriversGams!A102</v>
      </c>
      <c r="D11" s="4">
        <v>2</v>
      </c>
      <c r="E11" s="4">
        <v>1</v>
      </c>
      <c r="F11" s="4"/>
    </row>
    <row r="12" spans="1:6">
      <c r="A12" t="s">
        <v>302</v>
      </c>
      <c r="B12" t="s">
        <v>639</v>
      </c>
      <c r="C12" s="277" t="str">
        <f>"DriversGams!"&amp;ADDRESS(ROW(DriversGams!A163),COLUMN(DriversGams!A163),4)</f>
        <v>DriversGams!A163</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tabSelected="1" workbookViewId="0">
      <selection activeCell="T6" sqref="T6"/>
    </sheetView>
  </sheetViews>
  <sheetFormatPr defaultColWidth="8.7109375" defaultRowHeight="15"/>
  <cols>
    <col min="1" max="16384" width="8.7109375" style="185"/>
  </cols>
  <sheetData>
    <row r="4" spans="1:40">
      <c r="A4" s="185" t="s">
        <v>608</v>
      </c>
    </row>
    <row r="5" spans="1:40">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185">
        <v>1833.85</v>
      </c>
      <c r="C6" s="185">
        <v>1881.9</v>
      </c>
      <c r="D6" s="185">
        <v>1929.34</v>
      </c>
      <c r="E6" s="185">
        <v>1956.68</v>
      </c>
      <c r="F6" s="185">
        <v>1983.97</v>
      </c>
      <c r="G6" s="185">
        <v>2015.63</v>
      </c>
      <c r="H6" s="185">
        <v>2048.7199999999998</v>
      </c>
      <c r="I6" s="185">
        <v>2068.14</v>
      </c>
      <c r="J6" s="185">
        <v>1924.06</v>
      </c>
      <c r="K6" s="185">
        <v>1969.68</v>
      </c>
      <c r="L6" s="185">
        <v>2013.21</v>
      </c>
      <c r="M6" s="185">
        <v>2052.89</v>
      </c>
      <c r="N6" s="185">
        <v>2097.59</v>
      </c>
      <c r="O6" s="185">
        <v>2142.04</v>
      </c>
      <c r="P6" s="185">
        <v>2187.36</v>
      </c>
      <c r="Q6" s="185">
        <v>2232.96</v>
      </c>
      <c r="R6" s="185">
        <v>2276.1999999999998</v>
      </c>
      <c r="S6" s="185">
        <v>2325.7600000000002</v>
      </c>
      <c r="T6" s="185">
        <v>2379.34</v>
      </c>
      <c r="U6" s="185">
        <v>2444.09</v>
      </c>
      <c r="V6" s="185">
        <v>2512.85</v>
      </c>
      <c r="W6" s="185">
        <v>2586.39</v>
      </c>
      <c r="X6" s="10">
        <v>2669.29</v>
      </c>
      <c r="Y6" s="24">
        <v>2753.03</v>
      </c>
      <c r="Z6" s="185">
        <v>2843.24</v>
      </c>
      <c r="AA6" s="185">
        <v>2938.39</v>
      </c>
      <c r="AB6" s="185">
        <v>3036.29</v>
      </c>
      <c r="AC6" s="185">
        <v>3138.34</v>
      </c>
      <c r="AD6" s="185">
        <v>3244.95</v>
      </c>
      <c r="AE6" s="185">
        <v>3354.92</v>
      </c>
      <c r="AF6" s="185">
        <v>3465.43</v>
      </c>
      <c r="AG6" s="185">
        <v>3580.36</v>
      </c>
      <c r="AH6" s="185">
        <v>3700.03</v>
      </c>
      <c r="AI6" s="185">
        <v>3827.31</v>
      </c>
      <c r="AJ6" s="185">
        <v>3959.52</v>
      </c>
      <c r="AK6" s="185">
        <v>4091.05</v>
      </c>
      <c r="AL6" s="185">
        <v>4228.6000000000004</v>
      </c>
      <c r="AM6" s="185">
        <v>4373.84</v>
      </c>
      <c r="AN6" s="185">
        <v>4547.05</v>
      </c>
    </row>
    <row r="7" spans="1:40">
      <c r="A7" s="35" t="s">
        <v>638</v>
      </c>
      <c r="B7" s="185">
        <v>69.819999999999993</v>
      </c>
      <c r="C7" s="185">
        <v>72.86</v>
      </c>
      <c r="D7" s="185">
        <v>75.87</v>
      </c>
      <c r="E7" s="185">
        <v>74.64</v>
      </c>
      <c r="F7" s="185">
        <v>73.959999999999994</v>
      </c>
      <c r="G7" s="185">
        <v>76.72</v>
      </c>
      <c r="H7" s="185">
        <v>75.61</v>
      </c>
      <c r="I7" s="185">
        <v>74.11</v>
      </c>
      <c r="J7" s="185">
        <v>73.06</v>
      </c>
      <c r="K7" s="185">
        <v>75.239999999999995</v>
      </c>
      <c r="L7" s="185">
        <v>77.23</v>
      </c>
      <c r="M7" s="185">
        <v>78.58</v>
      </c>
      <c r="N7" s="185">
        <v>80.14</v>
      </c>
      <c r="O7" s="185">
        <v>81.66</v>
      </c>
      <c r="P7" s="185">
        <v>83.01</v>
      </c>
      <c r="Q7" s="185">
        <v>84.26</v>
      </c>
      <c r="R7" s="185">
        <v>85.97</v>
      </c>
      <c r="S7" s="185">
        <v>87.4</v>
      </c>
      <c r="T7" s="185">
        <v>88.8</v>
      </c>
      <c r="U7" s="185">
        <v>90.44</v>
      </c>
      <c r="V7" s="185">
        <v>92.09</v>
      </c>
      <c r="W7" s="185">
        <v>93.77</v>
      </c>
      <c r="X7" s="185">
        <v>95.87</v>
      </c>
      <c r="Y7" s="185">
        <v>97.95</v>
      </c>
      <c r="Z7" s="185">
        <v>100.25</v>
      </c>
      <c r="AA7" s="185">
        <v>102.58</v>
      </c>
      <c r="AB7" s="185">
        <v>104.93</v>
      </c>
      <c r="AC7" s="185">
        <v>107.29</v>
      </c>
      <c r="AD7" s="185">
        <v>109.71</v>
      </c>
      <c r="AE7" s="185">
        <v>112.22</v>
      </c>
      <c r="AF7" s="185">
        <v>114.59</v>
      </c>
      <c r="AG7" s="185">
        <v>117.07</v>
      </c>
      <c r="AH7" s="185">
        <v>119.7</v>
      </c>
      <c r="AI7" s="185">
        <v>122.57</v>
      </c>
      <c r="AJ7" s="185">
        <v>125.55</v>
      </c>
      <c r="AK7" s="185">
        <v>128.41</v>
      </c>
      <c r="AL7" s="185">
        <v>131.38999999999999</v>
      </c>
      <c r="AM7" s="185">
        <v>134.63</v>
      </c>
      <c r="AN7" s="185">
        <v>138.71</v>
      </c>
    </row>
    <row r="8" spans="1:40">
      <c r="A8" s="35" t="s">
        <v>387</v>
      </c>
      <c r="B8" s="185">
        <v>123.26999999999998</v>
      </c>
      <c r="C8" s="361">
        <v>125.80799999999999</v>
      </c>
      <c r="D8" s="361">
        <v>125.928</v>
      </c>
      <c r="E8" s="361">
        <v>128.83799999999999</v>
      </c>
      <c r="F8" s="361">
        <v>126.498</v>
      </c>
      <c r="G8" s="361">
        <v>129.738</v>
      </c>
      <c r="H8" s="361">
        <v>128.71199999999999</v>
      </c>
      <c r="I8" s="361">
        <v>126.50399999999999</v>
      </c>
      <c r="J8" s="361">
        <v>118.98</v>
      </c>
      <c r="K8" s="361">
        <v>121.03799999999998</v>
      </c>
      <c r="L8" s="361">
        <v>122.64599999999999</v>
      </c>
      <c r="M8" s="361">
        <v>123.93</v>
      </c>
      <c r="N8" s="361">
        <v>125.322</v>
      </c>
      <c r="O8" s="361">
        <v>126.78</v>
      </c>
      <c r="P8" s="361">
        <v>127.99199999999999</v>
      </c>
      <c r="Q8" s="361">
        <v>129.15599999999998</v>
      </c>
      <c r="R8" s="361">
        <v>131.04</v>
      </c>
      <c r="S8" s="361">
        <v>132.066</v>
      </c>
      <c r="T8" s="361">
        <v>132.99599999999998</v>
      </c>
      <c r="U8" s="361">
        <v>134.298</v>
      </c>
      <c r="V8" s="361">
        <v>135.6</v>
      </c>
      <c r="W8" s="361">
        <v>136.94399999999999</v>
      </c>
      <c r="X8" s="361">
        <v>138.828</v>
      </c>
      <c r="Y8" s="361">
        <v>140.66999999999999</v>
      </c>
      <c r="Z8" s="361">
        <v>142.67399999999998</v>
      </c>
      <c r="AA8" s="361">
        <v>144.61199999999999</v>
      </c>
      <c r="AB8" s="361">
        <v>146.84399999999999</v>
      </c>
      <c r="AC8" s="361">
        <v>149.184</v>
      </c>
      <c r="AD8" s="361">
        <v>151.65</v>
      </c>
      <c r="AE8" s="361">
        <v>154.33799999999999</v>
      </c>
      <c r="AF8" s="361">
        <v>157.03800000000001</v>
      </c>
      <c r="AG8" s="361">
        <v>159.93600000000001</v>
      </c>
      <c r="AH8" s="361">
        <v>163.05599999999998</v>
      </c>
      <c r="AI8" s="361">
        <v>166.488</v>
      </c>
      <c r="AJ8" s="361">
        <v>170.28</v>
      </c>
      <c r="AK8" s="361">
        <v>174.072</v>
      </c>
      <c r="AL8" s="361">
        <v>178.14</v>
      </c>
      <c r="AM8" s="361">
        <v>182.57400000000001</v>
      </c>
      <c r="AN8" s="361">
        <v>188.22599999999997</v>
      </c>
    </row>
    <row r="9" spans="1:40" s="361" customFormat="1">
      <c r="A9" s="35" t="s">
        <v>522</v>
      </c>
      <c r="B9" s="361">
        <v>93.1</v>
      </c>
      <c r="C9" s="361">
        <v>96.24</v>
      </c>
      <c r="D9" s="361">
        <v>98.9</v>
      </c>
      <c r="E9" s="361">
        <v>99.85</v>
      </c>
      <c r="F9" s="361">
        <v>102.21</v>
      </c>
      <c r="G9" s="361">
        <v>103.61</v>
      </c>
      <c r="H9" s="361">
        <v>105.24</v>
      </c>
      <c r="I9" s="361">
        <v>104.54</v>
      </c>
      <c r="J9" s="361">
        <v>101.85</v>
      </c>
      <c r="K9" s="361">
        <v>104.95</v>
      </c>
      <c r="L9" s="361">
        <v>107.71</v>
      </c>
      <c r="M9" s="361">
        <v>109.84</v>
      </c>
      <c r="N9" s="361">
        <v>112.24</v>
      </c>
      <c r="O9" s="361">
        <v>114.63</v>
      </c>
      <c r="P9" s="361">
        <v>116.8</v>
      </c>
      <c r="Q9" s="361">
        <v>118.95</v>
      </c>
      <c r="R9" s="361">
        <v>121.8</v>
      </c>
      <c r="S9" s="361">
        <v>124.07</v>
      </c>
      <c r="T9" s="361">
        <v>126.27</v>
      </c>
      <c r="U9" s="361">
        <v>128.88999999999999</v>
      </c>
      <c r="V9" s="361">
        <v>131.65</v>
      </c>
      <c r="W9" s="361">
        <v>134.56</v>
      </c>
      <c r="X9" s="361">
        <v>138.11000000000001</v>
      </c>
      <c r="Y9" s="361">
        <v>141.66</v>
      </c>
      <c r="Z9" s="361">
        <v>145.46</v>
      </c>
      <c r="AA9" s="361">
        <v>149.24</v>
      </c>
      <c r="AB9" s="361">
        <v>153</v>
      </c>
      <c r="AC9" s="361">
        <v>156.83000000000001</v>
      </c>
      <c r="AD9" s="361">
        <v>160.74</v>
      </c>
      <c r="AE9" s="361">
        <v>164.68</v>
      </c>
      <c r="AF9" s="361">
        <v>168.49</v>
      </c>
      <c r="AG9" s="361">
        <v>172.54</v>
      </c>
      <c r="AH9" s="361">
        <v>176.82</v>
      </c>
      <c r="AI9" s="361">
        <v>181.33</v>
      </c>
      <c r="AJ9" s="361">
        <v>185.9</v>
      </c>
      <c r="AK9" s="361">
        <v>190.27</v>
      </c>
      <c r="AL9" s="361">
        <v>194.8</v>
      </c>
      <c r="AM9" s="361">
        <v>199.65</v>
      </c>
      <c r="AN9" s="361">
        <v>205.62</v>
      </c>
    </row>
    <row r="10" spans="1:40">
      <c r="A10" s="35" t="s">
        <v>523</v>
      </c>
      <c r="B10" s="185">
        <v>235.5</v>
      </c>
      <c r="C10" s="185">
        <v>241.59</v>
      </c>
      <c r="D10" s="185">
        <v>246.1</v>
      </c>
      <c r="E10" s="185">
        <v>248.42</v>
      </c>
      <c r="F10" s="185">
        <v>251.09</v>
      </c>
      <c r="G10" s="185">
        <v>253.26</v>
      </c>
      <c r="H10" s="185">
        <v>255.74</v>
      </c>
      <c r="I10" s="185">
        <v>254.07</v>
      </c>
      <c r="J10" s="185">
        <v>233.33</v>
      </c>
      <c r="K10" s="185">
        <v>239.41</v>
      </c>
      <c r="L10" s="185">
        <v>244.91</v>
      </c>
      <c r="M10" s="185">
        <v>249.83</v>
      </c>
      <c r="N10" s="185">
        <v>255.36</v>
      </c>
      <c r="O10" s="185">
        <v>260.81</v>
      </c>
      <c r="P10" s="185">
        <v>266.36</v>
      </c>
      <c r="Q10" s="185">
        <v>271.74</v>
      </c>
      <c r="R10" s="185">
        <v>277.05</v>
      </c>
      <c r="S10" s="185">
        <v>282.77999999999997</v>
      </c>
      <c r="T10" s="185">
        <v>288.95999999999998</v>
      </c>
      <c r="U10" s="185">
        <v>296.33999999999997</v>
      </c>
      <c r="V10" s="185">
        <v>304.2</v>
      </c>
      <c r="W10" s="185">
        <v>312.55</v>
      </c>
      <c r="X10" s="185">
        <v>321.88</v>
      </c>
      <c r="Y10" s="185">
        <v>331.08</v>
      </c>
      <c r="Z10" s="185">
        <v>340.86</v>
      </c>
      <c r="AA10" s="185">
        <v>351.05</v>
      </c>
      <c r="AB10" s="185">
        <v>361.39</v>
      </c>
      <c r="AC10" s="185">
        <v>372.08</v>
      </c>
      <c r="AD10" s="185">
        <v>383.14</v>
      </c>
      <c r="AE10" s="185">
        <v>394.85</v>
      </c>
      <c r="AF10" s="185">
        <v>406.53</v>
      </c>
      <c r="AG10" s="185">
        <v>418.72</v>
      </c>
      <c r="AH10" s="185">
        <v>431.5</v>
      </c>
      <c r="AI10" s="185">
        <v>445.12</v>
      </c>
      <c r="AJ10" s="185">
        <v>459.51</v>
      </c>
      <c r="AK10" s="185">
        <v>473.68</v>
      </c>
      <c r="AL10" s="185">
        <v>488.53</v>
      </c>
      <c r="AM10" s="185">
        <v>504.28</v>
      </c>
      <c r="AN10" s="185">
        <v>523.45000000000005</v>
      </c>
    </row>
    <row r="11" spans="1:40">
      <c r="A11" s="35" t="s">
        <v>524</v>
      </c>
      <c r="B11" s="185">
        <v>17.78</v>
      </c>
      <c r="C11" s="185">
        <v>18.170000000000002</v>
      </c>
      <c r="D11" s="185">
        <v>18.57</v>
      </c>
      <c r="E11" s="185">
        <v>18.72</v>
      </c>
      <c r="F11" s="185">
        <v>19.07</v>
      </c>
      <c r="G11" s="185">
        <v>19.21</v>
      </c>
      <c r="H11" s="185">
        <v>19.559999999999999</v>
      </c>
      <c r="I11" s="185">
        <v>19.57</v>
      </c>
      <c r="J11" s="185">
        <v>18.440000000000001</v>
      </c>
      <c r="K11" s="185">
        <v>18.899999999999999</v>
      </c>
      <c r="L11" s="185">
        <v>19.3</v>
      </c>
      <c r="M11" s="185">
        <v>19.66</v>
      </c>
      <c r="N11" s="185">
        <v>20.07</v>
      </c>
      <c r="O11" s="185">
        <v>20.49</v>
      </c>
      <c r="P11" s="185">
        <v>20.88</v>
      </c>
      <c r="Q11" s="185">
        <v>21.27</v>
      </c>
      <c r="R11" s="185">
        <v>21.67</v>
      </c>
      <c r="S11" s="185">
        <v>22.05</v>
      </c>
      <c r="T11" s="185">
        <v>22.47</v>
      </c>
      <c r="U11" s="185">
        <v>22.99</v>
      </c>
      <c r="V11" s="185">
        <v>23.54</v>
      </c>
      <c r="W11" s="185">
        <v>24.14</v>
      </c>
      <c r="X11" s="185">
        <v>24.83</v>
      </c>
      <c r="Y11" s="185">
        <v>25.51</v>
      </c>
      <c r="Z11" s="185">
        <v>26.23</v>
      </c>
      <c r="AA11" s="185">
        <v>26.97</v>
      </c>
      <c r="AB11" s="185">
        <v>27.74</v>
      </c>
      <c r="AC11" s="185">
        <v>28.55</v>
      </c>
      <c r="AD11" s="185">
        <v>29.38</v>
      </c>
      <c r="AE11" s="185">
        <v>30.27</v>
      </c>
      <c r="AF11" s="185">
        <v>31.15</v>
      </c>
      <c r="AG11" s="185">
        <v>32.07</v>
      </c>
      <c r="AH11" s="185">
        <v>33.03</v>
      </c>
      <c r="AI11" s="185">
        <v>34.06</v>
      </c>
      <c r="AJ11" s="185">
        <v>35.14</v>
      </c>
      <c r="AK11" s="185">
        <v>36.200000000000003</v>
      </c>
      <c r="AL11" s="185">
        <v>37.31</v>
      </c>
      <c r="AM11" s="185">
        <v>38.479999999999997</v>
      </c>
      <c r="AN11" s="185">
        <v>39.92</v>
      </c>
    </row>
    <row r="12" spans="1:40">
      <c r="A12" s="35" t="s">
        <v>525</v>
      </c>
      <c r="B12" s="185">
        <v>52.81</v>
      </c>
      <c r="C12" s="185">
        <v>54.26</v>
      </c>
      <c r="D12" s="185">
        <v>55.41</v>
      </c>
      <c r="E12" s="185">
        <v>55.89</v>
      </c>
      <c r="F12" s="185">
        <v>56.55</v>
      </c>
      <c r="G12" s="185">
        <v>57.1</v>
      </c>
      <c r="H12" s="185">
        <v>57.77</v>
      </c>
      <c r="I12" s="185">
        <v>57.43</v>
      </c>
      <c r="J12" s="185">
        <v>53.7</v>
      </c>
      <c r="K12" s="185">
        <v>54.93</v>
      </c>
      <c r="L12" s="185">
        <v>56.1</v>
      </c>
      <c r="M12" s="185">
        <v>57.1</v>
      </c>
      <c r="N12" s="185">
        <v>58.23</v>
      </c>
      <c r="O12" s="185">
        <v>59.4</v>
      </c>
      <c r="P12" s="185">
        <v>60.51</v>
      </c>
      <c r="Q12" s="185">
        <v>61.62</v>
      </c>
      <c r="R12" s="185">
        <v>62.89</v>
      </c>
      <c r="S12" s="185">
        <v>63.98</v>
      </c>
      <c r="T12" s="185">
        <v>65.209999999999994</v>
      </c>
      <c r="U12" s="185">
        <v>66.91</v>
      </c>
      <c r="V12" s="185">
        <v>68.67</v>
      </c>
      <c r="W12" s="185">
        <v>70.540000000000006</v>
      </c>
      <c r="X12" s="185">
        <v>72.73</v>
      </c>
      <c r="Y12" s="185">
        <v>74.89</v>
      </c>
      <c r="Z12" s="185">
        <v>77.16</v>
      </c>
      <c r="AA12" s="185">
        <v>79.62</v>
      </c>
      <c r="AB12" s="185">
        <v>82.09</v>
      </c>
      <c r="AC12" s="185">
        <v>84.63</v>
      </c>
      <c r="AD12" s="185">
        <v>87.27</v>
      </c>
      <c r="AE12" s="185">
        <v>89.91</v>
      </c>
      <c r="AF12" s="185">
        <v>92.55</v>
      </c>
      <c r="AG12" s="185">
        <v>95.31</v>
      </c>
      <c r="AH12" s="185">
        <v>98.19</v>
      </c>
      <c r="AI12" s="185">
        <v>101.26</v>
      </c>
      <c r="AJ12" s="185">
        <v>104.46</v>
      </c>
      <c r="AK12" s="185">
        <v>107.63</v>
      </c>
      <c r="AL12" s="185">
        <v>110.94</v>
      </c>
      <c r="AM12" s="185">
        <v>114.45</v>
      </c>
      <c r="AN12" s="185">
        <v>118.69</v>
      </c>
    </row>
    <row r="13" spans="1:40">
      <c r="A13" s="35" t="s">
        <v>526</v>
      </c>
      <c r="B13" s="185">
        <v>14.11</v>
      </c>
      <c r="C13" s="185">
        <v>14.44</v>
      </c>
      <c r="D13" s="185">
        <v>14.65</v>
      </c>
      <c r="E13" s="185">
        <v>14.76</v>
      </c>
      <c r="F13" s="185">
        <v>14.92</v>
      </c>
      <c r="G13" s="185">
        <v>15.1</v>
      </c>
      <c r="H13" s="185">
        <v>15.25</v>
      </c>
      <c r="I13" s="185">
        <v>15.19</v>
      </c>
      <c r="J13" s="185">
        <v>14.04</v>
      </c>
      <c r="K13" s="185">
        <v>14.38</v>
      </c>
      <c r="L13" s="185">
        <v>14.69</v>
      </c>
      <c r="M13" s="185">
        <v>14.97</v>
      </c>
      <c r="N13" s="185">
        <v>15.29</v>
      </c>
      <c r="O13" s="185">
        <v>15.6</v>
      </c>
      <c r="P13" s="185">
        <v>15.92</v>
      </c>
      <c r="Q13" s="185">
        <v>16.239999999999998</v>
      </c>
      <c r="R13" s="185">
        <v>16.46</v>
      </c>
      <c r="S13" s="185">
        <v>16.8</v>
      </c>
      <c r="T13" s="185">
        <v>17.170000000000002</v>
      </c>
      <c r="U13" s="185">
        <v>17.61</v>
      </c>
      <c r="V13" s="185">
        <v>18.079999999999998</v>
      </c>
      <c r="W13" s="185">
        <v>18.579999999999998</v>
      </c>
      <c r="X13" s="185">
        <v>19.100000000000001</v>
      </c>
      <c r="Y13" s="185">
        <v>19.61</v>
      </c>
      <c r="Z13" s="185">
        <v>20.149999999999999</v>
      </c>
      <c r="AA13" s="185">
        <v>20.71</v>
      </c>
      <c r="AB13" s="185">
        <v>21.29</v>
      </c>
      <c r="AC13" s="185">
        <v>21.89</v>
      </c>
      <c r="AD13" s="185">
        <v>22.5</v>
      </c>
      <c r="AE13" s="185">
        <v>23.19</v>
      </c>
      <c r="AF13" s="185">
        <v>23.88</v>
      </c>
      <c r="AG13" s="185">
        <v>24.59</v>
      </c>
      <c r="AH13" s="185">
        <v>25.33</v>
      </c>
      <c r="AI13" s="185">
        <v>26.13</v>
      </c>
      <c r="AJ13" s="185">
        <v>26.98</v>
      </c>
      <c r="AK13" s="185">
        <v>27.82</v>
      </c>
      <c r="AL13" s="185">
        <v>28.69</v>
      </c>
      <c r="AM13" s="185">
        <v>29.62</v>
      </c>
      <c r="AN13" s="185">
        <v>30.75</v>
      </c>
    </row>
    <row r="14" spans="1:40">
      <c r="A14" s="35" t="s">
        <v>388</v>
      </c>
      <c r="B14" s="185">
        <v>13.35</v>
      </c>
      <c r="C14" s="185">
        <v>13.68</v>
      </c>
      <c r="D14" s="185">
        <v>13.89</v>
      </c>
      <c r="E14" s="185">
        <v>14.15</v>
      </c>
      <c r="F14" s="185">
        <v>14.18</v>
      </c>
      <c r="G14" s="185">
        <v>14.29</v>
      </c>
      <c r="H14" s="185">
        <v>14.31</v>
      </c>
      <c r="I14" s="185">
        <v>14.15</v>
      </c>
      <c r="J14" s="185">
        <v>13.1</v>
      </c>
      <c r="K14" s="185">
        <v>13.41</v>
      </c>
      <c r="L14" s="185">
        <v>13.57</v>
      </c>
      <c r="M14" s="185">
        <v>13.73</v>
      </c>
      <c r="N14" s="185">
        <v>13.9</v>
      </c>
      <c r="O14" s="185">
        <v>14.12</v>
      </c>
      <c r="P14" s="185">
        <v>14.27</v>
      </c>
      <c r="Q14" s="185">
        <v>14.4</v>
      </c>
      <c r="R14" s="185">
        <v>14.75</v>
      </c>
      <c r="S14" s="185">
        <v>14.82</v>
      </c>
      <c r="T14" s="185">
        <v>14.91</v>
      </c>
      <c r="U14" s="185">
        <v>15.03</v>
      </c>
      <c r="V14" s="185">
        <v>15.19</v>
      </c>
      <c r="W14" s="185">
        <v>15.37</v>
      </c>
      <c r="X14" s="185">
        <v>15.64</v>
      </c>
      <c r="Y14" s="185">
        <v>15.88</v>
      </c>
      <c r="Z14" s="185">
        <v>16.13</v>
      </c>
      <c r="AA14" s="185">
        <v>16.399999999999999</v>
      </c>
      <c r="AB14" s="185">
        <v>16.7</v>
      </c>
      <c r="AC14" s="185">
        <v>17.010000000000002</v>
      </c>
      <c r="AD14" s="185">
        <v>17.329999999999998</v>
      </c>
      <c r="AE14" s="185">
        <v>17.66</v>
      </c>
      <c r="AF14" s="185">
        <v>17.989999999999998</v>
      </c>
      <c r="AG14" s="185">
        <v>18.34</v>
      </c>
      <c r="AH14" s="185">
        <v>18.72</v>
      </c>
      <c r="AI14" s="185">
        <v>19.12</v>
      </c>
      <c r="AJ14" s="185">
        <v>19.579999999999998</v>
      </c>
      <c r="AK14" s="185">
        <v>20.03</v>
      </c>
      <c r="AL14" s="185">
        <v>20.51</v>
      </c>
      <c r="AM14" s="185">
        <v>21.03</v>
      </c>
      <c r="AN14" s="185">
        <v>21.68</v>
      </c>
    </row>
    <row r="15" spans="1:40">
      <c r="A15" s="35" t="s">
        <v>527</v>
      </c>
      <c r="B15" s="185">
        <v>10.11</v>
      </c>
      <c r="C15" s="185">
        <v>8.49</v>
      </c>
      <c r="D15" s="185">
        <v>7.76</v>
      </c>
      <c r="E15" s="185">
        <v>7.88</v>
      </c>
      <c r="F15" s="185">
        <v>7.62</v>
      </c>
      <c r="G15" s="185">
        <v>7.28</v>
      </c>
      <c r="H15" s="185">
        <v>7.09</v>
      </c>
      <c r="I15" s="185">
        <v>6.72</v>
      </c>
      <c r="J15" s="185">
        <v>6.04</v>
      </c>
      <c r="K15" s="185">
        <v>6.26</v>
      </c>
      <c r="L15" s="185">
        <v>6.38</v>
      </c>
      <c r="M15" s="185">
        <v>6.46</v>
      </c>
      <c r="N15" s="185">
        <v>6.53</v>
      </c>
      <c r="O15" s="185">
        <v>6.63</v>
      </c>
      <c r="P15" s="185">
        <v>6.71</v>
      </c>
      <c r="Q15" s="185">
        <v>6.74</v>
      </c>
      <c r="R15" s="185">
        <v>7.03</v>
      </c>
      <c r="S15" s="185">
        <v>7.04</v>
      </c>
      <c r="T15" s="185">
        <v>7.01</v>
      </c>
      <c r="U15" s="185">
        <v>6.93</v>
      </c>
      <c r="V15" s="185">
        <v>6.88</v>
      </c>
      <c r="W15" s="185">
        <v>6.81</v>
      </c>
      <c r="X15" s="185">
        <v>6.81</v>
      </c>
      <c r="Y15" s="185">
        <v>6.82</v>
      </c>
      <c r="Z15" s="185">
        <v>6.82</v>
      </c>
      <c r="AA15" s="185">
        <v>6.76</v>
      </c>
      <c r="AB15" s="185">
        <v>6.71</v>
      </c>
      <c r="AC15" s="185">
        <v>6.66</v>
      </c>
      <c r="AD15" s="185">
        <v>6.61</v>
      </c>
      <c r="AE15" s="185">
        <v>6.58</v>
      </c>
      <c r="AF15" s="185">
        <v>6.55</v>
      </c>
      <c r="AG15" s="185">
        <v>6.53</v>
      </c>
      <c r="AH15" s="185">
        <v>6.52</v>
      </c>
      <c r="AI15" s="185">
        <v>6.53</v>
      </c>
      <c r="AJ15" s="185">
        <v>6.59</v>
      </c>
      <c r="AK15" s="185">
        <v>6.65</v>
      </c>
      <c r="AL15" s="185">
        <v>6.73</v>
      </c>
      <c r="AM15" s="185">
        <v>6.83</v>
      </c>
      <c r="AN15" s="185">
        <v>6.99</v>
      </c>
    </row>
    <row r="16" spans="1:40">
      <c r="A16" s="35" t="s">
        <v>528</v>
      </c>
      <c r="B16" s="185">
        <v>84.25</v>
      </c>
      <c r="C16" s="185">
        <v>82.71</v>
      </c>
      <c r="D16" s="185">
        <v>79.56</v>
      </c>
      <c r="E16" s="185">
        <v>76.53</v>
      </c>
      <c r="F16" s="185">
        <v>75.13</v>
      </c>
      <c r="G16" s="185">
        <v>74.03</v>
      </c>
      <c r="H16" s="185">
        <v>74.44</v>
      </c>
      <c r="I16" s="185">
        <v>72.650000000000006</v>
      </c>
      <c r="J16" s="185">
        <v>70.260000000000005</v>
      </c>
      <c r="K16" s="185">
        <v>74.099999999999994</v>
      </c>
      <c r="L16" s="185">
        <v>73.67</v>
      </c>
      <c r="M16" s="185">
        <v>74.25</v>
      </c>
      <c r="N16" s="185">
        <v>74.66</v>
      </c>
      <c r="O16" s="185">
        <v>75.03</v>
      </c>
      <c r="P16" s="185">
        <v>76.28</v>
      </c>
      <c r="Q16" s="185">
        <v>76.319999999999993</v>
      </c>
      <c r="R16" s="185">
        <v>76.67</v>
      </c>
      <c r="S16" s="185">
        <v>78.13</v>
      </c>
      <c r="T16" s="185">
        <v>79.61</v>
      </c>
      <c r="U16" s="185">
        <v>81.23</v>
      </c>
      <c r="V16" s="185">
        <v>83.69</v>
      </c>
      <c r="W16" s="185">
        <v>85.48</v>
      </c>
      <c r="X16" s="185">
        <v>87.67</v>
      </c>
      <c r="Y16" s="185">
        <v>89.95</v>
      </c>
      <c r="Z16" s="185">
        <v>91.79</v>
      </c>
      <c r="AA16" s="185">
        <v>93.81</v>
      </c>
      <c r="AB16" s="185">
        <v>95.03</v>
      </c>
      <c r="AC16" s="185">
        <v>96.4</v>
      </c>
      <c r="AD16" s="185">
        <v>97.78</v>
      </c>
      <c r="AE16" s="185">
        <v>99.48</v>
      </c>
      <c r="AF16" s="185">
        <v>101.08</v>
      </c>
      <c r="AG16" s="185">
        <v>102.69</v>
      </c>
      <c r="AH16" s="185">
        <v>104.32</v>
      </c>
      <c r="AI16" s="185">
        <v>105.99</v>
      </c>
      <c r="AJ16" s="185">
        <v>108.49</v>
      </c>
      <c r="AK16" s="185">
        <v>110.57</v>
      </c>
      <c r="AL16" s="185">
        <v>112.67</v>
      </c>
      <c r="AM16" s="185">
        <v>114.79</v>
      </c>
      <c r="AN16" s="185">
        <v>116.96</v>
      </c>
    </row>
    <row r="17" spans="1:40">
      <c r="A17" s="35" t="s">
        <v>593</v>
      </c>
      <c r="B17" s="185">
        <v>21.15</v>
      </c>
      <c r="C17" s="185">
        <v>22.36</v>
      </c>
      <c r="D17" s="185">
        <v>23.93</v>
      </c>
      <c r="E17" s="185">
        <v>24.86</v>
      </c>
      <c r="F17" s="185">
        <v>25.68</v>
      </c>
      <c r="G17" s="185">
        <v>27.65</v>
      </c>
      <c r="H17" s="185">
        <v>29.64</v>
      </c>
      <c r="I17" s="185">
        <v>30.75</v>
      </c>
      <c r="J17" s="185">
        <v>30.26</v>
      </c>
      <c r="K17" s="185">
        <v>31.64</v>
      </c>
      <c r="L17" s="185">
        <v>33.06</v>
      </c>
      <c r="M17" s="185">
        <v>34.409999999999997</v>
      </c>
      <c r="N17" s="185">
        <v>36.049999999999997</v>
      </c>
      <c r="O17" s="185">
        <v>37.840000000000003</v>
      </c>
      <c r="P17" s="185">
        <v>39.71</v>
      </c>
      <c r="Q17" s="185">
        <v>41.68</v>
      </c>
      <c r="R17" s="185">
        <v>44.08</v>
      </c>
      <c r="S17" s="185">
        <v>46.58</v>
      </c>
      <c r="T17" s="185">
        <v>49.3</v>
      </c>
      <c r="U17" s="185">
        <v>52.42</v>
      </c>
      <c r="V17" s="185">
        <v>55.71</v>
      </c>
      <c r="W17" s="185">
        <v>59.21</v>
      </c>
      <c r="X17" s="185">
        <v>63.34</v>
      </c>
      <c r="Y17" s="185">
        <v>67.680000000000007</v>
      </c>
      <c r="Z17" s="185">
        <v>72.56</v>
      </c>
      <c r="AA17" s="185">
        <v>77.790000000000006</v>
      </c>
      <c r="AB17" s="185">
        <v>83.35</v>
      </c>
      <c r="AC17" s="185">
        <v>89.31</v>
      </c>
      <c r="AD17" s="185">
        <v>95.69</v>
      </c>
      <c r="AE17" s="185">
        <v>102.28</v>
      </c>
      <c r="AF17" s="185">
        <v>108.82</v>
      </c>
      <c r="AG17" s="185">
        <v>115.61</v>
      </c>
      <c r="AH17" s="185">
        <v>122.69</v>
      </c>
      <c r="AI17" s="185">
        <v>130.12</v>
      </c>
      <c r="AJ17" s="185">
        <v>137.75</v>
      </c>
      <c r="AK17" s="185">
        <v>145.12</v>
      </c>
      <c r="AL17" s="185">
        <v>152.74</v>
      </c>
      <c r="AM17" s="185">
        <v>160.78</v>
      </c>
      <c r="AN17" s="185">
        <v>170.59</v>
      </c>
    </row>
    <row r="18" spans="1:40">
      <c r="A18" s="35" t="s">
        <v>594</v>
      </c>
      <c r="B18" s="185">
        <v>135.96</v>
      </c>
      <c r="C18" s="185">
        <v>139.76</v>
      </c>
      <c r="D18" s="185">
        <v>143.13</v>
      </c>
      <c r="E18" s="185">
        <v>144.43</v>
      </c>
      <c r="F18" s="185">
        <v>145.78</v>
      </c>
      <c r="G18" s="185">
        <v>148.19</v>
      </c>
      <c r="H18" s="185">
        <v>150.15</v>
      </c>
      <c r="I18" s="185">
        <v>149.86000000000001</v>
      </c>
      <c r="J18" s="185">
        <v>138.71</v>
      </c>
      <c r="K18" s="185">
        <v>141.72999999999999</v>
      </c>
      <c r="L18" s="185">
        <v>144.58000000000001</v>
      </c>
      <c r="M18" s="185">
        <v>147.09</v>
      </c>
      <c r="N18" s="185">
        <v>150.05000000000001</v>
      </c>
      <c r="O18" s="185">
        <v>152.99</v>
      </c>
      <c r="P18" s="185">
        <v>155.99</v>
      </c>
      <c r="Q18" s="185">
        <v>158.99</v>
      </c>
      <c r="R18" s="185">
        <v>160.97999999999999</v>
      </c>
      <c r="S18" s="185">
        <v>164.16</v>
      </c>
      <c r="T18" s="185">
        <v>167.7</v>
      </c>
      <c r="U18" s="185">
        <v>172.12</v>
      </c>
      <c r="V18" s="185">
        <v>176.73</v>
      </c>
      <c r="W18" s="185">
        <v>181.62</v>
      </c>
      <c r="X18" s="185">
        <v>186.95</v>
      </c>
      <c r="Y18" s="185">
        <v>192.27</v>
      </c>
      <c r="Z18" s="185">
        <v>197.94</v>
      </c>
      <c r="AA18" s="185">
        <v>204.15</v>
      </c>
      <c r="AB18" s="185">
        <v>210.42</v>
      </c>
      <c r="AC18" s="185">
        <v>216.93</v>
      </c>
      <c r="AD18" s="185">
        <v>223.69</v>
      </c>
      <c r="AE18" s="185">
        <v>230.57</v>
      </c>
      <c r="AF18" s="185">
        <v>237.37</v>
      </c>
      <c r="AG18" s="185">
        <v>244.47</v>
      </c>
      <c r="AH18" s="185">
        <v>251.92</v>
      </c>
      <c r="AI18" s="185">
        <v>259.85000000000002</v>
      </c>
      <c r="AJ18" s="185">
        <v>268.14999999999998</v>
      </c>
      <c r="AK18" s="185">
        <v>276.3</v>
      </c>
      <c r="AL18" s="185">
        <v>284.83999999999997</v>
      </c>
      <c r="AM18" s="185">
        <v>293.93</v>
      </c>
      <c r="AN18" s="185">
        <v>305.06</v>
      </c>
    </row>
    <row r="19" spans="1:40">
      <c r="A19" s="35" t="s">
        <v>595</v>
      </c>
      <c r="B19" s="185">
        <v>11.26</v>
      </c>
      <c r="C19" s="185">
        <v>11.58</v>
      </c>
      <c r="D19" s="185">
        <v>11.98</v>
      </c>
      <c r="E19" s="185">
        <v>12.2</v>
      </c>
      <c r="F19" s="185">
        <v>12.33</v>
      </c>
      <c r="G19" s="185">
        <v>12.56</v>
      </c>
      <c r="H19" s="185">
        <v>12.87</v>
      </c>
      <c r="I19" s="185">
        <v>12.94</v>
      </c>
      <c r="J19" s="185">
        <v>12.19</v>
      </c>
      <c r="K19" s="185">
        <v>12.53</v>
      </c>
      <c r="L19" s="185">
        <v>12.82</v>
      </c>
      <c r="M19" s="185">
        <v>13.05</v>
      </c>
      <c r="N19" s="185">
        <v>13.31</v>
      </c>
      <c r="O19" s="185">
        <v>13.56</v>
      </c>
      <c r="P19" s="185">
        <v>13.81</v>
      </c>
      <c r="Q19" s="185">
        <v>14.05</v>
      </c>
      <c r="R19" s="185">
        <v>14.19</v>
      </c>
      <c r="S19" s="185">
        <v>14.47</v>
      </c>
      <c r="T19" s="185">
        <v>14.75</v>
      </c>
      <c r="U19" s="185">
        <v>15.11</v>
      </c>
      <c r="V19" s="185">
        <v>15.46</v>
      </c>
      <c r="W19" s="185">
        <v>15.82</v>
      </c>
      <c r="X19" s="185">
        <v>16.18</v>
      </c>
      <c r="Y19" s="185">
        <v>16.559999999999999</v>
      </c>
      <c r="Z19" s="185">
        <v>16.95</v>
      </c>
      <c r="AA19" s="185">
        <v>17.38</v>
      </c>
      <c r="AB19" s="185">
        <v>17.8</v>
      </c>
      <c r="AC19" s="185">
        <v>18.23</v>
      </c>
      <c r="AD19" s="185">
        <v>18.670000000000002</v>
      </c>
      <c r="AE19" s="185">
        <v>19.12</v>
      </c>
      <c r="AF19" s="185">
        <v>19.55</v>
      </c>
      <c r="AG19" s="185">
        <v>19.98</v>
      </c>
      <c r="AH19" s="185">
        <v>20.420000000000002</v>
      </c>
      <c r="AI19" s="185">
        <v>20.87</v>
      </c>
      <c r="AJ19" s="185">
        <v>21.33</v>
      </c>
      <c r="AK19" s="185">
        <v>21.77</v>
      </c>
      <c r="AL19" s="185">
        <v>22.21</v>
      </c>
      <c r="AM19" s="185">
        <v>22.68</v>
      </c>
      <c r="AN19" s="185">
        <v>23.27</v>
      </c>
    </row>
    <row r="20" spans="1:40">
      <c r="A20" s="35" t="s">
        <v>596</v>
      </c>
      <c r="B20" s="185">
        <v>1.1399999999999999</v>
      </c>
      <c r="C20" s="185">
        <v>1.1499999999999999</v>
      </c>
      <c r="D20" s="185">
        <v>1.1299999999999999</v>
      </c>
      <c r="E20" s="185">
        <v>1.1200000000000001</v>
      </c>
      <c r="F20" s="185">
        <v>1.1200000000000001</v>
      </c>
      <c r="G20" s="185">
        <v>1.1299999999999999</v>
      </c>
      <c r="H20" s="185">
        <v>1.1000000000000001</v>
      </c>
      <c r="I20" s="185">
        <v>1.07</v>
      </c>
      <c r="J20" s="185">
        <v>0.94</v>
      </c>
      <c r="K20" s="185">
        <v>0.94</v>
      </c>
      <c r="L20" s="185">
        <v>0.95</v>
      </c>
      <c r="M20" s="185">
        <v>0.97</v>
      </c>
      <c r="N20" s="185">
        <v>0.98</v>
      </c>
      <c r="O20" s="185">
        <v>1</v>
      </c>
      <c r="P20" s="185">
        <v>1.02</v>
      </c>
      <c r="Q20" s="185">
        <v>1.04</v>
      </c>
      <c r="R20" s="185">
        <v>1.05</v>
      </c>
      <c r="S20" s="185">
        <v>1.06</v>
      </c>
      <c r="T20" s="185">
        <v>1.0900000000000001</v>
      </c>
      <c r="U20" s="185">
        <v>1.1200000000000001</v>
      </c>
      <c r="V20" s="185">
        <v>1.1599999999999999</v>
      </c>
      <c r="W20" s="185">
        <v>1.2</v>
      </c>
      <c r="X20" s="185">
        <v>1.25</v>
      </c>
      <c r="Y20" s="185">
        <v>1.29</v>
      </c>
      <c r="Z20" s="185">
        <v>1.34</v>
      </c>
      <c r="AA20" s="185">
        <v>1.4</v>
      </c>
      <c r="AB20" s="185">
        <v>1.46</v>
      </c>
      <c r="AC20" s="185">
        <v>1.52</v>
      </c>
      <c r="AD20" s="185">
        <v>1.59</v>
      </c>
      <c r="AE20" s="185">
        <v>1.67</v>
      </c>
      <c r="AF20" s="185">
        <v>1.74</v>
      </c>
      <c r="AG20" s="185">
        <v>1.83</v>
      </c>
      <c r="AH20" s="185">
        <v>1.92</v>
      </c>
      <c r="AI20" s="185">
        <v>2.02</v>
      </c>
      <c r="AJ20" s="185">
        <v>2.13</v>
      </c>
      <c r="AK20" s="185">
        <v>2.25</v>
      </c>
      <c r="AL20" s="185">
        <v>2.38</v>
      </c>
      <c r="AM20" s="185">
        <v>2.5099999999999998</v>
      </c>
      <c r="AN20" s="185">
        <v>2.67</v>
      </c>
    </row>
    <row r="21" spans="1:40">
      <c r="A21" s="35" t="s">
        <v>529</v>
      </c>
      <c r="B21" s="185">
        <v>27.52</v>
      </c>
      <c r="C21" s="185">
        <v>26.89</v>
      </c>
      <c r="D21" s="185">
        <v>26.27</v>
      </c>
      <c r="E21" s="185">
        <v>25.64</v>
      </c>
      <c r="F21" s="185">
        <v>25.62</v>
      </c>
      <c r="G21" s="185">
        <v>25.6</v>
      </c>
      <c r="H21" s="185">
        <v>25.6</v>
      </c>
      <c r="I21" s="185">
        <v>25.55</v>
      </c>
      <c r="J21" s="185">
        <v>16.07</v>
      </c>
      <c r="K21" s="185">
        <v>16.03</v>
      </c>
      <c r="L21" s="185">
        <v>16.03</v>
      </c>
      <c r="M21" s="185">
        <v>16.010000000000002</v>
      </c>
      <c r="N21" s="185">
        <v>15.99</v>
      </c>
      <c r="O21" s="185">
        <v>15.42</v>
      </c>
      <c r="P21" s="185">
        <v>15.4</v>
      </c>
      <c r="Q21" s="185">
        <v>15.38</v>
      </c>
      <c r="R21" s="185">
        <v>10.1</v>
      </c>
      <c r="S21" s="185">
        <v>10.08</v>
      </c>
      <c r="T21" s="185">
        <v>10.47</v>
      </c>
      <c r="U21" s="185">
        <v>10.74</v>
      </c>
      <c r="V21" s="185">
        <v>10.75</v>
      </c>
      <c r="W21" s="185">
        <v>10.78</v>
      </c>
      <c r="X21" s="185">
        <v>9.3800000000000008</v>
      </c>
      <c r="Y21" s="185">
        <v>7.95</v>
      </c>
      <c r="Z21" s="185">
        <v>6.61</v>
      </c>
      <c r="AA21" s="185">
        <v>5.54</v>
      </c>
      <c r="AB21" s="185">
        <v>4.71</v>
      </c>
      <c r="AC21" s="185">
        <v>3.88</v>
      </c>
      <c r="AD21" s="185">
        <v>3.05</v>
      </c>
      <c r="AE21" s="185">
        <v>2.78</v>
      </c>
      <c r="AF21" s="185">
        <v>2.5099999999999998</v>
      </c>
      <c r="AG21" s="185">
        <v>2.2400000000000002</v>
      </c>
      <c r="AH21" s="185">
        <v>1.97</v>
      </c>
      <c r="AI21" s="185">
        <v>1.7</v>
      </c>
      <c r="AJ21" s="185">
        <v>1.68</v>
      </c>
      <c r="AK21" s="185">
        <v>1.65</v>
      </c>
      <c r="AL21" s="185">
        <v>1.63</v>
      </c>
      <c r="AM21" s="185">
        <v>1.61</v>
      </c>
      <c r="AN21" s="185">
        <v>1.58</v>
      </c>
    </row>
    <row r="22" spans="1:40">
      <c r="A22" s="35" t="s">
        <v>600</v>
      </c>
      <c r="B22" s="185">
        <v>66.42</v>
      </c>
      <c r="C22" s="185">
        <v>67.81</v>
      </c>
      <c r="D22" s="185">
        <v>65.680000000000007</v>
      </c>
      <c r="E22" s="185">
        <v>63.54</v>
      </c>
      <c r="F22" s="185">
        <v>63.36</v>
      </c>
      <c r="G22" s="185">
        <v>63.29</v>
      </c>
      <c r="H22" s="185">
        <v>63.16</v>
      </c>
      <c r="I22" s="185">
        <v>62.72</v>
      </c>
      <c r="J22" s="185">
        <v>60.32</v>
      </c>
      <c r="K22" s="185">
        <v>60.32</v>
      </c>
      <c r="L22" s="185">
        <v>60.4</v>
      </c>
      <c r="M22" s="185">
        <v>60.18</v>
      </c>
      <c r="N22" s="185">
        <v>60.35</v>
      </c>
      <c r="O22" s="185">
        <v>60.75</v>
      </c>
      <c r="P22" s="185">
        <v>60.82</v>
      </c>
      <c r="Q22" s="185">
        <v>60.78</v>
      </c>
      <c r="R22" s="185">
        <v>60.57</v>
      </c>
      <c r="S22" s="185">
        <v>59.99</v>
      </c>
      <c r="T22" s="185">
        <v>59.52</v>
      </c>
      <c r="U22" s="185">
        <v>59.08</v>
      </c>
      <c r="V22" s="185">
        <v>59.01</v>
      </c>
      <c r="W22" s="185">
        <v>58.82</v>
      </c>
      <c r="X22" s="185">
        <v>58.76</v>
      </c>
      <c r="Y22" s="185">
        <v>58.76</v>
      </c>
      <c r="Z22" s="185">
        <v>58.54</v>
      </c>
      <c r="AA22" s="185">
        <v>57.86</v>
      </c>
      <c r="AB22" s="185">
        <v>56.62</v>
      </c>
      <c r="AC22" s="185">
        <v>55.36</v>
      </c>
      <c r="AD22" s="185">
        <v>54.1</v>
      </c>
      <c r="AE22" s="185">
        <v>53.56</v>
      </c>
      <c r="AF22" s="185">
        <v>53.03</v>
      </c>
      <c r="AG22" s="185">
        <v>52.5</v>
      </c>
      <c r="AH22" s="185">
        <v>51.96</v>
      </c>
      <c r="AI22" s="185">
        <v>51.43</v>
      </c>
      <c r="AJ22" s="185">
        <v>51.14</v>
      </c>
      <c r="AK22" s="185">
        <v>50.86</v>
      </c>
      <c r="AL22" s="185">
        <v>50.58</v>
      </c>
      <c r="AM22" s="185">
        <v>50.3</v>
      </c>
      <c r="AN22" s="185">
        <v>50.03</v>
      </c>
    </row>
    <row r="23" spans="1:40">
      <c r="A23" s="35" t="s">
        <v>711</v>
      </c>
      <c r="B23" s="185">
        <v>82.18</v>
      </c>
      <c r="C23" s="185">
        <v>83.872000000000014</v>
      </c>
      <c r="D23" s="185">
        <v>83.951999999999998</v>
      </c>
      <c r="E23" s="185">
        <v>85.891999999999996</v>
      </c>
      <c r="F23" s="185">
        <v>84.332000000000008</v>
      </c>
      <c r="G23" s="185">
        <v>86.492000000000004</v>
      </c>
      <c r="H23" s="185">
        <v>85.808000000000007</v>
      </c>
      <c r="I23" s="185">
        <v>84.336000000000013</v>
      </c>
      <c r="J23" s="185">
        <v>79.320000000000007</v>
      </c>
      <c r="K23" s="185">
        <v>80.692000000000007</v>
      </c>
      <c r="L23" s="185">
        <v>81.76400000000001</v>
      </c>
      <c r="M23" s="185">
        <v>82.62</v>
      </c>
      <c r="N23" s="185">
        <v>83.548000000000002</v>
      </c>
      <c r="O23" s="185">
        <v>84.52000000000001</v>
      </c>
      <c r="P23" s="185">
        <v>85.328000000000003</v>
      </c>
      <c r="Q23" s="185">
        <v>86.103999999999999</v>
      </c>
      <c r="R23" s="185">
        <v>87.360000000000014</v>
      </c>
      <c r="S23" s="185">
        <v>88.044000000000011</v>
      </c>
      <c r="T23" s="185">
        <v>88.664000000000001</v>
      </c>
      <c r="U23" s="185">
        <v>89.532000000000011</v>
      </c>
      <c r="V23" s="185">
        <v>90.4</v>
      </c>
      <c r="W23" s="185">
        <v>91.296000000000006</v>
      </c>
      <c r="X23" s="185">
        <v>92.552000000000007</v>
      </c>
      <c r="Y23" s="185">
        <v>93.78</v>
      </c>
      <c r="Z23" s="185">
        <v>95.116</v>
      </c>
      <c r="AA23" s="185">
        <v>96.408000000000015</v>
      </c>
      <c r="AB23" s="185">
        <v>97.896000000000015</v>
      </c>
      <c r="AC23" s="185">
        <v>99.456000000000003</v>
      </c>
      <c r="AD23" s="185">
        <v>101.10000000000001</v>
      </c>
      <c r="AE23" s="185">
        <v>102.89200000000001</v>
      </c>
      <c r="AF23" s="185">
        <v>104.69200000000001</v>
      </c>
      <c r="AG23" s="185">
        <v>106.62400000000001</v>
      </c>
      <c r="AH23" s="185">
        <v>108.70400000000001</v>
      </c>
      <c r="AI23" s="185">
        <v>110.99200000000002</v>
      </c>
      <c r="AJ23" s="185">
        <v>113.52000000000001</v>
      </c>
      <c r="AK23" s="185">
        <v>116.048</v>
      </c>
      <c r="AL23" s="185">
        <v>118.75999999999999</v>
      </c>
      <c r="AM23" s="185">
        <v>121.71600000000001</v>
      </c>
      <c r="AN23" s="185">
        <v>125.48399999999999</v>
      </c>
    </row>
    <row r="24" spans="1:40">
      <c r="A24" s="35"/>
    </row>
    <row r="25" spans="1:40">
      <c r="A25" s="35"/>
    </row>
    <row r="26" spans="1:40">
      <c r="A26" s="35"/>
      <c r="B26" s="361"/>
      <c r="C26" s="361"/>
      <c r="D26" s="361"/>
      <c r="E26" s="361"/>
      <c r="F26" s="361"/>
      <c r="G26" s="361"/>
      <c r="H26" s="361"/>
      <c r="I26" s="361"/>
      <c r="J26" s="361"/>
      <c r="K26" s="361"/>
      <c r="L26" s="361"/>
      <c r="M26" s="361"/>
      <c r="N26" s="361"/>
      <c r="O26" s="361"/>
      <c r="P26" s="361"/>
      <c r="Q26" s="361"/>
      <c r="R26" s="361"/>
      <c r="S26" s="361"/>
      <c r="T26" s="361"/>
      <c r="U26" s="361"/>
      <c r="V26" s="361"/>
      <c r="W26" s="361"/>
      <c r="X26" s="361"/>
      <c r="Y26" s="361"/>
      <c r="Z26" s="361"/>
      <c r="AA26" s="361"/>
      <c r="AB26" s="361"/>
      <c r="AC26" s="361"/>
      <c r="AD26" s="361"/>
      <c r="AE26" s="361"/>
      <c r="AF26" s="361"/>
      <c r="AG26" s="361"/>
      <c r="AH26" s="361"/>
      <c r="AI26" s="361"/>
      <c r="AJ26" s="361"/>
      <c r="AK26" s="361"/>
      <c r="AL26" s="361"/>
      <c r="AM26" s="361"/>
      <c r="AN26" s="361"/>
    </row>
    <row r="42" spans="1:39">
      <c r="A42" s="132"/>
      <c r="B42" s="132"/>
      <c r="C42" s="132"/>
      <c r="D42" s="132"/>
      <c r="E42" s="132"/>
      <c r="F42" s="132"/>
      <c r="G42" s="132"/>
      <c r="H42" s="132"/>
      <c r="I42" s="132"/>
    </row>
    <row r="43" spans="1:39">
      <c r="A43" s="35" t="s">
        <v>553</v>
      </c>
      <c r="B43" s="35" t="s">
        <v>562</v>
      </c>
      <c r="C43" s="35" t="s">
        <v>563</v>
      </c>
      <c r="D43" s="35" t="s">
        <v>554</v>
      </c>
      <c r="E43" s="35" t="s">
        <v>564</v>
      </c>
      <c r="F43" s="35" t="s">
        <v>565</v>
      </c>
      <c r="G43" s="35" t="s">
        <v>566</v>
      </c>
      <c r="H43" s="35" t="s">
        <v>567</v>
      </c>
      <c r="I43" s="35" t="s">
        <v>555</v>
      </c>
      <c r="J43" s="35" t="s">
        <v>568</v>
      </c>
      <c r="K43" s="35" t="s">
        <v>569</v>
      </c>
      <c r="L43" s="35" t="s">
        <v>570</v>
      </c>
      <c r="M43" s="35" t="s">
        <v>571</v>
      </c>
      <c r="N43" s="35" t="s">
        <v>556</v>
      </c>
      <c r="O43" s="35" t="s">
        <v>572</v>
      </c>
      <c r="P43" s="35" t="s">
        <v>573</v>
      </c>
      <c r="Q43" s="35" t="s">
        <v>574</v>
      </c>
      <c r="R43" s="35" t="s">
        <v>575</v>
      </c>
      <c r="S43" s="35" t="s">
        <v>557</v>
      </c>
      <c r="T43" s="35" t="s">
        <v>576</v>
      </c>
      <c r="U43" s="35" t="s">
        <v>577</v>
      </c>
      <c r="V43" s="35" t="s">
        <v>578</v>
      </c>
      <c r="W43" s="35" t="s">
        <v>579</v>
      </c>
      <c r="X43" s="35" t="s">
        <v>558</v>
      </c>
      <c r="Y43" s="35" t="s">
        <v>580</v>
      </c>
      <c r="Z43" s="35" t="s">
        <v>581</v>
      </c>
      <c r="AA43" s="35" t="s">
        <v>582</v>
      </c>
      <c r="AB43" s="35" t="s">
        <v>583</v>
      </c>
      <c r="AC43" s="35" t="s">
        <v>559</v>
      </c>
      <c r="AD43" s="35" t="s">
        <v>584</v>
      </c>
      <c r="AE43" s="35" t="s">
        <v>585</v>
      </c>
      <c r="AF43" s="35" t="s">
        <v>586</v>
      </c>
      <c r="AG43" s="35" t="s">
        <v>587</v>
      </c>
      <c r="AH43" s="35" t="s">
        <v>560</v>
      </c>
      <c r="AI43" s="35" t="s">
        <v>588</v>
      </c>
      <c r="AJ43" s="35" t="s">
        <v>589</v>
      </c>
      <c r="AK43" s="35" t="s">
        <v>590</v>
      </c>
      <c r="AL43" s="35" t="s">
        <v>591</v>
      </c>
      <c r="AM43" s="35" t="s">
        <v>561</v>
      </c>
    </row>
    <row r="44" spans="1:39">
      <c r="A44" s="185">
        <v>52325.432882070083</v>
      </c>
      <c r="B44" s="185">
        <v>53104.386458423345</v>
      </c>
      <c r="C44" s="185">
        <v>53912.365691429273</v>
      </c>
      <c r="D44" s="185">
        <v>54750.491457321114</v>
      </c>
      <c r="E44" s="185">
        <v>55619.940469824825</v>
      </c>
      <c r="F44" s="185">
        <v>56521.948041648095</v>
      </c>
      <c r="G44" s="185">
        <v>57436.000617299658</v>
      </c>
      <c r="H44" s="185">
        <v>58364.834921819442</v>
      </c>
      <c r="I44" s="185">
        <v>59308.69</v>
      </c>
      <c r="J44" s="185">
        <v>60097.87398848695</v>
      </c>
      <c r="K44" s="185">
        <v>60841.58228680936</v>
      </c>
      <c r="L44" s="185">
        <v>61537.824355929828</v>
      </c>
      <c r="M44" s="185">
        <v>62221.509701386371</v>
      </c>
      <c r="N44" s="185">
        <v>62892.038582526089</v>
      </c>
      <c r="O44" s="185">
        <v>63548.817559440096</v>
      </c>
      <c r="P44" s="185">
        <v>64191.260356766121</v>
      </c>
      <c r="Q44" s="185">
        <v>64818.78872542824</v>
      </c>
      <c r="R44" s="185">
        <v>65435.442210930109</v>
      </c>
      <c r="S44" s="185">
        <v>66040.790860694062</v>
      </c>
      <c r="T44" s="185">
        <v>66634.409418703101</v>
      </c>
      <c r="U44" s="185">
        <v>67215.877817791683</v>
      </c>
      <c r="V44" s="185">
        <v>67784.781669940756</v>
      </c>
      <c r="W44" s="185">
        <v>68342.055626742411</v>
      </c>
      <c r="X44" s="185">
        <v>68887.330858600355</v>
      </c>
      <c r="Y44" s="185">
        <v>69420.244147098419</v>
      </c>
      <c r="Z44" s="185">
        <v>69940.43828496871</v>
      </c>
      <c r="AA44" s="185">
        <v>70447.562472153164</v>
      </c>
      <c r="AB44" s="185">
        <v>70942.722252264575</v>
      </c>
      <c r="AC44" s="185">
        <v>71425.610993241411</v>
      </c>
      <c r="AD44" s="185">
        <v>71895.928013305995</v>
      </c>
      <c r="AE44" s="185">
        <v>72353.378891150234</v>
      </c>
      <c r="AF44" s="185">
        <v>72797.675771420298</v>
      </c>
      <c r="AG44" s="185">
        <v>73228.597899236789</v>
      </c>
      <c r="AH44" s="185">
        <v>73645.872502840066</v>
      </c>
      <c r="AI44" s="185">
        <v>74049.234192071817</v>
      </c>
      <c r="AJ44" s="185">
        <v>74438.425238522788</v>
      </c>
      <c r="AK44" s="185">
        <v>74813.195848926669</v>
      </c>
      <c r="AL44" s="185">
        <v>75173.102421925723</v>
      </c>
      <c r="AM44" s="185">
        <v>75517.908954390194</v>
      </c>
    </row>
    <row r="61" spans="1:40">
      <c r="B61" s="35" t="s">
        <v>553</v>
      </c>
      <c r="C61" s="35" t="s">
        <v>562</v>
      </c>
      <c r="D61" s="35" t="s">
        <v>563</v>
      </c>
      <c r="E61" s="35" t="s">
        <v>554</v>
      </c>
      <c r="F61" s="35" t="s">
        <v>564</v>
      </c>
      <c r="G61" s="35" t="s">
        <v>565</v>
      </c>
      <c r="H61" s="35" t="s">
        <v>566</v>
      </c>
      <c r="I61" s="35" t="s">
        <v>567</v>
      </c>
      <c r="J61" s="35" t="s">
        <v>555</v>
      </c>
      <c r="K61" s="35" t="s">
        <v>568</v>
      </c>
      <c r="L61" s="35" t="s">
        <v>569</v>
      </c>
      <c r="M61" s="35" t="s">
        <v>570</v>
      </c>
      <c r="N61" s="35" t="s">
        <v>571</v>
      </c>
      <c r="O61" s="35" t="s">
        <v>556</v>
      </c>
      <c r="P61" s="35" t="s">
        <v>572</v>
      </c>
      <c r="Q61" s="35" t="s">
        <v>573</v>
      </c>
      <c r="R61" s="35" t="s">
        <v>574</v>
      </c>
      <c r="S61" s="35" t="s">
        <v>575</v>
      </c>
      <c r="T61" s="35" t="s">
        <v>557</v>
      </c>
      <c r="U61" s="35" t="s">
        <v>576</v>
      </c>
      <c r="V61" s="35" t="s">
        <v>577</v>
      </c>
      <c r="W61" s="35" t="s">
        <v>578</v>
      </c>
      <c r="X61" s="35" t="s">
        <v>579</v>
      </c>
      <c r="Y61" s="35" t="s">
        <v>558</v>
      </c>
      <c r="Z61" s="35" t="s">
        <v>580</v>
      </c>
      <c r="AA61" s="35" t="s">
        <v>581</v>
      </c>
      <c r="AB61" s="35" t="s">
        <v>582</v>
      </c>
      <c r="AC61" s="35" t="s">
        <v>583</v>
      </c>
      <c r="AD61" s="35" t="s">
        <v>559</v>
      </c>
      <c r="AE61" s="35" t="s">
        <v>584</v>
      </c>
      <c r="AF61" s="35" t="s">
        <v>585</v>
      </c>
      <c r="AG61" s="35" t="s">
        <v>586</v>
      </c>
      <c r="AH61" s="35" t="s">
        <v>587</v>
      </c>
      <c r="AI61" s="35" t="s">
        <v>560</v>
      </c>
      <c r="AJ61" s="35" t="s">
        <v>588</v>
      </c>
      <c r="AK61" s="35" t="s">
        <v>589</v>
      </c>
      <c r="AL61" s="35" t="s">
        <v>590</v>
      </c>
      <c r="AM61" s="35" t="s">
        <v>591</v>
      </c>
      <c r="AN61" s="35" t="s">
        <v>561</v>
      </c>
    </row>
    <row r="62" spans="1:40">
      <c r="A62" s="35" t="s">
        <v>275</v>
      </c>
      <c r="B62" s="185">
        <v>0.5</v>
      </c>
      <c r="C62" s="185">
        <v>0.49530000000000002</v>
      </c>
      <c r="D62" s="185">
        <v>0.48570000000000002</v>
      </c>
      <c r="E62" s="185">
        <v>0.48010000000000003</v>
      </c>
      <c r="F62" s="185">
        <v>0.4783</v>
      </c>
      <c r="G62" s="185">
        <v>0.47289999999999999</v>
      </c>
      <c r="H62" s="185">
        <v>0.46870000000000001</v>
      </c>
      <c r="I62" s="185">
        <v>0.47139999999999999</v>
      </c>
      <c r="J62" s="185">
        <v>0.48859999999999998</v>
      </c>
      <c r="K62" s="185">
        <v>0.50270000000000004</v>
      </c>
      <c r="L62" s="185">
        <v>0.498</v>
      </c>
      <c r="M62" s="185">
        <v>0.49359999999999998</v>
      </c>
      <c r="N62" s="185">
        <v>0.48820000000000002</v>
      </c>
      <c r="O62" s="185">
        <v>0.48220000000000002</v>
      </c>
      <c r="P62" s="185">
        <v>0.47520000000000001</v>
      </c>
      <c r="Q62" s="185">
        <v>0.46839999999999998</v>
      </c>
      <c r="R62" s="185">
        <v>0.4647</v>
      </c>
      <c r="S62" s="185">
        <v>0.45779999999999998</v>
      </c>
      <c r="T62" s="185">
        <v>0.44979999999999998</v>
      </c>
      <c r="U62" s="185">
        <v>0.44130000000000003</v>
      </c>
      <c r="V62" s="185">
        <v>0.43219999999999997</v>
      </c>
      <c r="W62" s="185">
        <v>0.42320000000000002</v>
      </c>
      <c r="X62" s="185">
        <v>0.4138</v>
      </c>
      <c r="Y62" s="185">
        <v>0.40460000000000002</v>
      </c>
      <c r="Z62" s="185">
        <v>0.39539999999999997</v>
      </c>
      <c r="AA62" s="185">
        <v>0.38550000000000001</v>
      </c>
      <c r="AB62" s="185">
        <v>0.37590000000000001</v>
      </c>
      <c r="AC62" s="185">
        <v>0.36670000000000003</v>
      </c>
      <c r="AD62" s="185">
        <v>0.35759999999999997</v>
      </c>
      <c r="AE62" s="185">
        <v>0.34839999999999999</v>
      </c>
      <c r="AF62" s="185">
        <v>0.33989999999999998</v>
      </c>
      <c r="AG62" s="185">
        <v>0.33169999999999999</v>
      </c>
      <c r="AH62" s="185">
        <v>0.32350000000000001</v>
      </c>
      <c r="AI62" s="185">
        <v>0.31519999999999998</v>
      </c>
      <c r="AJ62" s="185">
        <v>0.30669999999999997</v>
      </c>
      <c r="AK62" s="185">
        <v>0.2989</v>
      </c>
      <c r="AL62" s="185">
        <v>0.29149999999999998</v>
      </c>
      <c r="AM62" s="185">
        <v>0.28389999999999999</v>
      </c>
      <c r="AN62" s="185">
        <v>0.27539999999999998</v>
      </c>
    </row>
    <row r="63" spans="1:40">
      <c r="A63" s="35" t="s">
        <v>276</v>
      </c>
      <c r="B63" s="185">
        <v>0.3</v>
      </c>
      <c r="C63" s="185">
        <v>0.29570000000000002</v>
      </c>
      <c r="D63" s="185">
        <v>0.29930000000000001</v>
      </c>
      <c r="E63" s="185">
        <v>0.3029</v>
      </c>
      <c r="F63" s="185">
        <v>0.3044</v>
      </c>
      <c r="G63" s="185">
        <v>0.30480000000000002</v>
      </c>
      <c r="H63" s="185">
        <v>0.30819999999999997</v>
      </c>
      <c r="I63" s="185">
        <v>0.31109999999999999</v>
      </c>
      <c r="J63" s="185">
        <v>0.31140000000000001</v>
      </c>
      <c r="K63" s="185">
        <v>0.29730000000000001</v>
      </c>
      <c r="L63" s="185">
        <v>0.30199999999999999</v>
      </c>
      <c r="M63" s="185">
        <v>0.30640000000000001</v>
      </c>
      <c r="N63" s="185">
        <v>0.30940000000000001</v>
      </c>
      <c r="O63" s="185">
        <v>0.3115</v>
      </c>
      <c r="P63" s="185">
        <v>0.313</v>
      </c>
      <c r="Q63" s="185">
        <v>0.31540000000000001</v>
      </c>
      <c r="R63" s="185">
        <v>0.3175</v>
      </c>
      <c r="S63" s="185">
        <v>0.31859999999999999</v>
      </c>
      <c r="T63" s="185">
        <v>0.32069999999999999</v>
      </c>
      <c r="U63" s="185">
        <v>0.32240000000000002</v>
      </c>
      <c r="V63" s="185">
        <v>0.32469999999999999</v>
      </c>
      <c r="W63" s="185">
        <v>0.32690000000000002</v>
      </c>
      <c r="X63" s="185">
        <v>0.32890000000000003</v>
      </c>
      <c r="Y63" s="185">
        <v>0.33139999999999997</v>
      </c>
      <c r="Z63" s="185">
        <v>0.33339999999999997</v>
      </c>
      <c r="AA63" s="185">
        <v>0.33560000000000001</v>
      </c>
      <c r="AB63" s="185">
        <v>0.33800000000000002</v>
      </c>
      <c r="AC63" s="185">
        <v>0.34010000000000001</v>
      </c>
      <c r="AD63" s="185">
        <v>0.3422</v>
      </c>
      <c r="AE63" s="185">
        <v>0.34439999999999998</v>
      </c>
      <c r="AF63" s="185">
        <v>0.34649999999999997</v>
      </c>
      <c r="AG63" s="185">
        <v>0.34839999999999999</v>
      </c>
      <c r="AH63" s="185">
        <v>0.35020000000000001</v>
      </c>
      <c r="AI63" s="185">
        <v>0.35189999999999999</v>
      </c>
      <c r="AJ63" s="185">
        <v>0.35370000000000001</v>
      </c>
      <c r="AK63" s="185">
        <v>0.35560000000000003</v>
      </c>
      <c r="AL63" s="185">
        <v>0.35720000000000002</v>
      </c>
      <c r="AM63" s="185">
        <v>0.35859999999999997</v>
      </c>
      <c r="AN63" s="185">
        <v>0.35959999999999998</v>
      </c>
    </row>
    <row r="64" spans="1:40">
      <c r="A64" s="35" t="s">
        <v>277</v>
      </c>
      <c r="B64" s="185">
        <v>0.2</v>
      </c>
      <c r="C64" s="185">
        <v>0.20899999999999999</v>
      </c>
      <c r="D64" s="185">
        <v>0.215</v>
      </c>
      <c r="E64" s="185">
        <v>0.217</v>
      </c>
      <c r="F64" s="185">
        <v>0.2172</v>
      </c>
      <c r="G64" s="185">
        <v>0.2223</v>
      </c>
      <c r="H64" s="185">
        <v>0.22309999999999999</v>
      </c>
      <c r="I64" s="185">
        <v>0.21759999999999999</v>
      </c>
      <c r="J64" s="185">
        <v>0.2</v>
      </c>
      <c r="K64" s="185">
        <v>0.2</v>
      </c>
      <c r="L64" s="185">
        <v>0.2</v>
      </c>
      <c r="M64" s="185">
        <v>0.2</v>
      </c>
      <c r="N64" s="185">
        <v>0.20230000000000001</v>
      </c>
      <c r="O64" s="185">
        <v>0.20630000000000001</v>
      </c>
      <c r="P64" s="185">
        <v>0.21179999999999999</v>
      </c>
      <c r="Q64" s="185">
        <v>0.2162</v>
      </c>
      <c r="R64" s="185">
        <v>0.21790000000000001</v>
      </c>
      <c r="S64" s="185">
        <v>0.22359999999999999</v>
      </c>
      <c r="T64" s="185">
        <v>0.22939999999999999</v>
      </c>
      <c r="U64" s="185">
        <v>0.23619999999999999</v>
      </c>
      <c r="V64" s="185">
        <v>0.2432</v>
      </c>
      <c r="W64" s="185">
        <v>0.24990000000000001</v>
      </c>
      <c r="X64" s="185">
        <v>0.25719999999999998</v>
      </c>
      <c r="Y64" s="185">
        <v>0.26390000000000002</v>
      </c>
      <c r="Z64" s="185">
        <v>0.2712</v>
      </c>
      <c r="AA64" s="185">
        <v>0.27889999999999998</v>
      </c>
      <c r="AB64" s="185">
        <v>0.28599999999999998</v>
      </c>
      <c r="AC64" s="185">
        <v>0.29310000000000003</v>
      </c>
      <c r="AD64" s="185">
        <v>0.30020000000000002</v>
      </c>
      <c r="AE64" s="185">
        <v>0.30719999999999997</v>
      </c>
      <c r="AF64" s="185">
        <v>0.3135</v>
      </c>
      <c r="AG64" s="185">
        <v>0.31990000000000002</v>
      </c>
      <c r="AH64" s="185">
        <v>0.32629999999999998</v>
      </c>
      <c r="AI64" s="185">
        <v>0.33289999999999997</v>
      </c>
      <c r="AJ64" s="185">
        <v>0.33960000000000001</v>
      </c>
      <c r="AK64" s="185">
        <v>0.34549999999999997</v>
      </c>
      <c r="AL64" s="185">
        <v>0.35139999999999999</v>
      </c>
      <c r="AM64" s="185">
        <v>0.35749999999999998</v>
      </c>
      <c r="AN64" s="185">
        <v>0.36499999999999999</v>
      </c>
    </row>
    <row r="65" spans="1:39">
      <c r="A65" s="35"/>
    </row>
    <row r="66" spans="1:39">
      <c r="A66" s="35"/>
    </row>
    <row r="67" spans="1:39">
      <c r="A67" s="35"/>
    </row>
    <row r="71" spans="1:39">
      <c r="A71" s="35" t="s">
        <v>553</v>
      </c>
      <c r="B71" s="35" t="s">
        <v>562</v>
      </c>
      <c r="C71" s="35" t="s">
        <v>563</v>
      </c>
      <c r="D71" s="35" t="s">
        <v>554</v>
      </c>
      <c r="E71" s="35" t="s">
        <v>564</v>
      </c>
      <c r="F71" s="35" t="s">
        <v>565</v>
      </c>
      <c r="G71" s="35" t="s">
        <v>566</v>
      </c>
      <c r="H71" s="35" t="s">
        <v>567</v>
      </c>
      <c r="I71" s="35" t="s">
        <v>555</v>
      </c>
      <c r="J71" s="35" t="s">
        <v>568</v>
      </c>
      <c r="K71" s="35" t="s">
        <v>569</v>
      </c>
      <c r="L71" s="35" t="s">
        <v>570</v>
      </c>
      <c r="M71" s="35" t="s">
        <v>571</v>
      </c>
      <c r="N71" s="35" t="s">
        <v>556</v>
      </c>
      <c r="O71" s="35" t="s">
        <v>572</v>
      </c>
      <c r="P71" s="35" t="s">
        <v>573</v>
      </c>
      <c r="Q71" s="35" t="s">
        <v>574</v>
      </c>
      <c r="R71" s="35" t="s">
        <v>575</v>
      </c>
      <c r="S71" s="35" t="s">
        <v>557</v>
      </c>
      <c r="T71" s="35" t="s">
        <v>576</v>
      </c>
      <c r="U71" s="35" t="s">
        <v>577</v>
      </c>
      <c r="V71" s="35" t="s">
        <v>578</v>
      </c>
      <c r="W71" s="35" t="s">
        <v>579</v>
      </c>
      <c r="X71" s="35" t="s">
        <v>558</v>
      </c>
      <c r="Y71" s="35" t="s">
        <v>580</v>
      </c>
      <c r="Z71" s="35" t="s">
        <v>581</v>
      </c>
      <c r="AA71" s="35" t="s">
        <v>582</v>
      </c>
      <c r="AB71" s="35" t="s">
        <v>583</v>
      </c>
      <c r="AC71" s="35" t="s">
        <v>559</v>
      </c>
      <c r="AD71" s="35" t="s">
        <v>584</v>
      </c>
      <c r="AE71" s="35" t="s">
        <v>585</v>
      </c>
      <c r="AF71" s="35" t="s">
        <v>586</v>
      </c>
      <c r="AG71" s="35" t="s">
        <v>587</v>
      </c>
      <c r="AH71" s="35" t="s">
        <v>560</v>
      </c>
      <c r="AI71" s="35" t="s">
        <v>588</v>
      </c>
      <c r="AJ71" s="35" t="s">
        <v>589</v>
      </c>
      <c r="AK71" s="35" t="s">
        <v>590</v>
      </c>
      <c r="AL71" s="35" t="s">
        <v>591</v>
      </c>
      <c r="AM71" s="35" t="s">
        <v>561</v>
      </c>
    </row>
    <row r="72" spans="1:39">
      <c r="A72" s="185">
        <v>0.30163969294990939</v>
      </c>
      <c r="B72" s="185">
        <v>0.30796232196009593</v>
      </c>
      <c r="C72" s="185">
        <v>0.31076074811132609</v>
      </c>
      <c r="D72" s="185">
        <v>0.31288978435800541</v>
      </c>
      <c r="E72" s="185">
        <v>0.31287861234645009</v>
      </c>
      <c r="F72" s="185">
        <v>0.31559061766201918</v>
      </c>
      <c r="G72" s="185">
        <v>0.31792262160723966</v>
      </c>
      <c r="H72" s="185">
        <v>0.31751776256697073</v>
      </c>
      <c r="I72" s="185">
        <v>0.29019645575179692</v>
      </c>
      <c r="J72" s="185">
        <v>0.29699796556548153</v>
      </c>
      <c r="K72" s="185">
        <v>0.30086618803463078</v>
      </c>
      <c r="L72" s="185">
        <v>0.30560921323222662</v>
      </c>
      <c r="M72" s="185">
        <v>0.31089428879503833</v>
      </c>
      <c r="N72" s="185">
        <v>0.31574574729178884</v>
      </c>
      <c r="O72" s="185">
        <v>0.32233263553724806</v>
      </c>
      <c r="P72" s="185">
        <v>0.32880003865535701</v>
      </c>
      <c r="Q72" s="185">
        <v>0.33535511550799657</v>
      </c>
      <c r="R72" s="185">
        <v>0.34123725286063172</v>
      </c>
      <c r="S72" s="185">
        <v>0.34454239921586177</v>
      </c>
      <c r="T72" s="185">
        <v>0.35116683037727708</v>
      </c>
      <c r="U72" s="185">
        <v>0.3572236000334062</v>
      </c>
      <c r="V72" s="185">
        <v>0.36353776465503623</v>
      </c>
      <c r="W72" s="185">
        <v>0.36890203829536222</v>
      </c>
      <c r="X72" s="24">
        <v>0.37427262385952426</v>
      </c>
      <c r="Y72" s="24">
        <v>0.38104809418400248</v>
      </c>
      <c r="Z72" s="24">
        <v>0.38784776605814258</v>
      </c>
      <c r="AA72" s="24">
        <v>0.4299009822099728</v>
      </c>
      <c r="AB72" s="24">
        <v>0.43713117831921317</v>
      </c>
      <c r="AC72" s="24">
        <v>0.44491156591527831</v>
      </c>
      <c r="AD72" s="24">
        <v>0.45393229406497204</v>
      </c>
      <c r="AE72" s="24">
        <v>0.46311317822350589</v>
      </c>
      <c r="AF72" s="24">
        <v>0.4726065828684099</v>
      </c>
      <c r="AG72" s="24">
        <v>0.48236629091688582</v>
      </c>
      <c r="AH72" s="24">
        <v>0.49247723540906563</v>
      </c>
      <c r="AI72" s="24">
        <v>0.50118562936425615</v>
      </c>
      <c r="AJ72" s="24">
        <v>0.51042179853043057</v>
      </c>
      <c r="AK72" s="24">
        <v>0.52017248072066546</v>
      </c>
      <c r="AL72" s="24">
        <v>0.53049825447978527</v>
      </c>
      <c r="AM72" s="24">
        <v>0.54170030276549952</v>
      </c>
    </row>
    <row r="82" spans="1:46">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row>
    <row r="83" spans="1:46">
      <c r="A83" s="35"/>
    </row>
    <row r="84" spans="1:46">
      <c r="A84" s="35"/>
    </row>
    <row r="85" spans="1:46">
      <c r="A85" s="35"/>
    </row>
    <row r="92" spans="1:46">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A101" s="35"/>
    </row>
    <row r="102" spans="1:47">
      <c r="C102" s="35" t="s">
        <v>553</v>
      </c>
      <c r="D102" s="35" t="s">
        <v>562</v>
      </c>
      <c r="E102" s="35" t="s">
        <v>563</v>
      </c>
      <c r="F102" s="35" t="s">
        <v>554</v>
      </c>
      <c r="G102" s="35" t="s">
        <v>564</v>
      </c>
      <c r="H102" s="35" t="s">
        <v>565</v>
      </c>
      <c r="I102" s="35" t="s">
        <v>566</v>
      </c>
      <c r="J102" s="35" t="s">
        <v>567</v>
      </c>
      <c r="K102" s="35" t="s">
        <v>555</v>
      </c>
      <c r="L102" s="35" t="s">
        <v>568</v>
      </c>
      <c r="M102" s="35" t="s">
        <v>569</v>
      </c>
      <c r="N102" s="35" t="s">
        <v>570</v>
      </c>
      <c r="O102" s="35" t="s">
        <v>571</v>
      </c>
      <c r="P102" s="35" t="s">
        <v>556</v>
      </c>
      <c r="Q102" s="35" t="s">
        <v>572</v>
      </c>
      <c r="R102" s="35" t="s">
        <v>573</v>
      </c>
      <c r="S102" s="35" t="s">
        <v>574</v>
      </c>
      <c r="T102" s="35" t="s">
        <v>575</v>
      </c>
      <c r="U102" s="35" t="s">
        <v>557</v>
      </c>
      <c r="V102" s="35" t="s">
        <v>576</v>
      </c>
      <c r="W102" s="35" t="s">
        <v>577</v>
      </c>
      <c r="X102" s="35" t="s">
        <v>578</v>
      </c>
      <c r="Y102" s="35" t="s">
        <v>579</v>
      </c>
      <c r="Z102" s="35" t="s">
        <v>558</v>
      </c>
      <c r="AA102" s="35" t="s">
        <v>580</v>
      </c>
      <c r="AB102" s="35" t="s">
        <v>581</v>
      </c>
      <c r="AC102" s="35" t="s">
        <v>582</v>
      </c>
      <c r="AD102" s="35" t="s">
        <v>583</v>
      </c>
      <c r="AE102" s="35" t="s">
        <v>559</v>
      </c>
      <c r="AF102" s="35" t="s">
        <v>584</v>
      </c>
      <c r="AG102" s="35" t="s">
        <v>585</v>
      </c>
      <c r="AH102" s="35" t="s">
        <v>586</v>
      </c>
      <c r="AI102" s="35" t="s">
        <v>587</v>
      </c>
      <c r="AJ102" s="35" t="s">
        <v>560</v>
      </c>
      <c r="AK102" s="35" t="s">
        <v>588</v>
      </c>
      <c r="AL102" s="35" t="s">
        <v>589</v>
      </c>
      <c r="AM102" s="35" t="s">
        <v>590</v>
      </c>
      <c r="AN102" s="35" t="s">
        <v>591</v>
      </c>
      <c r="AO102" s="35" t="s">
        <v>561</v>
      </c>
      <c r="AP102" s="35"/>
      <c r="AQ102" s="35"/>
      <c r="AR102" s="35"/>
      <c r="AS102" s="35"/>
      <c r="AT102" s="35"/>
      <c r="AU102" s="35"/>
    </row>
    <row r="103" spans="1:47">
      <c r="A103" s="35" t="s">
        <v>275</v>
      </c>
      <c r="B103" s="35" t="s">
        <v>530</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531</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c r="AK104" s="185" t="s">
        <v>395</v>
      </c>
      <c r="AL104" s="185" t="s">
        <v>395</v>
      </c>
    </row>
    <row r="105" spans="1:47">
      <c r="A105" s="35" t="s">
        <v>275</v>
      </c>
      <c r="B105" s="35" t="s">
        <v>532</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c r="W105" s="185" t="s">
        <v>395</v>
      </c>
      <c r="X105" s="185" t="s">
        <v>395</v>
      </c>
      <c r="Y105" s="185" t="s">
        <v>395</v>
      </c>
      <c r="Z105" s="185" t="s">
        <v>395</v>
      </c>
    </row>
    <row r="106" spans="1:47">
      <c r="A106" s="35" t="s">
        <v>275</v>
      </c>
      <c r="B106" s="35" t="s">
        <v>533</v>
      </c>
      <c r="C106" s="185" t="s">
        <v>395</v>
      </c>
      <c r="D106" s="185" t="s">
        <v>395</v>
      </c>
      <c r="E106" s="185" t="s">
        <v>395</v>
      </c>
      <c r="F106" s="185" t="s">
        <v>395</v>
      </c>
      <c r="G106" s="185" t="s">
        <v>395</v>
      </c>
      <c r="H106" s="185" t="s">
        <v>395</v>
      </c>
      <c r="I106" s="185" t="s">
        <v>395</v>
      </c>
      <c r="J106" s="185" t="s">
        <v>395</v>
      </c>
      <c r="K106" s="185" t="s">
        <v>395</v>
      </c>
      <c r="L106" s="185" t="s">
        <v>395</v>
      </c>
      <c r="M106" s="185" t="s">
        <v>395</v>
      </c>
      <c r="N106" s="185" t="s">
        <v>395</v>
      </c>
      <c r="O106" s="185" t="s">
        <v>395</v>
      </c>
      <c r="P106" s="185" t="s">
        <v>395</v>
      </c>
      <c r="Q106" s="185" t="s">
        <v>395</v>
      </c>
      <c r="R106" s="185" t="s">
        <v>395</v>
      </c>
    </row>
    <row r="107" spans="1:47">
      <c r="A107" s="35" t="s">
        <v>276</v>
      </c>
      <c r="B107" s="35" t="s">
        <v>531</v>
      </c>
      <c r="AM107" s="185" t="s">
        <v>395</v>
      </c>
      <c r="AN107" s="185" t="s">
        <v>395</v>
      </c>
      <c r="AO107" s="185" t="s">
        <v>395</v>
      </c>
    </row>
    <row r="108" spans="1:47">
      <c r="A108" s="35" t="s">
        <v>276</v>
      </c>
      <c r="B108" s="35" t="s">
        <v>532</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533</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534</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c r="AN110" s="185" t="s">
        <v>395</v>
      </c>
      <c r="AO110" s="185" t="s">
        <v>395</v>
      </c>
    </row>
    <row r="111" spans="1:47">
      <c r="A111" s="35" t="s">
        <v>276</v>
      </c>
      <c r="B111" s="35" t="s">
        <v>535</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c r="W111" s="185" t="s">
        <v>395</v>
      </c>
      <c r="X111" s="185" t="s">
        <v>395</v>
      </c>
      <c r="Y111" s="185" t="s">
        <v>395</v>
      </c>
      <c r="Z111" s="185" t="s">
        <v>395</v>
      </c>
      <c r="AA111" s="185" t="s">
        <v>395</v>
      </c>
      <c r="AB111" s="185" t="s">
        <v>395</v>
      </c>
      <c r="AC111" s="185" t="s">
        <v>395</v>
      </c>
      <c r="AD111" s="185" t="s">
        <v>395</v>
      </c>
      <c r="AE111" s="185" t="s">
        <v>395</v>
      </c>
      <c r="AF111" s="185" t="s">
        <v>395</v>
      </c>
      <c r="AG111" s="185" t="s">
        <v>395</v>
      </c>
    </row>
    <row r="112" spans="1:47">
      <c r="A112" s="35" t="s">
        <v>276</v>
      </c>
      <c r="B112" s="35" t="s">
        <v>536</v>
      </c>
      <c r="C112" s="185" t="s">
        <v>395</v>
      </c>
      <c r="D112" s="185" t="s">
        <v>395</v>
      </c>
      <c r="E112" s="185" t="s">
        <v>395</v>
      </c>
      <c r="F112" s="185" t="s">
        <v>395</v>
      </c>
      <c r="G112" s="185" t="s">
        <v>395</v>
      </c>
      <c r="H112" s="185" t="s">
        <v>395</v>
      </c>
      <c r="I112" s="185" t="s">
        <v>395</v>
      </c>
      <c r="J112" s="185" t="s">
        <v>395</v>
      </c>
      <c r="K112" s="185" t="s">
        <v>395</v>
      </c>
      <c r="L112" s="185" t="s">
        <v>395</v>
      </c>
      <c r="M112" s="185" t="s">
        <v>395</v>
      </c>
      <c r="N112" s="185" t="s">
        <v>395</v>
      </c>
      <c r="O112" s="185" t="s">
        <v>395</v>
      </c>
      <c r="P112" s="185" t="s">
        <v>395</v>
      </c>
      <c r="Q112" s="185" t="s">
        <v>395</v>
      </c>
      <c r="R112" s="185" t="s">
        <v>395</v>
      </c>
      <c r="S112" s="185" t="s">
        <v>395</v>
      </c>
      <c r="T112" s="185" t="s">
        <v>395</v>
      </c>
    </row>
    <row r="113" spans="1:41">
      <c r="A113" s="35" t="s">
        <v>277</v>
      </c>
      <c r="B113" s="35" t="s">
        <v>535</v>
      </c>
      <c r="AH113" s="185" t="s">
        <v>395</v>
      </c>
      <c r="AI113" s="185" t="s">
        <v>395</v>
      </c>
      <c r="AJ113" s="185" t="s">
        <v>395</v>
      </c>
      <c r="AK113" s="185" t="s">
        <v>395</v>
      </c>
      <c r="AL113" s="185" t="s">
        <v>395</v>
      </c>
      <c r="AM113" s="185" t="s">
        <v>395</v>
      </c>
      <c r="AN113" s="185" t="s">
        <v>395</v>
      </c>
      <c r="AO113" s="185" t="s">
        <v>395</v>
      </c>
    </row>
    <row r="114" spans="1:41">
      <c r="A114" s="35" t="s">
        <v>277</v>
      </c>
      <c r="B114" s="35" t="s">
        <v>536</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537</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538</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t="s">
        <v>277</v>
      </c>
      <c r="B117" s="35" t="s">
        <v>601</v>
      </c>
      <c r="C117" s="185" t="s">
        <v>395</v>
      </c>
      <c r="D117" s="185" t="s">
        <v>395</v>
      </c>
      <c r="E117" s="185" t="s">
        <v>395</v>
      </c>
      <c r="F117" s="185" t="s">
        <v>395</v>
      </c>
      <c r="G117" s="185" t="s">
        <v>395</v>
      </c>
      <c r="H117" s="185" t="s">
        <v>395</v>
      </c>
      <c r="I117" s="185" t="s">
        <v>395</v>
      </c>
      <c r="J117" s="185" t="s">
        <v>395</v>
      </c>
      <c r="K117" s="185" t="s">
        <v>395</v>
      </c>
      <c r="L117" s="185" t="s">
        <v>395</v>
      </c>
      <c r="M117" s="185" t="s">
        <v>395</v>
      </c>
      <c r="N117" s="185" t="s">
        <v>395</v>
      </c>
      <c r="O117" s="185" t="s">
        <v>395</v>
      </c>
      <c r="P117" s="185" t="s">
        <v>395</v>
      </c>
      <c r="Q117" s="185" t="s">
        <v>395</v>
      </c>
      <c r="R117" s="185" t="s">
        <v>395</v>
      </c>
      <c r="S117" s="185" t="s">
        <v>395</v>
      </c>
      <c r="T117" s="185" t="s">
        <v>395</v>
      </c>
      <c r="U117" s="185" t="s">
        <v>395</v>
      </c>
      <c r="V117" s="185" t="s">
        <v>395</v>
      </c>
      <c r="W117" s="185" t="s">
        <v>395</v>
      </c>
      <c r="X117" s="185" t="s">
        <v>395</v>
      </c>
      <c r="Y117" s="185" t="s">
        <v>395</v>
      </c>
      <c r="Z117" s="185" t="s">
        <v>395</v>
      </c>
      <c r="AA117" s="185" t="s">
        <v>395</v>
      </c>
      <c r="AB117" s="185" t="s">
        <v>395</v>
      </c>
      <c r="AC117" s="185" t="s">
        <v>395</v>
      </c>
      <c r="AD117" s="185" t="s">
        <v>395</v>
      </c>
      <c r="AE117" s="185" t="s">
        <v>395</v>
      </c>
      <c r="AF117" s="185" t="s">
        <v>395</v>
      </c>
      <c r="AG117" s="185" t="s">
        <v>395</v>
      </c>
      <c r="AH117" s="185" t="s">
        <v>395</v>
      </c>
      <c r="AI117" s="185" t="s">
        <v>395</v>
      </c>
      <c r="AJ117" s="185" t="s">
        <v>395</v>
      </c>
      <c r="AK117" s="185" t="s">
        <v>395</v>
      </c>
      <c r="AL117" s="185" t="s">
        <v>395</v>
      </c>
      <c r="AM117" s="185" t="s">
        <v>395</v>
      </c>
      <c r="AN117" s="185" t="s">
        <v>395</v>
      </c>
      <c r="AO117" s="185" t="s">
        <v>395</v>
      </c>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row>
    <row r="132" spans="1:15">
      <c r="A132" s="35"/>
      <c r="B132" s="35"/>
      <c r="C132" s="197"/>
      <c r="D132" s="198"/>
      <c r="E132" s="198"/>
      <c r="F132" s="198"/>
      <c r="G132" s="198"/>
      <c r="H132" s="198"/>
      <c r="I132" s="198"/>
      <c r="J132" s="198"/>
      <c r="K132" s="198"/>
      <c r="L132" s="35"/>
      <c r="M132" s="198"/>
      <c r="N132" s="179"/>
      <c r="O132" s="179"/>
    </row>
    <row r="133" spans="1:15">
      <c r="A133" s="35"/>
      <c r="B133" s="35"/>
    </row>
    <row r="134" spans="1:15">
      <c r="A134" s="35"/>
      <c r="B134" s="35"/>
    </row>
    <row r="135" spans="1:15">
      <c r="A135" s="35"/>
      <c r="B135" s="35"/>
    </row>
    <row r="162" spans="1:13">
      <c r="A162" s="35"/>
      <c r="B162" s="35"/>
      <c r="C162" s="35"/>
      <c r="D162" s="35"/>
      <c r="E162" s="35"/>
      <c r="F162" s="35"/>
      <c r="G162" s="35"/>
      <c r="H162" s="35"/>
      <c r="I162" s="35"/>
      <c r="J162" s="35"/>
      <c r="K162" s="35"/>
      <c r="L162" s="35"/>
      <c r="M162" s="35"/>
    </row>
    <row r="163" spans="1:13">
      <c r="A163" s="35" t="s">
        <v>640</v>
      </c>
      <c r="B163" s="35" t="s">
        <v>4</v>
      </c>
      <c r="C163" s="35" t="s">
        <v>641</v>
      </c>
      <c r="D163" s="35" t="s">
        <v>642</v>
      </c>
      <c r="E163" s="35" t="s">
        <v>662</v>
      </c>
      <c r="F163" s="275"/>
      <c r="G163" s="275"/>
      <c r="H163" s="275"/>
      <c r="I163" s="275"/>
      <c r="J163" s="275"/>
      <c r="K163" s="275"/>
      <c r="L163" s="275"/>
      <c r="M163" s="275"/>
    </row>
    <row r="164" spans="1:13">
      <c r="A164" s="185">
        <v>-1</v>
      </c>
      <c r="B164" s="185">
        <v>-1</v>
      </c>
      <c r="C164" s="185">
        <v>-1</v>
      </c>
      <c r="D164" s="185">
        <v>1</v>
      </c>
      <c r="E164" s="185">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79"/>
  <sheetViews>
    <sheetView workbookViewId="0">
      <selection activeCell="C49" sqref="C49:C50"/>
    </sheetView>
  </sheetViews>
  <sheetFormatPr defaultColWidth="8.85546875" defaultRowHeight="15"/>
  <cols>
    <col min="1" max="1" width="13.42578125" customWidth="1"/>
    <col min="3" max="3" width="13.42578125" bestFit="1" customWidth="1"/>
    <col min="4" max="33" width="10.42578125" bestFit="1" customWidth="1"/>
  </cols>
  <sheetData>
    <row r="1" spans="1:41">
      <c r="C1">
        <v>0.4</v>
      </c>
      <c r="D1">
        <v>0.6</v>
      </c>
    </row>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 t="shared" ref="L7:AG7" si="1">L43/K43*K7</f>
        <v>73.86619545578975</v>
      </c>
      <c r="M7" s="10">
        <f t="shared" si="1"/>
        <v>75.819860114973991</v>
      </c>
      <c r="N7" s="10">
        <f t="shared" si="1"/>
        <v>77.145210511908004</v>
      </c>
      <c r="O7" s="10">
        <f t="shared" si="1"/>
        <v>78.676726526142886</v>
      </c>
      <c r="P7" s="10">
        <f t="shared" si="1"/>
        <v>80.168972898987107</v>
      </c>
      <c r="Q7" s="10">
        <f t="shared" si="1"/>
        <v>81.494323295921134</v>
      </c>
      <c r="R7" s="10">
        <f t="shared" si="1"/>
        <v>82.721499589378567</v>
      </c>
      <c r="S7" s="10">
        <f t="shared" si="1"/>
        <v>84.40027675882834</v>
      </c>
      <c r="T7" s="10">
        <f t="shared" si="1"/>
        <v>85.804166438543646</v>
      </c>
      <c r="U7" s="10">
        <f t="shared" si="1"/>
        <v>87.178603887215957</v>
      </c>
      <c r="V7" s="10">
        <f t="shared" si="1"/>
        <v>88.788659184232102</v>
      </c>
      <c r="W7" s="10">
        <f t="shared" si="1"/>
        <v>90.408531891595914</v>
      </c>
      <c r="X7" s="10">
        <f t="shared" si="1"/>
        <v>92.057856830002706</v>
      </c>
      <c r="Y7" s="10">
        <f t="shared" si="1"/>
        <v>94.119513003011207</v>
      </c>
      <c r="Z7" s="10">
        <f t="shared" si="1"/>
        <v>96.161534355324363</v>
      </c>
      <c r="AA7" s="10">
        <f t="shared" si="1"/>
        <v>98.419538735286039</v>
      </c>
      <c r="AB7" s="10">
        <f t="shared" si="1"/>
        <v>100.7069953462907</v>
      </c>
      <c r="AC7" s="10">
        <f t="shared" si="1"/>
        <v>103.01408677799067</v>
      </c>
      <c r="AD7" s="10">
        <f t="shared" si="1"/>
        <v>105.33099562003829</v>
      </c>
      <c r="AE7" s="10">
        <f t="shared" si="1"/>
        <v>107.70680892417187</v>
      </c>
      <c r="AF7" s="10">
        <f t="shared" si="1"/>
        <v>120.33199863126192</v>
      </c>
      <c r="AG7" s="10">
        <f t="shared" si="1"/>
        <v>136.1772989323843</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AG8" si="2">L44/K44*K8</f>
        <v>1973.4380404353296</v>
      </c>
      <c r="M8" s="10">
        <f t="shared" si="2"/>
        <v>2017.0510932663224</v>
      </c>
      <c r="N8" s="10">
        <f t="shared" si="2"/>
        <v>2056.8068005103792</v>
      </c>
      <c r="O8" s="10">
        <f t="shared" si="2"/>
        <v>2101.5920856366229</v>
      </c>
      <c r="P8" s="10">
        <f t="shared" si="2"/>
        <v>2146.1268937767018</v>
      </c>
      <c r="Q8" s="10">
        <f t="shared" si="2"/>
        <v>2191.5333618286336</v>
      </c>
      <c r="R8" s="10">
        <f t="shared" si="2"/>
        <v>2237.2203641050696</v>
      </c>
      <c r="S8" s="10">
        <f t="shared" si="2"/>
        <v>2280.5428636321112</v>
      </c>
      <c r="T8" s="10">
        <f t="shared" si="2"/>
        <v>2330.1974213693966</v>
      </c>
      <c r="U8" s="10">
        <f t="shared" si="2"/>
        <v>2383.8796490442091</v>
      </c>
      <c r="V8" s="10">
        <f t="shared" si="2"/>
        <v>2448.7531884608593</v>
      </c>
      <c r="W8" s="10">
        <f t="shared" si="2"/>
        <v>2517.6443787355906</v>
      </c>
      <c r="X8" s="10">
        <f t="shared" si="2"/>
        <v>2591.324688985791</v>
      </c>
      <c r="Y8" s="10">
        <f t="shared" si="2"/>
        <v>2674.3828575979965</v>
      </c>
      <c r="Z8" s="10">
        <f t="shared" si="2"/>
        <v>2758.2826288837155</v>
      </c>
      <c r="AA8" s="10">
        <f t="shared" si="2"/>
        <v>2848.6647445713756</v>
      </c>
      <c r="AB8" s="10">
        <f t="shared" si="2"/>
        <v>2943.9962855056501</v>
      </c>
      <c r="AC8" s="10">
        <f t="shared" si="2"/>
        <v>3042.0830732877362</v>
      </c>
      <c r="AD8" s="10">
        <f t="shared" si="2"/>
        <v>3144.3277790401557</v>
      </c>
      <c r="AE8" s="10">
        <f t="shared" si="2"/>
        <v>3251.1411850202185</v>
      </c>
      <c r="AF8" s="10">
        <f t="shared" si="2"/>
        <v>3834.6122956716536</v>
      </c>
      <c r="AG8" s="10">
        <f t="shared" si="2"/>
        <v>4555.7255197602999</v>
      </c>
      <c r="AH8" s="126"/>
      <c r="AI8" s="126"/>
      <c r="AJ8" s="126"/>
      <c r="AK8" s="126"/>
      <c r="AL8" s="126"/>
      <c r="AM8" s="126"/>
      <c r="AO8">
        <f>AO7+1</f>
        <v>2</v>
      </c>
    </row>
    <row r="9" spans="1:41">
      <c r="A9" s="134" t="s">
        <v>525</v>
      </c>
      <c r="B9" s="185">
        <f t="shared" ref="B9:B35"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ref="L9:AG9" si="4">L45/K45*K9</f>
        <v>54.448211731843571</v>
      </c>
      <c r="M9" s="10">
        <f t="shared" si="4"/>
        <v>55.607949720670383</v>
      </c>
      <c r="N9" s="10">
        <f t="shared" si="4"/>
        <v>56.599178770949713</v>
      </c>
      <c r="O9" s="10">
        <f t="shared" si="4"/>
        <v>57.719267597765345</v>
      </c>
      <c r="P9" s="10">
        <f t="shared" si="4"/>
        <v>58.879005586592164</v>
      </c>
      <c r="Q9" s="10">
        <f t="shared" si="4"/>
        <v>59.979269832402217</v>
      </c>
      <c r="R9" s="10">
        <f t="shared" si="4"/>
        <v>61.079534078212262</v>
      </c>
      <c r="S9" s="10">
        <f t="shared" si="4"/>
        <v>62.338394972067015</v>
      </c>
      <c r="T9" s="10">
        <f t="shared" si="4"/>
        <v>63.418834636871487</v>
      </c>
      <c r="U9" s="10">
        <f t="shared" si="4"/>
        <v>64.638046368715067</v>
      </c>
      <c r="V9" s="10">
        <f t="shared" si="4"/>
        <v>66.323135754189934</v>
      </c>
      <c r="W9" s="10">
        <f t="shared" si="4"/>
        <v>68.067698882681569</v>
      </c>
      <c r="X9" s="10">
        <f t="shared" si="4"/>
        <v>69.921297206703926</v>
      </c>
      <c r="Y9" s="10">
        <f t="shared" si="4"/>
        <v>72.092088826815655</v>
      </c>
      <c r="Z9" s="10">
        <f t="shared" si="4"/>
        <v>74.233143575419007</v>
      </c>
      <c r="AA9" s="10">
        <f t="shared" si="4"/>
        <v>76.483233519553082</v>
      </c>
      <c r="AB9" s="10">
        <f t="shared" si="4"/>
        <v>78.92165698324024</v>
      </c>
      <c r="AC9" s="10">
        <f t="shared" si="4"/>
        <v>81.369992737430195</v>
      </c>
      <c r="AD9" s="10">
        <f t="shared" si="4"/>
        <v>83.887714525139685</v>
      </c>
      <c r="AE9" s="10">
        <f t="shared" si="4"/>
        <v>86.50455921787713</v>
      </c>
      <c r="AF9" s="10">
        <f t="shared" si="4"/>
        <v>100.37185363128496</v>
      </c>
      <c r="AG9" s="10">
        <f t="shared" si="4"/>
        <v>117.64897597765368</v>
      </c>
      <c r="AH9" s="126"/>
      <c r="AI9" s="126"/>
      <c r="AJ9" s="126"/>
      <c r="AK9" s="126"/>
      <c r="AL9" s="126"/>
      <c r="AM9" s="126"/>
      <c r="AO9" s="4">
        <f t="shared" ref="AO9:AO23" si="5">AO8+1</f>
        <v>3</v>
      </c>
    </row>
    <row r="10" spans="1:41">
      <c r="A10" s="134" t="s">
        <v>522</v>
      </c>
      <c r="B10" s="185">
        <f t="shared" si="3"/>
        <v>4</v>
      </c>
      <c r="C10" s="331">
        <v>93.09690942833015</v>
      </c>
      <c r="D10" s="331">
        <v>96.522000000000006</v>
      </c>
      <c r="E10" s="331">
        <v>99.097999999999999</v>
      </c>
      <c r="F10" s="331">
        <v>100.31</v>
      </c>
      <c r="G10" s="331">
        <v>102.387</v>
      </c>
      <c r="H10" s="331">
        <v>103.53100000000001</v>
      </c>
      <c r="I10" s="331">
        <v>105.003</v>
      </c>
      <c r="J10" s="331">
        <v>104.664</v>
      </c>
      <c r="K10" s="331">
        <v>99.796999999999997</v>
      </c>
      <c r="L10" s="10">
        <f t="shared" ref="L10:AG10" si="6">L46/K46*K10</f>
        <v>102.83451300932745</v>
      </c>
      <c r="M10" s="10">
        <f t="shared" si="6"/>
        <v>105.5388794305351</v>
      </c>
      <c r="N10" s="10">
        <f t="shared" si="6"/>
        <v>107.62594482081494</v>
      </c>
      <c r="O10" s="10">
        <f t="shared" si="6"/>
        <v>109.97756779577811</v>
      </c>
      <c r="P10" s="10">
        <f t="shared" si="6"/>
        <v>112.31939234167895</v>
      </c>
      <c r="Q10" s="10">
        <f t="shared" si="6"/>
        <v>114.44565144820815</v>
      </c>
      <c r="R10" s="10">
        <f t="shared" si="6"/>
        <v>116.55231369661269</v>
      </c>
      <c r="S10" s="10">
        <f t="shared" si="6"/>
        <v>119.34486597938147</v>
      </c>
      <c r="T10" s="10">
        <f t="shared" si="6"/>
        <v>121.56910937653416</v>
      </c>
      <c r="U10" s="10">
        <f t="shared" si="6"/>
        <v>123.72476377025041</v>
      </c>
      <c r="V10" s="10">
        <f t="shared" si="6"/>
        <v>126.2919521845852</v>
      </c>
      <c r="W10" s="10">
        <f t="shared" si="6"/>
        <v>128.99631860579288</v>
      </c>
      <c r="X10" s="10">
        <f t="shared" si="6"/>
        <v>131.84766146293575</v>
      </c>
      <c r="Y10" s="10">
        <f t="shared" si="6"/>
        <v>135.32610378006879</v>
      </c>
      <c r="Z10" s="10">
        <f t="shared" si="6"/>
        <v>138.80454609720184</v>
      </c>
      <c r="AA10" s="10">
        <f t="shared" si="6"/>
        <v>142.52794914089355</v>
      </c>
      <c r="AB10" s="10">
        <f t="shared" si="6"/>
        <v>146.23175532646056</v>
      </c>
      <c r="AC10" s="10">
        <f t="shared" si="6"/>
        <v>149.91596465390288</v>
      </c>
      <c r="AD10" s="10">
        <f t="shared" si="6"/>
        <v>153.66876298478164</v>
      </c>
      <c r="AE10" s="10">
        <f t="shared" si="6"/>
        <v>157.49994874815914</v>
      </c>
      <c r="AF10" s="10">
        <f t="shared" si="6"/>
        <v>177.67491418753076</v>
      </c>
      <c r="AG10" s="10">
        <f t="shared" si="6"/>
        <v>201.47529837997061</v>
      </c>
      <c r="AH10" s="126"/>
      <c r="AI10" s="126"/>
      <c r="AJ10" s="126"/>
      <c r="AK10" s="126"/>
      <c r="AL10" s="126"/>
      <c r="AM10" s="126"/>
      <c r="AO10" s="4">
        <f t="shared" si="5"/>
        <v>4</v>
      </c>
    </row>
    <row r="11" spans="1:41">
      <c r="A11" s="134" t="s">
        <v>599</v>
      </c>
      <c r="B11" s="185">
        <f t="shared" si="3"/>
        <v>5</v>
      </c>
      <c r="C11" s="331">
        <v>1.2396211872289537E-4</v>
      </c>
      <c r="D11" s="331">
        <v>1E-4</v>
      </c>
      <c r="E11" s="331">
        <v>1E-4</v>
      </c>
      <c r="F11" s="331">
        <v>1E-4</v>
      </c>
      <c r="G11" s="331">
        <v>1E-4</v>
      </c>
      <c r="H11" s="331">
        <v>1E-4</v>
      </c>
      <c r="I11" s="331">
        <v>1E-4</v>
      </c>
      <c r="J11" s="331">
        <v>1E-4</v>
      </c>
      <c r="K11" s="331">
        <v>1E-4</v>
      </c>
      <c r="L11" s="10" t="e">
        <f t="shared" ref="L11:AG11" si="7">L47/K47*K11</f>
        <v>#N/A</v>
      </c>
      <c r="M11" s="10" t="e">
        <f t="shared" si="7"/>
        <v>#N/A</v>
      </c>
      <c r="N11" s="10" t="e">
        <f t="shared" si="7"/>
        <v>#N/A</v>
      </c>
      <c r="O11" s="10" t="e">
        <f t="shared" si="7"/>
        <v>#N/A</v>
      </c>
      <c r="P11" s="10" t="e">
        <f t="shared" si="7"/>
        <v>#N/A</v>
      </c>
      <c r="Q11" s="10" t="e">
        <f t="shared" si="7"/>
        <v>#N/A</v>
      </c>
      <c r="R11" s="10" t="e">
        <f t="shared" si="7"/>
        <v>#N/A</v>
      </c>
      <c r="S11" s="10" t="e">
        <f t="shared" si="7"/>
        <v>#N/A</v>
      </c>
      <c r="T11" s="10" t="e">
        <f t="shared" si="7"/>
        <v>#N/A</v>
      </c>
      <c r="U11" s="10" t="e">
        <f t="shared" si="7"/>
        <v>#N/A</v>
      </c>
      <c r="V11" s="10" t="e">
        <f t="shared" si="7"/>
        <v>#N/A</v>
      </c>
      <c r="W11" s="10" t="e">
        <f t="shared" si="7"/>
        <v>#N/A</v>
      </c>
      <c r="X11" s="10" t="e">
        <f t="shared" si="7"/>
        <v>#N/A</v>
      </c>
      <c r="Y11" s="10" t="e">
        <f t="shared" si="7"/>
        <v>#N/A</v>
      </c>
      <c r="Z11" s="10" t="e">
        <f t="shared" si="7"/>
        <v>#N/A</v>
      </c>
      <c r="AA11" s="10" t="e">
        <f t="shared" si="7"/>
        <v>#N/A</v>
      </c>
      <c r="AB11" s="10" t="e">
        <f t="shared" si="7"/>
        <v>#N/A</v>
      </c>
      <c r="AC11" s="10" t="e">
        <f t="shared" si="7"/>
        <v>#N/A</v>
      </c>
      <c r="AD11" s="10" t="e">
        <f t="shared" si="7"/>
        <v>#N/A</v>
      </c>
      <c r="AE11" s="10" t="e">
        <f t="shared" si="7"/>
        <v>#N/A</v>
      </c>
      <c r="AF11" s="10" t="e">
        <f t="shared" si="7"/>
        <v>#N/A</v>
      </c>
      <c r="AG11" s="10" t="e">
        <f t="shared" si="7"/>
        <v>#N/A</v>
      </c>
      <c r="AH11" s="126"/>
      <c r="AI11" s="126"/>
      <c r="AJ11" s="126"/>
      <c r="AK11" s="126"/>
      <c r="AL11" s="126"/>
      <c r="AM11" s="126"/>
      <c r="AO11" s="4">
        <f t="shared" si="5"/>
        <v>5</v>
      </c>
    </row>
    <row r="12" spans="1:41">
      <c r="A12" s="134" t="s">
        <v>388</v>
      </c>
      <c r="B12" s="185">
        <f t="shared" si="3"/>
        <v>6</v>
      </c>
      <c r="C12" s="331">
        <v>13.345629432701433</v>
      </c>
      <c r="D12" s="331">
        <v>13.752000000000001</v>
      </c>
      <c r="E12" s="331">
        <v>14.013999999999999</v>
      </c>
      <c r="F12" s="331">
        <v>14.365</v>
      </c>
      <c r="G12" s="331">
        <v>14.41</v>
      </c>
      <c r="H12" s="331">
        <v>14.513</v>
      </c>
      <c r="I12" s="331">
        <v>14.522</v>
      </c>
      <c r="J12" s="331">
        <v>14.384</v>
      </c>
      <c r="K12" s="331">
        <v>12.598000000000001</v>
      </c>
      <c r="L12" s="10">
        <f t="shared" ref="L12:AG12" si="8">L48/K48*K12</f>
        <v>12.896120610687023</v>
      </c>
      <c r="M12" s="10">
        <f t="shared" si="8"/>
        <v>13.049989312977099</v>
      </c>
      <c r="N12" s="10">
        <f t="shared" si="8"/>
        <v>13.203858015267175</v>
      </c>
      <c r="O12" s="10">
        <f t="shared" si="8"/>
        <v>13.367343511450379</v>
      </c>
      <c r="P12" s="10">
        <f t="shared" si="8"/>
        <v>13.578912977099231</v>
      </c>
      <c r="Q12" s="10">
        <f t="shared" si="8"/>
        <v>13.723164885496177</v>
      </c>
      <c r="R12" s="10">
        <f t="shared" si="8"/>
        <v>13.848183206106864</v>
      </c>
      <c r="S12" s="10">
        <f t="shared" si="8"/>
        <v>14.184770992366406</v>
      </c>
      <c r="T12" s="10">
        <f t="shared" si="8"/>
        <v>14.252088549618314</v>
      </c>
      <c r="U12" s="10">
        <f t="shared" si="8"/>
        <v>14.338639694656482</v>
      </c>
      <c r="V12" s="10">
        <f t="shared" si="8"/>
        <v>14.454041221374041</v>
      </c>
      <c r="W12" s="10">
        <f t="shared" si="8"/>
        <v>14.607909923664119</v>
      </c>
      <c r="X12" s="10">
        <f t="shared" si="8"/>
        <v>14.781012213740453</v>
      </c>
      <c r="Y12" s="10">
        <f t="shared" si="8"/>
        <v>15.040665648854958</v>
      </c>
      <c r="Z12" s="10">
        <f t="shared" si="8"/>
        <v>15.271468702290074</v>
      </c>
      <c r="AA12" s="10">
        <f t="shared" si="8"/>
        <v>15.511888549618318</v>
      </c>
      <c r="AB12" s="10">
        <f t="shared" si="8"/>
        <v>15.771541984732822</v>
      </c>
      <c r="AC12" s="10">
        <f t="shared" si="8"/>
        <v>16.060045801526716</v>
      </c>
      <c r="AD12" s="10">
        <f t="shared" si="8"/>
        <v>16.358166412213741</v>
      </c>
      <c r="AE12" s="10">
        <f t="shared" si="8"/>
        <v>16.665903816793893</v>
      </c>
      <c r="AF12" s="10">
        <f t="shared" si="8"/>
        <v>18.387309923664123</v>
      </c>
      <c r="AG12" s="10">
        <f t="shared" si="8"/>
        <v>20.849209160305342</v>
      </c>
      <c r="AH12" s="126"/>
      <c r="AI12" s="126"/>
      <c r="AJ12" s="126"/>
      <c r="AK12" s="126"/>
      <c r="AL12" s="126"/>
      <c r="AM12" s="126"/>
      <c r="AO12" s="4">
        <f t="shared" si="5"/>
        <v>6</v>
      </c>
    </row>
    <row r="13" spans="1:41">
      <c r="A13" s="134" t="s">
        <v>387</v>
      </c>
      <c r="B13" s="185">
        <f t="shared" si="3"/>
        <v>7</v>
      </c>
      <c r="C13" s="331">
        <v>123.26923682676239</v>
      </c>
      <c r="D13" s="331">
        <v>126.3672</v>
      </c>
      <c r="E13" s="331">
        <v>127.0218</v>
      </c>
      <c r="F13" s="331">
        <v>131.09700000000001</v>
      </c>
      <c r="G13" s="331">
        <v>129.30420000000001</v>
      </c>
      <c r="H13" s="331">
        <v>133.3638</v>
      </c>
      <c r="I13" s="331">
        <v>132.59819999999999</v>
      </c>
      <c r="J13" s="331">
        <v>130.89420000000001</v>
      </c>
      <c r="K13" s="331">
        <v>120.23159999999999</v>
      </c>
      <c r="L13" s="10">
        <f t="shared" ref="L13:AG13" si="9">L49/K49*K13</f>
        <v>122.31124895612703</v>
      </c>
      <c r="M13" s="10">
        <f t="shared" si="9"/>
        <v>123.93616417549163</v>
      </c>
      <c r="N13" s="10">
        <f t="shared" si="9"/>
        <v>125.23367110438726</v>
      </c>
      <c r="O13" s="10">
        <f t="shared" si="9"/>
        <v>126.64031413010585</v>
      </c>
      <c r="P13" s="10">
        <f t="shared" si="9"/>
        <v>128.11365143721628</v>
      </c>
      <c r="Q13" s="10">
        <f t="shared" si="9"/>
        <v>129.33840096822988</v>
      </c>
      <c r="R13" s="10">
        <f t="shared" si="9"/>
        <v>130.51464556732213</v>
      </c>
      <c r="S13" s="10">
        <f t="shared" si="9"/>
        <v>132.4184641452344</v>
      </c>
      <c r="T13" s="10">
        <f t="shared" si="9"/>
        <v>133.45525706505285</v>
      </c>
      <c r="U13" s="10">
        <f t="shared" si="9"/>
        <v>134.39504012102861</v>
      </c>
      <c r="V13" s="10">
        <f t="shared" si="9"/>
        <v>135.71073639939473</v>
      </c>
      <c r="W13" s="10">
        <f t="shared" si="9"/>
        <v>137.02643267776082</v>
      </c>
      <c r="X13" s="10">
        <f t="shared" si="9"/>
        <v>138.38457077155809</v>
      </c>
      <c r="Y13" s="10">
        <f t="shared" si="9"/>
        <v>140.28838934947035</v>
      </c>
      <c r="Z13" s="10">
        <f t="shared" si="9"/>
        <v>142.14976611195144</v>
      </c>
      <c r="AA13" s="10">
        <f t="shared" si="9"/>
        <v>144.17484701966703</v>
      </c>
      <c r="AB13" s="10">
        <f t="shared" si="9"/>
        <v>146.13323364599077</v>
      </c>
      <c r="AC13" s="10">
        <f t="shared" si="9"/>
        <v>148.38871298033266</v>
      </c>
      <c r="AD13" s="10">
        <f t="shared" si="9"/>
        <v>150.75332841149756</v>
      </c>
      <c r="AE13" s="10">
        <f t="shared" si="9"/>
        <v>153.24526928895597</v>
      </c>
      <c r="AF13" s="10">
        <f t="shared" si="9"/>
        <v>168.23935636913748</v>
      </c>
      <c r="AG13" s="10">
        <f t="shared" si="9"/>
        <v>190.20602741301033</v>
      </c>
      <c r="AH13" s="126"/>
      <c r="AI13" s="126"/>
      <c r="AJ13" s="126"/>
      <c r="AK13" s="126"/>
      <c r="AL13" s="126"/>
      <c r="AM13" s="126"/>
      <c r="AO13" s="4">
        <f t="shared" si="5"/>
        <v>7</v>
      </c>
    </row>
    <row r="14" spans="1:41" s="361" customFormat="1">
      <c r="A14" s="134" t="s">
        <v>711</v>
      </c>
      <c r="B14" s="361">
        <f t="shared" si="3"/>
        <v>8</v>
      </c>
      <c r="C14" s="331">
        <v>82.179491217841601</v>
      </c>
      <c r="D14" s="331">
        <v>84.244799999999998</v>
      </c>
      <c r="E14" s="331">
        <v>84.681200000000004</v>
      </c>
      <c r="F14" s="331">
        <v>87.39800000000001</v>
      </c>
      <c r="G14" s="331">
        <v>86.202800000000011</v>
      </c>
      <c r="H14" s="331">
        <v>88.909199999999998</v>
      </c>
      <c r="I14" s="331">
        <v>88.398800000000008</v>
      </c>
      <c r="J14" s="331">
        <v>87.262800000000013</v>
      </c>
      <c r="K14" s="331">
        <v>80.15440000000001</v>
      </c>
      <c r="L14" s="10">
        <f t="shared" ref="L14:AG14" si="10">L50/K50*K14</f>
        <v>81.540832637418063</v>
      </c>
      <c r="M14" s="10">
        <f t="shared" si="10"/>
        <v>82.624109450327794</v>
      </c>
      <c r="N14" s="10">
        <f t="shared" si="10"/>
        <v>83.489114069591523</v>
      </c>
      <c r="O14" s="10">
        <f t="shared" si="10"/>
        <v>84.426876086737252</v>
      </c>
      <c r="P14" s="10">
        <f t="shared" si="10"/>
        <v>85.409100958144222</v>
      </c>
      <c r="Q14" s="10">
        <f t="shared" si="10"/>
        <v>86.225600645486622</v>
      </c>
      <c r="R14" s="10">
        <f t="shared" si="10"/>
        <v>87.009763711548146</v>
      </c>
      <c r="S14" s="10">
        <f t="shared" si="10"/>
        <v>88.278976096822987</v>
      </c>
      <c r="T14" s="10">
        <f t="shared" si="10"/>
        <v>88.970171376701956</v>
      </c>
      <c r="U14" s="10">
        <f t="shared" si="10"/>
        <v>89.596693414019143</v>
      </c>
      <c r="V14" s="10">
        <f t="shared" si="10"/>
        <v>90.473824266263222</v>
      </c>
      <c r="W14" s="10">
        <f t="shared" si="10"/>
        <v>91.350955118507287</v>
      </c>
      <c r="X14" s="10">
        <f t="shared" si="10"/>
        <v>92.25638051437214</v>
      </c>
      <c r="Y14" s="10">
        <f t="shared" si="10"/>
        <v>93.525592899646981</v>
      </c>
      <c r="Z14" s="10">
        <f t="shared" si="10"/>
        <v>94.766510741301033</v>
      </c>
      <c r="AA14" s="10">
        <f t="shared" si="10"/>
        <v>96.116564679778079</v>
      </c>
      <c r="AB14" s="10">
        <f t="shared" si="10"/>
        <v>97.422155763993942</v>
      </c>
      <c r="AC14" s="10">
        <f t="shared" si="10"/>
        <v>98.925808653555208</v>
      </c>
      <c r="AD14" s="10">
        <f t="shared" si="10"/>
        <v>100.50221894099846</v>
      </c>
      <c r="AE14" s="10">
        <f t="shared" si="10"/>
        <v>102.16351285930408</v>
      </c>
      <c r="AF14" s="10">
        <f t="shared" si="10"/>
        <v>112.15957091275844</v>
      </c>
      <c r="AG14" s="10">
        <f t="shared" si="10"/>
        <v>126.80401827534035</v>
      </c>
      <c r="AH14" s="126"/>
      <c r="AI14" s="126"/>
      <c r="AJ14" s="126"/>
      <c r="AK14" s="126"/>
      <c r="AL14" s="126"/>
      <c r="AM14" s="126"/>
      <c r="AO14" s="361">
        <f t="shared" si="5"/>
        <v>8</v>
      </c>
    </row>
    <row r="15" spans="1:41">
      <c r="A15" s="134" t="s">
        <v>527</v>
      </c>
      <c r="B15" s="361">
        <f t="shared" si="3"/>
        <v>9</v>
      </c>
      <c r="C15" s="331">
        <v>10.112362730183554</v>
      </c>
      <c r="D15" s="331">
        <v>8.5809999999999995</v>
      </c>
      <c r="E15" s="331">
        <v>7.8769999999999998</v>
      </c>
      <c r="F15" s="331">
        <v>7.9880000000000004</v>
      </c>
      <c r="G15" s="331">
        <v>7.7750000000000004</v>
      </c>
      <c r="H15" s="331">
        <v>7.4850000000000003</v>
      </c>
      <c r="I15" s="331">
        <v>7.3470000000000004</v>
      </c>
      <c r="J15" s="331">
        <v>7.0549999999999997</v>
      </c>
      <c r="K15" s="331">
        <v>5.7949999999999999</v>
      </c>
      <c r="L15" s="10">
        <f t="shared" ref="L15:AG15" si="11">L51/K51*K15</f>
        <v>6.0060761589403961</v>
      </c>
      <c r="M15" s="10">
        <f t="shared" si="11"/>
        <v>6.1212086092715223</v>
      </c>
      <c r="N15" s="10">
        <f t="shared" si="11"/>
        <v>6.1979635761589398</v>
      </c>
      <c r="O15" s="10">
        <f t="shared" si="11"/>
        <v>6.2651241721854305</v>
      </c>
      <c r="P15" s="10">
        <f t="shared" si="11"/>
        <v>6.3610678807947014</v>
      </c>
      <c r="Q15" s="10">
        <f t="shared" si="11"/>
        <v>6.437822847682118</v>
      </c>
      <c r="R15" s="10">
        <f t="shared" si="11"/>
        <v>6.4666059602649</v>
      </c>
      <c r="S15" s="10">
        <f t="shared" si="11"/>
        <v>6.7448427152317869</v>
      </c>
      <c r="T15" s="10">
        <f t="shared" si="11"/>
        <v>6.7544370860927136</v>
      </c>
      <c r="U15" s="10">
        <f t="shared" si="11"/>
        <v>6.7256539735099325</v>
      </c>
      <c r="V15" s="10">
        <f t="shared" si="11"/>
        <v>6.6488990066225151</v>
      </c>
      <c r="W15" s="10">
        <f t="shared" si="11"/>
        <v>6.6009271523178796</v>
      </c>
      <c r="X15" s="10">
        <f t="shared" si="11"/>
        <v>6.5337665562913898</v>
      </c>
      <c r="Y15" s="10">
        <f t="shared" si="11"/>
        <v>6.5337665562913898</v>
      </c>
      <c r="Z15" s="10">
        <f t="shared" si="11"/>
        <v>6.5433609271523174</v>
      </c>
      <c r="AA15" s="10">
        <f t="shared" si="11"/>
        <v>6.5433609271523174</v>
      </c>
      <c r="AB15" s="10">
        <f t="shared" si="11"/>
        <v>6.4857947019867535</v>
      </c>
      <c r="AC15" s="10">
        <f t="shared" si="11"/>
        <v>6.437822847682118</v>
      </c>
      <c r="AD15" s="10">
        <f t="shared" si="11"/>
        <v>6.3898509933774825</v>
      </c>
      <c r="AE15" s="10">
        <f t="shared" si="11"/>
        <v>6.3418791390728471</v>
      </c>
      <c r="AF15" s="10">
        <f t="shared" si="11"/>
        <v>6.2651241721854296</v>
      </c>
      <c r="AG15" s="10">
        <f t="shared" si="11"/>
        <v>6.7064652317880782</v>
      </c>
      <c r="AH15" s="126"/>
      <c r="AI15" s="126"/>
      <c r="AJ15" s="126"/>
      <c r="AK15" s="126"/>
      <c r="AL15" s="126"/>
      <c r="AM15" s="126"/>
      <c r="AO15" s="4">
        <f>AO13+1</f>
        <v>8</v>
      </c>
    </row>
    <row r="16" spans="1:41">
      <c r="A16" s="134" t="s">
        <v>526</v>
      </c>
      <c r="B16" s="361">
        <f t="shared" si="3"/>
        <v>10</v>
      </c>
      <c r="C16" s="331">
        <v>14.113350558119752</v>
      </c>
      <c r="D16" s="331">
        <v>14.494999999999999</v>
      </c>
      <c r="E16" s="331">
        <v>14.76</v>
      </c>
      <c r="F16" s="331">
        <v>14.999000000000001</v>
      </c>
      <c r="G16" s="331">
        <v>15.18</v>
      </c>
      <c r="H16" s="331">
        <v>15.356</v>
      </c>
      <c r="I16" s="331">
        <v>15.564</v>
      </c>
      <c r="J16" s="331">
        <v>15.58</v>
      </c>
      <c r="K16" s="331">
        <v>14.3</v>
      </c>
      <c r="L16" s="10">
        <f t="shared" ref="L16:AG16" si="12">L52/K52*K16</f>
        <v>14.646296296296301</v>
      </c>
      <c r="M16" s="10">
        <f t="shared" si="12"/>
        <v>14.962037037037041</v>
      </c>
      <c r="N16" s="10">
        <f t="shared" si="12"/>
        <v>15.247222222222227</v>
      </c>
      <c r="O16" s="10">
        <f t="shared" si="12"/>
        <v>15.573148148148151</v>
      </c>
      <c r="P16" s="10">
        <f t="shared" si="12"/>
        <v>15.888888888888895</v>
      </c>
      <c r="Q16" s="10">
        <f t="shared" si="12"/>
        <v>16.214814814814819</v>
      </c>
      <c r="R16" s="10">
        <f t="shared" si="12"/>
        <v>16.540740740740741</v>
      </c>
      <c r="S16" s="10">
        <f t="shared" si="12"/>
        <v>16.764814814814816</v>
      </c>
      <c r="T16" s="10">
        <f t="shared" si="12"/>
        <v>17.111111111111114</v>
      </c>
      <c r="U16" s="10">
        <f t="shared" si="12"/>
        <v>17.487962962962968</v>
      </c>
      <c r="V16" s="10">
        <f t="shared" si="12"/>
        <v>17.936111111111117</v>
      </c>
      <c r="W16" s="10">
        <f t="shared" si="12"/>
        <v>18.414814814814818</v>
      </c>
      <c r="X16" s="10">
        <f t="shared" si="12"/>
        <v>18.924074074074078</v>
      </c>
      <c r="Y16" s="10">
        <f t="shared" si="12"/>
        <v>19.453703703703709</v>
      </c>
      <c r="Z16" s="10">
        <f t="shared" si="12"/>
        <v>19.973148148148152</v>
      </c>
      <c r="AA16" s="10">
        <f t="shared" si="12"/>
        <v>20.523148148148152</v>
      </c>
      <c r="AB16" s="10">
        <f t="shared" si="12"/>
        <v>21.093518518518525</v>
      </c>
      <c r="AC16" s="10">
        <f t="shared" si="12"/>
        <v>21.684259259259264</v>
      </c>
      <c r="AD16" s="10">
        <f t="shared" si="12"/>
        <v>22.295370370370375</v>
      </c>
      <c r="AE16" s="10">
        <f t="shared" si="12"/>
        <v>22.916666666666671</v>
      </c>
      <c r="AF16" s="10">
        <f t="shared" si="12"/>
        <v>26.613888888888894</v>
      </c>
      <c r="AG16" s="10">
        <f t="shared" si="12"/>
        <v>31.319444444444454</v>
      </c>
      <c r="AH16" s="126"/>
      <c r="AI16" s="126"/>
      <c r="AJ16" s="126"/>
      <c r="AK16" s="126"/>
      <c r="AL16" s="126"/>
      <c r="AM16" s="126"/>
      <c r="AO16" s="4">
        <f t="shared" si="5"/>
        <v>9</v>
      </c>
    </row>
    <row r="17" spans="1:41">
      <c r="A17" s="134" t="s">
        <v>523</v>
      </c>
      <c r="B17" s="361">
        <f t="shared" si="3"/>
        <v>11</v>
      </c>
      <c r="C17" s="331">
        <v>235.49802282756352</v>
      </c>
      <c r="D17" s="331">
        <v>242.05600000000001</v>
      </c>
      <c r="E17" s="331">
        <v>246.69399999999999</v>
      </c>
      <c r="F17" s="331">
        <v>250.125</v>
      </c>
      <c r="G17" s="331">
        <v>252.709</v>
      </c>
      <c r="H17" s="331">
        <v>254.65</v>
      </c>
      <c r="I17" s="331">
        <v>257.584</v>
      </c>
      <c r="J17" s="331">
        <v>257.30799999999999</v>
      </c>
      <c r="K17" s="331">
        <v>233.197</v>
      </c>
      <c r="L17" s="10">
        <f t="shared" ref="L17:AG17" si="13">L53/K53*K17</f>
        <v>239.27353435049071</v>
      </c>
      <c r="M17" s="10">
        <f t="shared" si="13"/>
        <v>244.77039930570436</v>
      </c>
      <c r="N17" s="10">
        <f t="shared" si="13"/>
        <v>249.68759486564093</v>
      </c>
      <c r="O17" s="10">
        <f t="shared" si="13"/>
        <v>255.21444272061026</v>
      </c>
      <c r="P17" s="10">
        <f t="shared" si="13"/>
        <v>260.66133617623103</v>
      </c>
      <c r="Q17" s="10">
        <f t="shared" si="13"/>
        <v>266.20817263103754</v>
      </c>
      <c r="R17" s="10">
        <f t="shared" si="13"/>
        <v>271.5851059872283</v>
      </c>
      <c r="S17" s="10">
        <f t="shared" si="13"/>
        <v>276.89207924398914</v>
      </c>
      <c r="T17" s="10">
        <f t="shared" si="13"/>
        <v>282.61881309732985</v>
      </c>
      <c r="U17" s="10">
        <f t="shared" si="13"/>
        <v>288.79529044700627</v>
      </c>
      <c r="V17" s="10">
        <f t="shared" si="13"/>
        <v>296.17108378691108</v>
      </c>
      <c r="W17" s="10">
        <f t="shared" si="13"/>
        <v>304.02660352290735</v>
      </c>
      <c r="X17" s="10">
        <f t="shared" si="13"/>
        <v>312.37184395491357</v>
      </c>
      <c r="Y17" s="10">
        <f t="shared" si="13"/>
        <v>321.69652577893959</v>
      </c>
      <c r="Z17" s="10">
        <f t="shared" si="13"/>
        <v>330.89128170402421</v>
      </c>
      <c r="AA17" s="10">
        <f t="shared" si="13"/>
        <v>340.66570702438594</v>
      </c>
      <c r="AB17" s="10">
        <f t="shared" si="13"/>
        <v>350.84989864140903</v>
      </c>
      <c r="AC17" s="10">
        <f t="shared" si="13"/>
        <v>361.18400475721063</v>
      </c>
      <c r="AD17" s="10">
        <f t="shared" si="13"/>
        <v>371.86791137016223</v>
      </c>
      <c r="AE17" s="10">
        <f t="shared" si="13"/>
        <v>382.92160708010096</v>
      </c>
      <c r="AF17" s="10">
        <f t="shared" si="13"/>
        <v>444.8662779753995</v>
      </c>
      <c r="AG17" s="10">
        <f t="shared" si="13"/>
        <v>523.15162923756043</v>
      </c>
      <c r="AH17" s="126"/>
      <c r="AI17" s="126"/>
      <c r="AJ17" s="126"/>
      <c r="AK17" s="126"/>
      <c r="AL17" s="126"/>
      <c r="AM17" s="126"/>
      <c r="AO17" s="4">
        <f t="shared" si="5"/>
        <v>10</v>
      </c>
    </row>
    <row r="18" spans="1:41">
      <c r="A18" s="134" t="s">
        <v>529</v>
      </c>
      <c r="B18" s="185">
        <f t="shared" si="3"/>
        <v>12</v>
      </c>
      <c r="C18" s="331">
        <v>27.516308224731535</v>
      </c>
      <c r="D18" s="331">
        <v>26.898</v>
      </c>
      <c r="E18" s="331">
        <v>26.286000000000001</v>
      </c>
      <c r="F18" s="331">
        <v>25.675000000000001</v>
      </c>
      <c r="G18" s="331">
        <v>25.675000000000001</v>
      </c>
      <c r="H18" s="331">
        <v>25.675000000000001</v>
      </c>
      <c r="I18" s="331">
        <v>25.658999999999999</v>
      </c>
      <c r="J18" s="331">
        <v>25.655000000000001</v>
      </c>
      <c r="K18" s="331">
        <v>25.658999999999999</v>
      </c>
      <c r="L18" s="10">
        <f t="shared" ref="L18:AG18" si="14">L54/K54*K18</f>
        <v>25.595131922837584</v>
      </c>
      <c r="M18" s="10">
        <f t="shared" si="14"/>
        <v>25.595131922837584</v>
      </c>
      <c r="N18" s="10">
        <f t="shared" si="14"/>
        <v>25.563197884256379</v>
      </c>
      <c r="O18" s="10">
        <f t="shared" si="14"/>
        <v>25.53126384567517</v>
      </c>
      <c r="P18" s="10">
        <f t="shared" si="14"/>
        <v>24.621143746110764</v>
      </c>
      <c r="Q18" s="10">
        <f t="shared" si="14"/>
        <v>24.589209707529559</v>
      </c>
      <c r="R18" s="10">
        <f t="shared" si="14"/>
        <v>24.557275668948353</v>
      </c>
      <c r="S18" s="10">
        <f t="shared" si="14"/>
        <v>16.126689483509647</v>
      </c>
      <c r="T18" s="10">
        <f t="shared" si="14"/>
        <v>16.094755444928438</v>
      </c>
      <c r="U18" s="10">
        <f t="shared" si="14"/>
        <v>16.71746919726198</v>
      </c>
      <c r="V18" s="10">
        <f t="shared" si="14"/>
        <v>17.148578718108276</v>
      </c>
      <c r="W18" s="10">
        <f t="shared" si="14"/>
        <v>17.164545737398882</v>
      </c>
      <c r="X18" s="10">
        <f t="shared" si="14"/>
        <v>17.21244679527069</v>
      </c>
      <c r="Y18" s="10">
        <f t="shared" si="14"/>
        <v>14.977064094586188</v>
      </c>
      <c r="Z18" s="10">
        <f t="shared" si="14"/>
        <v>12.693780336029871</v>
      </c>
      <c r="AA18" s="10">
        <f t="shared" si="14"/>
        <v>10.554199751088987</v>
      </c>
      <c r="AB18" s="10">
        <f t="shared" si="14"/>
        <v>8.8457286869944003</v>
      </c>
      <c r="AC18" s="10">
        <f t="shared" si="14"/>
        <v>7.5204660858743004</v>
      </c>
      <c r="AD18" s="10">
        <f t="shared" si="14"/>
        <v>6.1952034847542006</v>
      </c>
      <c r="AE18" s="10">
        <f t="shared" si="14"/>
        <v>4.8699408836341007</v>
      </c>
      <c r="AF18" s="10">
        <f t="shared" si="14"/>
        <v>2.7143932794026138</v>
      </c>
      <c r="AG18" s="10">
        <f t="shared" si="14"/>
        <v>2.5227890479153707</v>
      </c>
      <c r="AH18" s="126"/>
      <c r="AI18" s="126"/>
      <c r="AJ18" s="126"/>
      <c r="AK18" s="126"/>
      <c r="AL18" s="126"/>
      <c r="AM18" s="126"/>
      <c r="AO18" s="4">
        <f t="shared" si="5"/>
        <v>11</v>
      </c>
    </row>
    <row r="19" spans="1:41" s="185" customFormat="1">
      <c r="A19" s="134" t="s">
        <v>524</v>
      </c>
      <c r="B19" s="185">
        <f t="shared" si="3"/>
        <v>13</v>
      </c>
      <c r="C19" s="331">
        <v>17.781500762507015</v>
      </c>
      <c r="D19" s="331">
        <v>18.231000000000002</v>
      </c>
      <c r="E19" s="331">
        <v>18.620999999999999</v>
      </c>
      <c r="F19" s="331">
        <v>18.835000000000001</v>
      </c>
      <c r="G19" s="331">
        <v>19.187000000000001</v>
      </c>
      <c r="H19" s="331">
        <v>19.315000000000001</v>
      </c>
      <c r="I19" s="331">
        <v>19.638999999999999</v>
      </c>
      <c r="J19" s="331">
        <v>19.626000000000001</v>
      </c>
      <c r="K19" s="331">
        <v>18.239999999999998</v>
      </c>
      <c r="L19" s="10">
        <f t="shared" ref="L19:AG19" si="15">L55/K55*K19</f>
        <v>18.695010845986978</v>
      </c>
      <c r="M19" s="10">
        <f t="shared" si="15"/>
        <v>19.090672451193058</v>
      </c>
      <c r="N19" s="10">
        <f t="shared" si="15"/>
        <v>19.446767895878523</v>
      </c>
      <c r="O19" s="10">
        <f t="shared" si="15"/>
        <v>19.852321041214747</v>
      </c>
      <c r="P19" s="10">
        <f t="shared" si="15"/>
        <v>20.267765726681123</v>
      </c>
      <c r="Q19" s="10">
        <f t="shared" si="15"/>
        <v>20.653535791757047</v>
      </c>
      <c r="R19" s="10">
        <f t="shared" si="15"/>
        <v>21.039305856832971</v>
      </c>
      <c r="S19" s="10">
        <f t="shared" si="15"/>
        <v>21.434967462039051</v>
      </c>
      <c r="T19" s="10">
        <f t="shared" si="15"/>
        <v>21.81084598698482</v>
      </c>
      <c r="U19" s="10">
        <f t="shared" si="15"/>
        <v>22.226290672451196</v>
      </c>
      <c r="V19" s="10">
        <f t="shared" si="15"/>
        <v>22.74065075921909</v>
      </c>
      <c r="W19" s="10">
        <f t="shared" si="15"/>
        <v>23.284685466377443</v>
      </c>
      <c r="X19" s="10">
        <f t="shared" si="15"/>
        <v>23.878177874186555</v>
      </c>
      <c r="Y19" s="10">
        <f t="shared" si="15"/>
        <v>24.560694143167034</v>
      </c>
      <c r="Z19" s="10">
        <f t="shared" si="15"/>
        <v>25.23331887201736</v>
      </c>
      <c r="AA19" s="10">
        <f t="shared" si="15"/>
        <v>25.945509761388294</v>
      </c>
      <c r="AB19" s="10">
        <f t="shared" si="15"/>
        <v>26.677483731019532</v>
      </c>
      <c r="AC19" s="10">
        <f t="shared" si="15"/>
        <v>27.439132321041221</v>
      </c>
      <c r="AD19" s="10">
        <f t="shared" si="15"/>
        <v>28.240347071583521</v>
      </c>
      <c r="AE19" s="10">
        <f t="shared" si="15"/>
        <v>29.061344902386125</v>
      </c>
      <c r="AF19" s="10">
        <f t="shared" si="15"/>
        <v>33.690585683297186</v>
      </c>
      <c r="AG19" s="10">
        <f t="shared" si="15"/>
        <v>39.487028199566168</v>
      </c>
      <c r="AH19" s="126"/>
      <c r="AI19" s="126"/>
      <c r="AJ19" s="126"/>
      <c r="AK19" s="126"/>
      <c r="AL19" s="126"/>
      <c r="AM19" s="126"/>
      <c r="AO19" s="185">
        <f t="shared" si="5"/>
        <v>12</v>
      </c>
    </row>
    <row r="20" spans="1:41" s="185" customFormat="1">
      <c r="A20" s="134" t="s">
        <v>595</v>
      </c>
      <c r="B20" s="185">
        <f t="shared" si="3"/>
        <v>14</v>
      </c>
      <c r="C20" s="331">
        <v>11.263564724197627</v>
      </c>
      <c r="D20" s="331">
        <v>11.61</v>
      </c>
      <c r="E20" s="331">
        <v>12.005000000000001</v>
      </c>
      <c r="F20" s="331">
        <v>12.26</v>
      </c>
      <c r="G20" s="331">
        <v>12.374000000000001</v>
      </c>
      <c r="H20" s="331">
        <v>12.574</v>
      </c>
      <c r="I20" s="331">
        <v>12.871</v>
      </c>
      <c r="J20" s="331">
        <v>13.003</v>
      </c>
      <c r="K20" s="331">
        <v>12.263</v>
      </c>
      <c r="L20" s="10">
        <f t="shared" ref="L20:AG20" si="16">L56/K56*K20</f>
        <v>12.605036095159969</v>
      </c>
      <c r="M20" s="10">
        <f t="shared" si="16"/>
        <v>12.896772764561117</v>
      </c>
      <c r="N20" s="10">
        <f t="shared" si="16"/>
        <v>13.128150123051684</v>
      </c>
      <c r="O20" s="10">
        <f t="shared" si="16"/>
        <v>13.389707136997542</v>
      </c>
      <c r="P20" s="10">
        <f t="shared" si="16"/>
        <v>13.641204265791636</v>
      </c>
      <c r="Q20" s="10">
        <f t="shared" si="16"/>
        <v>13.892701394585728</v>
      </c>
      <c r="R20" s="10">
        <f t="shared" si="16"/>
        <v>14.134138638228057</v>
      </c>
      <c r="S20" s="10">
        <f t="shared" si="16"/>
        <v>14.274977030352748</v>
      </c>
      <c r="T20" s="10">
        <f t="shared" si="16"/>
        <v>14.556653814602134</v>
      </c>
      <c r="U20" s="10">
        <f t="shared" si="16"/>
        <v>14.838330598851519</v>
      </c>
      <c r="V20" s="10">
        <f t="shared" si="16"/>
        <v>15.200486464315015</v>
      </c>
      <c r="W20" s="10">
        <f t="shared" si="16"/>
        <v>15.552582444626749</v>
      </c>
      <c r="X20" s="10">
        <f t="shared" si="16"/>
        <v>15.914738310090241</v>
      </c>
      <c r="Y20" s="10">
        <f t="shared" si="16"/>
        <v>16.276894175553736</v>
      </c>
      <c r="Z20" s="10">
        <f t="shared" si="16"/>
        <v>16.659169811320758</v>
      </c>
      <c r="AA20" s="10">
        <f t="shared" si="16"/>
        <v>17.051505332239543</v>
      </c>
      <c r="AB20" s="10">
        <f t="shared" si="16"/>
        <v>17.484080393765385</v>
      </c>
      <c r="AC20" s="10">
        <f t="shared" si="16"/>
        <v>17.906595570139466</v>
      </c>
      <c r="AD20" s="10">
        <f t="shared" si="16"/>
        <v>18.339170631665304</v>
      </c>
      <c r="AE20" s="10">
        <f t="shared" si="16"/>
        <v>18.781805578342908</v>
      </c>
      <c r="AF20" s="10">
        <f t="shared" si="16"/>
        <v>20.994980311730931</v>
      </c>
      <c r="AG20" s="10">
        <f t="shared" si="16"/>
        <v>23.409352748154227</v>
      </c>
      <c r="AH20" s="126"/>
      <c r="AI20" s="126"/>
      <c r="AJ20" s="126"/>
      <c r="AK20" s="126"/>
      <c r="AL20" s="126"/>
      <c r="AM20" s="126"/>
      <c r="AO20" s="185">
        <f t="shared" si="5"/>
        <v>13</v>
      </c>
    </row>
    <row r="21" spans="1:41" s="185" customFormat="1">
      <c r="A21" s="134" t="s">
        <v>594</v>
      </c>
      <c r="B21" s="185">
        <f t="shared" si="3"/>
        <v>15</v>
      </c>
      <c r="C21" s="331">
        <v>135.95535691221758</v>
      </c>
      <c r="D21" s="331">
        <v>140.071</v>
      </c>
      <c r="E21" s="331">
        <v>143.4</v>
      </c>
      <c r="F21" s="331">
        <v>145.137</v>
      </c>
      <c r="G21" s="331">
        <v>146.333</v>
      </c>
      <c r="H21" s="331">
        <v>148.477</v>
      </c>
      <c r="I21" s="331">
        <v>150.38999999999999</v>
      </c>
      <c r="J21" s="331">
        <v>150.78899999999999</v>
      </c>
      <c r="K21" s="331">
        <v>140.006</v>
      </c>
      <c r="L21" s="10">
        <f t="shared" ref="L21:AG21" si="17">L57/K57*K21</f>
        <v>143.05421656693821</v>
      </c>
      <c r="M21" s="10">
        <f t="shared" si="17"/>
        <v>145.93084478408193</v>
      </c>
      <c r="N21" s="10">
        <f t="shared" si="17"/>
        <v>148.46429630163652</v>
      </c>
      <c r="O21" s="10">
        <f t="shared" si="17"/>
        <v>151.45195227452962</v>
      </c>
      <c r="P21" s="10">
        <f t="shared" si="17"/>
        <v>154.41942138274098</v>
      </c>
      <c r="Q21" s="10">
        <f t="shared" si="17"/>
        <v>157.44745108499748</v>
      </c>
      <c r="R21" s="10">
        <f t="shared" si="17"/>
        <v>160.47548078725399</v>
      </c>
      <c r="S21" s="10">
        <f t="shared" si="17"/>
        <v>162.48407382308412</v>
      </c>
      <c r="T21" s="10">
        <f t="shared" si="17"/>
        <v>165.69378530747602</v>
      </c>
      <c r="U21" s="10">
        <f t="shared" si="17"/>
        <v>169.26686035613869</v>
      </c>
      <c r="V21" s="10">
        <f t="shared" si="17"/>
        <v>173.72815745079663</v>
      </c>
      <c r="W21" s="10">
        <f t="shared" si="17"/>
        <v>178.38122975993079</v>
      </c>
      <c r="X21" s="10">
        <f t="shared" si="17"/>
        <v>183.31691817460893</v>
      </c>
      <c r="Y21" s="10">
        <f t="shared" si="17"/>
        <v>188.69671761228466</v>
      </c>
      <c r="Z21" s="10">
        <f t="shared" si="17"/>
        <v>194.06642361761956</v>
      </c>
      <c r="AA21" s="10">
        <f t="shared" si="17"/>
        <v>199.78939975488436</v>
      </c>
      <c r="AB21" s="10">
        <f t="shared" si="17"/>
        <v>206.05742123855535</v>
      </c>
      <c r="AC21" s="10">
        <f t="shared" si="17"/>
        <v>212.38600331627146</v>
      </c>
      <c r="AD21" s="10">
        <f t="shared" si="17"/>
        <v>218.95682777016808</v>
      </c>
      <c r="AE21" s="10">
        <f t="shared" si="17"/>
        <v>225.77998803258609</v>
      </c>
      <c r="AF21" s="10">
        <f t="shared" si="17"/>
        <v>262.27783937711791</v>
      </c>
      <c r="AG21" s="10">
        <f t="shared" si="17"/>
        <v>307.91024699012343</v>
      </c>
      <c r="AH21" s="126"/>
      <c r="AI21" s="126"/>
      <c r="AJ21" s="126"/>
      <c r="AK21" s="126"/>
      <c r="AL21" s="126"/>
      <c r="AM21" s="126"/>
      <c r="AO21" s="185">
        <f t="shared" si="5"/>
        <v>14</v>
      </c>
    </row>
    <row r="22" spans="1:41" s="185" customFormat="1">
      <c r="A22" s="134" t="s">
        <v>593</v>
      </c>
      <c r="B22" s="185">
        <f t="shared" si="3"/>
        <v>16</v>
      </c>
      <c r="C22" s="331">
        <v>21.151207305916397</v>
      </c>
      <c r="D22" s="331">
        <v>22.475000000000001</v>
      </c>
      <c r="E22" s="331">
        <v>24.135000000000002</v>
      </c>
      <c r="F22" s="331">
        <v>25.321000000000002</v>
      </c>
      <c r="G22" s="331">
        <v>26.111999999999998</v>
      </c>
      <c r="H22" s="331">
        <v>27.977</v>
      </c>
      <c r="I22" s="331">
        <v>29.995999999999999</v>
      </c>
      <c r="J22" s="331">
        <v>31.335000000000001</v>
      </c>
      <c r="K22" s="331">
        <v>30.035</v>
      </c>
      <c r="L22" s="10">
        <f t="shared" ref="L22:AG22" si="18">L58/K58*K22</f>
        <v>31.404738929279578</v>
      </c>
      <c r="M22" s="10">
        <f t="shared" si="18"/>
        <v>32.814180436219438</v>
      </c>
      <c r="N22" s="10">
        <f t="shared" si="18"/>
        <v>34.154142432253806</v>
      </c>
      <c r="O22" s="10">
        <f t="shared" si="18"/>
        <v>35.781948116325189</v>
      </c>
      <c r="P22" s="10">
        <f t="shared" si="18"/>
        <v>37.558638466622618</v>
      </c>
      <c r="Q22" s="10">
        <f t="shared" si="18"/>
        <v>39.41473397224059</v>
      </c>
      <c r="R22" s="10">
        <f t="shared" si="18"/>
        <v>41.370085922009267</v>
      </c>
      <c r="S22" s="10">
        <f t="shared" si="18"/>
        <v>43.752240581625927</v>
      </c>
      <c r="T22" s="10">
        <f t="shared" si="18"/>
        <v>46.233651685393276</v>
      </c>
      <c r="U22" s="10">
        <f t="shared" si="18"/>
        <v>48.933426966292153</v>
      </c>
      <c r="V22" s="10">
        <f t="shared" si="18"/>
        <v>52.030228023793818</v>
      </c>
      <c r="W22" s="10">
        <f t="shared" si="18"/>
        <v>55.295765036351654</v>
      </c>
      <c r="X22" s="10">
        <f t="shared" si="18"/>
        <v>58.769740581625953</v>
      </c>
      <c r="Y22" s="10">
        <f t="shared" si="18"/>
        <v>62.869031725049624</v>
      </c>
      <c r="Z22" s="10">
        <f t="shared" si="18"/>
        <v>67.176761401189751</v>
      </c>
      <c r="AA22" s="10">
        <f t="shared" si="18"/>
        <v>72.020475875743614</v>
      </c>
      <c r="AB22" s="10">
        <f t="shared" si="18"/>
        <v>77.211587904824924</v>
      </c>
      <c r="AC22" s="10">
        <f t="shared" si="18"/>
        <v>82.730246199603499</v>
      </c>
      <c r="AD22" s="10">
        <f t="shared" si="18"/>
        <v>88.645930270984877</v>
      </c>
      <c r="AE22" s="10">
        <f t="shared" si="18"/>
        <v>94.978491407799154</v>
      </c>
      <c r="AF22" s="10">
        <f t="shared" si="18"/>
        <v>129.15248512888314</v>
      </c>
      <c r="AG22" s="10">
        <f t="shared" si="18"/>
        <v>169.32156807666905</v>
      </c>
      <c r="AH22" s="126"/>
      <c r="AI22" s="126"/>
      <c r="AJ22" s="126"/>
      <c r="AK22" s="126"/>
      <c r="AL22" s="126"/>
      <c r="AM22" s="126"/>
      <c r="AO22" s="185">
        <f t="shared" si="5"/>
        <v>15</v>
      </c>
    </row>
    <row r="23" spans="1:41" s="185" customFormat="1">
      <c r="A23" s="134" t="s">
        <v>596</v>
      </c>
      <c r="B23" s="185">
        <f t="shared" si="3"/>
        <v>17</v>
      </c>
      <c r="C23" s="331">
        <v>1.1351531206547518</v>
      </c>
      <c r="D23" s="331">
        <v>1.153</v>
      </c>
      <c r="E23" s="331">
        <v>1.1359999999999999</v>
      </c>
      <c r="F23" s="331">
        <v>1.123</v>
      </c>
      <c r="G23" s="331">
        <v>1.133</v>
      </c>
      <c r="H23" s="331">
        <v>1.141</v>
      </c>
      <c r="I23" s="331">
        <v>1.1100000000000001</v>
      </c>
      <c r="J23" s="331">
        <v>1.085</v>
      </c>
      <c r="K23" s="331">
        <v>0.97599999999999998</v>
      </c>
      <c r="L23" s="10">
        <f t="shared" ref="L23:AG23" si="19">L59/K59*K23</f>
        <v>0.97599999999999998</v>
      </c>
      <c r="M23" s="10">
        <f t="shared" si="19"/>
        <v>0.9863829787234043</v>
      </c>
      <c r="N23" s="10">
        <f t="shared" si="19"/>
        <v>1.0071489361702128</v>
      </c>
      <c r="O23" s="10">
        <f t="shared" si="19"/>
        <v>1.0175319148936171</v>
      </c>
      <c r="P23" s="10">
        <f t="shared" si="19"/>
        <v>1.0382978723404255</v>
      </c>
      <c r="Q23" s="10">
        <f t="shared" si="19"/>
        <v>1.0590638297872339</v>
      </c>
      <c r="R23" s="10">
        <f t="shared" si="19"/>
        <v>1.0798297872340423</v>
      </c>
      <c r="S23" s="10">
        <f t="shared" si="19"/>
        <v>1.0902127659574465</v>
      </c>
      <c r="T23" s="10">
        <f t="shared" si="19"/>
        <v>1.1005957446808508</v>
      </c>
      <c r="U23" s="10">
        <f t="shared" si="19"/>
        <v>1.1317446808510636</v>
      </c>
      <c r="V23" s="10">
        <f t="shared" si="19"/>
        <v>1.1628936170212765</v>
      </c>
      <c r="W23" s="10">
        <f t="shared" si="19"/>
        <v>1.2044255319148933</v>
      </c>
      <c r="X23" s="10">
        <f t="shared" si="19"/>
        <v>1.2459574468085104</v>
      </c>
      <c r="Y23" s="10">
        <f t="shared" si="19"/>
        <v>1.2978723404255317</v>
      </c>
      <c r="Z23" s="10">
        <f t="shared" si="19"/>
        <v>1.3394042553191488</v>
      </c>
      <c r="AA23" s="10">
        <f t="shared" si="19"/>
        <v>1.39131914893617</v>
      </c>
      <c r="AB23" s="10">
        <f t="shared" si="19"/>
        <v>1.4536170212765955</v>
      </c>
      <c r="AC23" s="10">
        <f t="shared" si="19"/>
        <v>1.5159148936170213</v>
      </c>
      <c r="AD23" s="10">
        <f t="shared" si="19"/>
        <v>1.5782127659574468</v>
      </c>
      <c r="AE23" s="10">
        <f t="shared" si="19"/>
        <v>1.6508936170212765</v>
      </c>
      <c r="AF23" s="10">
        <f t="shared" si="19"/>
        <v>2.0973617021276594</v>
      </c>
      <c r="AG23" s="10">
        <f t="shared" si="19"/>
        <v>2.7722553191489361</v>
      </c>
      <c r="AH23" s="126"/>
      <c r="AI23" s="126"/>
      <c r="AJ23" s="126"/>
      <c r="AK23" s="126"/>
      <c r="AL23" s="126"/>
      <c r="AM23" s="126"/>
      <c r="AO23" s="185">
        <f t="shared" si="5"/>
        <v>16</v>
      </c>
    </row>
    <row r="24" spans="1:41" s="185" customFormat="1">
      <c r="A24" s="134" t="s">
        <v>600</v>
      </c>
      <c r="B24" s="185">
        <f t="shared" si="3"/>
        <v>18</v>
      </c>
      <c r="C24" s="331">
        <v>66.42036548153871</v>
      </c>
      <c r="D24" s="331">
        <v>67.322999999999993</v>
      </c>
      <c r="E24" s="331">
        <v>64.224999999999994</v>
      </c>
      <c r="F24" s="331">
        <v>61.13</v>
      </c>
      <c r="G24" s="331">
        <v>61.030999999999999</v>
      </c>
      <c r="H24" s="331">
        <v>60.957000000000001</v>
      </c>
      <c r="I24" s="331">
        <v>60.158000000000001</v>
      </c>
      <c r="J24" s="331">
        <v>59.899000000000001</v>
      </c>
      <c r="K24" s="331">
        <v>58.298999999999999</v>
      </c>
      <c r="L24" s="10">
        <f t="shared" ref="L24:AG24" si="20">L60/K60*K24</f>
        <v>58.298999999999999</v>
      </c>
      <c r="M24" s="10">
        <f t="shared" si="20"/>
        <v>58.376319628647217</v>
      </c>
      <c r="N24" s="10">
        <f t="shared" si="20"/>
        <v>58.163690649867377</v>
      </c>
      <c r="O24" s="10">
        <f t="shared" si="20"/>
        <v>58.327994860742706</v>
      </c>
      <c r="P24" s="10">
        <f t="shared" si="20"/>
        <v>58.714593003978777</v>
      </c>
      <c r="Q24" s="10">
        <f t="shared" si="20"/>
        <v>58.782247679045092</v>
      </c>
      <c r="R24" s="10">
        <f t="shared" si="20"/>
        <v>58.743587864721491</v>
      </c>
      <c r="S24" s="10">
        <f t="shared" si="20"/>
        <v>58.540623839522546</v>
      </c>
      <c r="T24" s="10">
        <f t="shared" si="20"/>
        <v>57.980056531830243</v>
      </c>
      <c r="U24" s="10">
        <f t="shared" si="20"/>
        <v>57.525803713527857</v>
      </c>
      <c r="V24" s="10">
        <f t="shared" si="20"/>
        <v>57.10054575596817</v>
      </c>
      <c r="W24" s="10">
        <f t="shared" si="20"/>
        <v>57.032891080901855</v>
      </c>
      <c r="X24" s="10">
        <f t="shared" si="20"/>
        <v>56.849256962864722</v>
      </c>
      <c r="Y24" s="10">
        <f t="shared" si="20"/>
        <v>56.791267241379309</v>
      </c>
      <c r="Z24" s="10">
        <f t="shared" si="20"/>
        <v>56.791267241379309</v>
      </c>
      <c r="AA24" s="10">
        <f t="shared" si="20"/>
        <v>56.578638262599469</v>
      </c>
      <c r="AB24" s="10">
        <f t="shared" si="20"/>
        <v>55.921421419098138</v>
      </c>
      <c r="AC24" s="10">
        <f t="shared" si="20"/>
        <v>54.722967175066302</v>
      </c>
      <c r="AD24" s="10">
        <f t="shared" si="20"/>
        <v>53.505183023872675</v>
      </c>
      <c r="AE24" s="10">
        <f t="shared" si="20"/>
        <v>52.287398872679042</v>
      </c>
      <c r="AF24" s="10">
        <f t="shared" si="20"/>
        <v>49.706856266578242</v>
      </c>
      <c r="AG24" s="10">
        <f t="shared" si="20"/>
        <v>48.353762765251986</v>
      </c>
      <c r="AH24" s="126"/>
      <c r="AI24" s="126"/>
      <c r="AJ24" s="126"/>
      <c r="AK24" s="126"/>
      <c r="AL24" s="126"/>
      <c r="AM24" s="126"/>
    </row>
    <row r="25" spans="1:41" s="185" customFormat="1">
      <c r="A25" s="134" t="s">
        <v>528</v>
      </c>
      <c r="B25" s="185">
        <f t="shared" si="3"/>
        <v>19</v>
      </c>
      <c r="C25" s="331">
        <v>84.250557323845101</v>
      </c>
      <c r="D25" s="331">
        <v>82.983999999999995</v>
      </c>
      <c r="E25" s="331">
        <v>81.257999999999996</v>
      </c>
      <c r="F25" s="331">
        <v>79.501999999999995</v>
      </c>
      <c r="G25" s="331">
        <v>77.766999999999996</v>
      </c>
      <c r="H25" s="331">
        <v>77.397000000000006</v>
      </c>
      <c r="I25" s="331">
        <v>78.260000000000005</v>
      </c>
      <c r="J25" s="331">
        <v>77.688999999999993</v>
      </c>
      <c r="K25" s="331">
        <v>72.408000000000001</v>
      </c>
      <c r="L25" s="10">
        <f t="shared" ref="L25:AG25" si="21">L61/K61*K25</f>
        <v>76.365397096498697</v>
      </c>
      <c r="M25" s="10">
        <f t="shared" si="21"/>
        <v>75.922251067463691</v>
      </c>
      <c r="N25" s="10">
        <f t="shared" si="21"/>
        <v>76.519982920580674</v>
      </c>
      <c r="O25" s="10">
        <f t="shared" si="21"/>
        <v>76.942517506404755</v>
      </c>
      <c r="P25" s="10">
        <f t="shared" si="21"/>
        <v>77.323829205806973</v>
      </c>
      <c r="Q25" s="10">
        <f t="shared" si="21"/>
        <v>78.612044406490156</v>
      </c>
      <c r="R25" s="10">
        <f t="shared" si="21"/>
        <v>78.653267292912005</v>
      </c>
      <c r="S25" s="10">
        <f t="shared" si="21"/>
        <v>79.013967549103299</v>
      </c>
      <c r="T25" s="10">
        <f t="shared" si="21"/>
        <v>80.518602903501247</v>
      </c>
      <c r="U25" s="10">
        <f t="shared" si="21"/>
        <v>82.043849701110133</v>
      </c>
      <c r="V25" s="10">
        <f t="shared" si="21"/>
        <v>83.713376601195534</v>
      </c>
      <c r="W25" s="10">
        <f t="shared" si="21"/>
        <v>86.248584116140009</v>
      </c>
      <c r="X25" s="10">
        <f t="shared" si="21"/>
        <v>88.093308283518326</v>
      </c>
      <c r="Y25" s="10">
        <f t="shared" si="21"/>
        <v>90.350261315115247</v>
      </c>
      <c r="Z25" s="10">
        <f t="shared" si="21"/>
        <v>92.699965841161372</v>
      </c>
      <c r="AA25" s="10">
        <f t="shared" si="21"/>
        <v>94.596218616567</v>
      </c>
      <c r="AB25" s="10">
        <f t="shared" si="21"/>
        <v>96.677974380871007</v>
      </c>
      <c r="AC25" s="10">
        <f t="shared" si="21"/>
        <v>97.935272416737789</v>
      </c>
      <c r="AD25" s="10">
        <f t="shared" si="21"/>
        <v>99.347156276686562</v>
      </c>
      <c r="AE25" s="10">
        <f t="shared" si="21"/>
        <v>100.76934585824078</v>
      </c>
      <c r="AF25" s="10">
        <f t="shared" si="21"/>
        <v>109.23034329632789</v>
      </c>
      <c r="AG25" s="10">
        <f t="shared" si="21"/>
        <v>120.53571989752345</v>
      </c>
      <c r="AH25" s="126"/>
      <c r="AI25" s="126"/>
      <c r="AJ25" s="126"/>
      <c r="AK25" s="126"/>
      <c r="AL25" s="126"/>
      <c r="AM25" s="126"/>
    </row>
    <row r="26" spans="1:41">
      <c r="A26" s="5" t="s">
        <v>5</v>
      </c>
      <c r="B26" s="185">
        <f t="shared" si="3"/>
        <v>20</v>
      </c>
      <c r="C26" s="339">
        <v>2893.5650000000564</v>
      </c>
      <c r="D26" s="340">
        <v>2970.0601000000001</v>
      </c>
      <c r="E26" s="340">
        <v>3029.9541000000004</v>
      </c>
      <c r="F26" s="340">
        <v>3072.6080999999999</v>
      </c>
      <c r="G26" s="340">
        <v>3100.0580999999997</v>
      </c>
      <c r="H26" s="340">
        <v>3146.024100000001</v>
      </c>
      <c r="I26" s="340">
        <v>3186.0821000000001</v>
      </c>
      <c r="J26" s="340">
        <v>3209.1911000000009</v>
      </c>
      <c r="K26" s="340">
        <v>2976.6450999999997</v>
      </c>
      <c r="L26" s="127" t="e">
        <f t="shared" ref="L26:AG26" si="22">SUM(L7:L25)</f>
        <v>#N/A</v>
      </c>
      <c r="M26" s="127" t="e">
        <f t="shared" si="22"/>
        <v>#N/A</v>
      </c>
      <c r="N26" s="127" t="e">
        <f t="shared" si="22"/>
        <v>#N/A</v>
      </c>
      <c r="O26" s="127" t="e">
        <f t="shared" si="22"/>
        <v>#N/A</v>
      </c>
      <c r="P26" s="127" t="e">
        <f t="shared" si="22"/>
        <v>#N/A</v>
      </c>
      <c r="Q26" s="127" t="e">
        <f t="shared" si="22"/>
        <v>#N/A</v>
      </c>
      <c r="R26" s="127" t="e">
        <f t="shared" si="22"/>
        <v>#N/A</v>
      </c>
      <c r="S26" s="127" t="e">
        <f t="shared" si="22"/>
        <v>#N/A</v>
      </c>
      <c r="T26" s="127" t="e">
        <f t="shared" si="22"/>
        <v>#N/A</v>
      </c>
      <c r="U26" s="127" t="e">
        <f t="shared" si="22"/>
        <v>#N/A</v>
      </c>
      <c r="V26" s="127" t="e">
        <f t="shared" si="22"/>
        <v>#N/A</v>
      </c>
      <c r="W26" s="127" t="e">
        <f t="shared" si="22"/>
        <v>#N/A</v>
      </c>
      <c r="X26" s="127" t="e">
        <f t="shared" si="22"/>
        <v>#N/A</v>
      </c>
      <c r="Y26" s="127" t="e">
        <f t="shared" si="22"/>
        <v>#N/A</v>
      </c>
      <c r="Z26" s="127" t="e">
        <f t="shared" si="22"/>
        <v>#N/A</v>
      </c>
      <c r="AA26" s="127" t="e">
        <f t="shared" si="22"/>
        <v>#N/A</v>
      </c>
      <c r="AB26" s="127" t="e">
        <f t="shared" si="22"/>
        <v>#N/A</v>
      </c>
      <c r="AC26" s="127" t="e">
        <f t="shared" si="22"/>
        <v>#N/A</v>
      </c>
      <c r="AD26" s="127" t="e">
        <f t="shared" si="22"/>
        <v>#N/A</v>
      </c>
      <c r="AE26" s="127" t="e">
        <f t="shared" si="22"/>
        <v>#N/A</v>
      </c>
      <c r="AF26" s="127" t="e">
        <f t="shared" si="22"/>
        <v>#N/A</v>
      </c>
      <c r="AG26" s="127" t="e">
        <f t="shared" si="22"/>
        <v>#N/A</v>
      </c>
      <c r="AH26" s="127"/>
      <c r="AI26" s="127"/>
      <c r="AJ26" s="127"/>
      <c r="AK26" s="127"/>
      <c r="AL26" s="127"/>
      <c r="AM26" s="127"/>
    </row>
    <row r="27" spans="1:41" s="33" customFormat="1">
      <c r="A27" s="248" t="s">
        <v>279</v>
      </c>
      <c r="B27" s="185">
        <f t="shared" si="3"/>
        <v>21</v>
      </c>
      <c r="C27" s="333"/>
      <c r="D27" s="249">
        <v>2.6436281887547874E-2</v>
      </c>
      <c r="E27" s="249">
        <v>2.0165921894981231E-2</v>
      </c>
      <c r="F27" s="249">
        <v>1.407744097509589E-2</v>
      </c>
      <c r="G27" s="249">
        <v>8.9337784405372211E-3</v>
      </c>
      <c r="H27" s="249">
        <v>1.4827464040109817E-2</v>
      </c>
      <c r="I27" s="249">
        <v>1.2732896737821964E-2</v>
      </c>
      <c r="J27" s="249">
        <v>7.2531087632679014E-3</v>
      </c>
      <c r="K27" s="249">
        <v>-7.2462496857853442E-2</v>
      </c>
      <c r="L27" s="249" t="e">
        <f t="shared" ref="L27:AE27" si="23">L26/K26-1</f>
        <v>#N/A</v>
      </c>
      <c r="M27" s="249" t="e">
        <f t="shared" si="23"/>
        <v>#N/A</v>
      </c>
      <c r="N27" s="249" t="e">
        <f t="shared" si="23"/>
        <v>#N/A</v>
      </c>
      <c r="O27" s="249" t="e">
        <f t="shared" si="23"/>
        <v>#N/A</v>
      </c>
      <c r="P27" s="249" t="e">
        <f t="shared" si="23"/>
        <v>#N/A</v>
      </c>
      <c r="Q27" s="249" t="e">
        <f t="shared" si="23"/>
        <v>#N/A</v>
      </c>
      <c r="R27" s="249" t="e">
        <f t="shared" si="23"/>
        <v>#N/A</v>
      </c>
      <c r="S27" s="249" t="e">
        <f t="shared" si="23"/>
        <v>#N/A</v>
      </c>
      <c r="T27" s="249" t="e">
        <f t="shared" si="23"/>
        <v>#N/A</v>
      </c>
      <c r="U27" s="249" t="e">
        <f t="shared" si="23"/>
        <v>#N/A</v>
      </c>
      <c r="V27" s="249" t="e">
        <f t="shared" si="23"/>
        <v>#N/A</v>
      </c>
      <c r="W27" s="249" t="e">
        <f t="shared" si="23"/>
        <v>#N/A</v>
      </c>
      <c r="X27" s="249" t="e">
        <f t="shared" si="23"/>
        <v>#N/A</v>
      </c>
      <c r="Y27" s="249" t="e">
        <f t="shared" si="23"/>
        <v>#N/A</v>
      </c>
      <c r="Z27" s="249" t="e">
        <f t="shared" si="23"/>
        <v>#N/A</v>
      </c>
      <c r="AA27" s="249" t="e">
        <f t="shared" si="23"/>
        <v>#N/A</v>
      </c>
      <c r="AB27" s="249" t="e">
        <f t="shared" si="23"/>
        <v>#N/A</v>
      </c>
      <c r="AC27" s="249" t="e">
        <f t="shared" si="23"/>
        <v>#N/A</v>
      </c>
      <c r="AD27" s="249" t="e">
        <f t="shared" si="23"/>
        <v>#N/A</v>
      </c>
      <c r="AE27" s="249" t="e">
        <f t="shared" si="23"/>
        <v>#N/A</v>
      </c>
      <c r="AF27" s="249" t="e">
        <f>(AF26/AE26)^(1/5)-1</f>
        <v>#N/A</v>
      </c>
      <c r="AG27" s="249" t="e">
        <f>(AG26/AF26)^(1/5)-1</f>
        <v>#N/A</v>
      </c>
      <c r="AH27" s="248"/>
      <c r="AI27" s="248"/>
      <c r="AJ27" s="248"/>
      <c r="AK27" s="248"/>
      <c r="AL27" s="248"/>
      <c r="AM27" s="248"/>
    </row>
    <row r="28" spans="1:41">
      <c r="A28" s="4" t="s">
        <v>611</v>
      </c>
      <c r="B28" s="185">
        <f t="shared" si="3"/>
        <v>22</v>
      </c>
      <c r="C28" s="332">
        <v>52.325432882070082</v>
      </c>
      <c r="D28" s="331">
        <v>53.104386458423342</v>
      </c>
      <c r="E28" s="331">
        <v>53.912365691429272</v>
      </c>
      <c r="F28" s="331">
        <v>54.750491457321111</v>
      </c>
      <c r="G28" s="331">
        <v>55.619940469824826</v>
      </c>
      <c r="H28" s="331">
        <v>56.521948041648095</v>
      </c>
      <c r="I28" s="331">
        <v>57.436000617299655</v>
      </c>
      <c r="J28" s="331">
        <v>58.364834921819444</v>
      </c>
      <c r="K28" s="331">
        <v>59.308690000000006</v>
      </c>
      <c r="L28" s="126">
        <f>INDEX(DriversGams!$A$44:$AN$44,1,MATCH(Drivers!L$3,DriversGams!$A$43:$AN$43,0))/1000</f>
        <v>60.097873988486953</v>
      </c>
      <c r="M28" s="126">
        <f>INDEX(DriversGams!$A$44:$AN$44,1,MATCH(Drivers!M$3,DriversGams!$A$43:$AN$43,0))/1000</f>
        <v>60.841582286809363</v>
      </c>
      <c r="N28" s="126">
        <f>INDEX(DriversGams!$A$44:$AN$44,1,MATCH(Drivers!N$3,DriversGams!$A$43:$AN$43,0))/1000</f>
        <v>61.537824355929828</v>
      </c>
      <c r="O28" s="126">
        <f>INDEX(DriversGams!$A$44:$AN$44,1,MATCH(Drivers!O$3,DriversGams!$A$43:$AN$43,0))/1000</f>
        <v>62.221509701386374</v>
      </c>
      <c r="P28" s="126">
        <f>INDEX(DriversGams!$A$44:$AN$44,1,MATCH(Drivers!P$3,DriversGams!$A$43:$AN$43,0))/1000</f>
        <v>62.892038582526091</v>
      </c>
      <c r="Q28" s="126">
        <f>INDEX(DriversGams!$A$44:$AN$44,1,MATCH(Drivers!Q$3,DriversGams!$A$43:$AN$43,0))/1000</f>
        <v>63.548817559440096</v>
      </c>
      <c r="R28" s="126">
        <f>INDEX(DriversGams!$A$44:$AN$44,1,MATCH(Drivers!R$3,DriversGams!$A$43:$AN$43,0))/1000</f>
        <v>64.191260356766122</v>
      </c>
      <c r="S28" s="126">
        <f>INDEX(DriversGams!$A$44:$AN$44,1,MATCH(Drivers!S$3,DriversGams!$A$43:$AN$43,0))/1000</f>
        <v>64.818788725428234</v>
      </c>
      <c r="T28" s="126">
        <f>INDEX(DriversGams!$A$44:$AN$44,1,MATCH(Drivers!T$3,DriversGams!$A$43:$AN$43,0))/1000</f>
        <v>65.435442210930105</v>
      </c>
      <c r="U28" s="126">
        <f>INDEX(DriversGams!$A$44:$AN$44,1,MATCH(Drivers!U$3,DriversGams!$A$43:$AN$43,0))/1000</f>
        <v>66.040790860694059</v>
      </c>
      <c r="V28" s="126">
        <f>INDEX(DriversGams!$A$44:$AN$44,1,MATCH(Drivers!V$3,DriversGams!$A$43:$AN$43,0))/1000</f>
        <v>66.6344094187031</v>
      </c>
      <c r="W28" s="126">
        <f>INDEX(DriversGams!$A$44:$AN$44,1,MATCH(Drivers!W$3,DriversGams!$A$43:$AN$43,0))/1000</f>
        <v>67.215877817791679</v>
      </c>
      <c r="X28" s="126">
        <f>INDEX(DriversGams!$A$44:$AN$44,1,MATCH(Drivers!X$3,DriversGams!$A$43:$AN$43,0))/1000</f>
        <v>67.784781669940756</v>
      </c>
      <c r="Y28" s="126">
        <f>INDEX(DriversGams!$A$44:$AN$44,1,MATCH(Drivers!Y$3,DriversGams!$A$43:$AN$43,0))/1000</f>
        <v>68.342055626742408</v>
      </c>
      <c r="Z28" s="126">
        <f>INDEX(DriversGams!$A$44:$AN$44,1,MATCH(Drivers!Z$3,DriversGams!$A$43:$AN$43,0))/1000</f>
        <v>68.88733085860035</v>
      </c>
      <c r="AA28" s="126">
        <f>INDEX(DriversGams!$A$44:$AN$44,1,MATCH(Drivers!AA$3,DriversGams!$A$43:$AN$43,0))/1000</f>
        <v>69.420244147098416</v>
      </c>
      <c r="AB28" s="126">
        <f>INDEX(DriversGams!$A$44:$AN$44,1,MATCH(Drivers!AB$3,DriversGams!$A$43:$AN$43,0))/1000</f>
        <v>69.940438284968707</v>
      </c>
      <c r="AC28" s="126">
        <f>INDEX(DriversGams!$A$44:$AN$44,1,MATCH(Drivers!AC$3,DriversGams!$A$43:$AN$43,0))/1000</f>
        <v>70.447562472153166</v>
      </c>
      <c r="AD28" s="126">
        <f>INDEX(DriversGams!$A$44:$AN$44,1,MATCH(Drivers!AD$3,DriversGams!$A$43:$AN$43,0))/1000</f>
        <v>70.942722252264574</v>
      </c>
      <c r="AE28" s="126">
        <f>INDEX(DriversGams!$A$44:$AN$44,1,MATCH(Drivers!AE$3,DriversGams!$A$43:$AN$43,0))/1000</f>
        <v>71.425610993241406</v>
      </c>
      <c r="AF28" s="126">
        <f>INDEX(DriversGams!$A$44:$AN$44,1,MATCH(Drivers!AF$3,DriversGams!$A$43:$AN$43,0))/1000</f>
        <v>73.645872502840064</v>
      </c>
      <c r="AG28" s="126">
        <f>INDEX(DriversGams!$A$44:$AN$44,1,MATCH(Drivers!AG$3,DriversGams!$A$43:$AN$43,0))/1000</f>
        <v>75.517908954390194</v>
      </c>
      <c r="AH28" s="126"/>
      <c r="AI28" s="126"/>
      <c r="AJ28" s="126"/>
      <c r="AK28" s="126"/>
      <c r="AL28" s="126"/>
      <c r="AM28" s="126"/>
    </row>
    <row r="29" spans="1:41">
      <c r="A29" t="s">
        <v>396</v>
      </c>
      <c r="B29" s="185">
        <f t="shared" si="3"/>
        <v>23</v>
      </c>
      <c r="C29" s="334">
        <v>0.5</v>
      </c>
      <c r="D29" s="331">
        <v>0.49195171026156947</v>
      </c>
      <c r="E29" s="331">
        <v>0.47874493927125505</v>
      </c>
      <c r="F29" s="331">
        <v>0.46897253306205494</v>
      </c>
      <c r="G29" s="331">
        <v>0.46311475409836067</v>
      </c>
      <c r="H29" s="331">
        <v>0.4556701030927835</v>
      </c>
      <c r="I29" s="331">
        <v>0.44755970924195226</v>
      </c>
      <c r="J29" s="331">
        <v>0.44456066945606693</v>
      </c>
      <c r="K29" s="331">
        <v>0.45521601685985247</v>
      </c>
      <c r="L29" s="24">
        <f>L77/SUM(L$77:L$79)</f>
        <v>0.50270000000000004</v>
      </c>
      <c r="M29" s="24">
        <f t="shared" ref="M29:AG31" si="24">M77/SUM(M$77:M$79)</f>
        <v>0.498</v>
      </c>
      <c r="N29" s="24">
        <f t="shared" si="24"/>
        <v>0.49359999999999998</v>
      </c>
      <c r="O29" s="24">
        <f t="shared" si="24"/>
        <v>0.48824882488248827</v>
      </c>
      <c r="P29" s="24">
        <f t="shared" si="24"/>
        <v>0.48220000000000002</v>
      </c>
      <c r="Q29" s="24">
        <f t="shared" si="24"/>
        <v>0.47520000000000001</v>
      </c>
      <c r="R29" s="24">
        <f t="shared" si="24"/>
        <v>0.46839999999999998</v>
      </c>
      <c r="S29" s="24">
        <f t="shared" si="24"/>
        <v>0.46465353464653536</v>
      </c>
      <c r="T29" s="24">
        <f t="shared" si="24"/>
        <v>0.45779999999999998</v>
      </c>
      <c r="U29" s="24">
        <f t="shared" si="24"/>
        <v>0.44984498449844984</v>
      </c>
      <c r="V29" s="24">
        <f t="shared" si="24"/>
        <v>0.44134413441344139</v>
      </c>
      <c r="W29" s="24">
        <f t="shared" si="24"/>
        <v>0.43215678432156784</v>
      </c>
      <c r="X29" s="24">
        <f t="shared" si="24"/>
        <v>0.42320000000000002</v>
      </c>
      <c r="Y29" s="24">
        <f t="shared" si="24"/>
        <v>0.41384138413841381</v>
      </c>
      <c r="Z29" s="24">
        <f t="shared" si="24"/>
        <v>0.40464046404640464</v>
      </c>
      <c r="AA29" s="24">
        <f t="shared" si="24"/>
        <v>0.39539999999999997</v>
      </c>
      <c r="AB29" s="24">
        <f t="shared" si="24"/>
        <v>0.38550000000000001</v>
      </c>
      <c r="AC29" s="24">
        <f t="shared" si="24"/>
        <v>0.37593759375937597</v>
      </c>
      <c r="AD29" s="24">
        <f t="shared" si="24"/>
        <v>0.36673667366736679</v>
      </c>
      <c r="AE29" s="24">
        <f t="shared" si="24"/>
        <v>0.35759999999999997</v>
      </c>
      <c r="AF29" s="24">
        <f t="shared" si="24"/>
        <v>0.31519999999999998</v>
      </c>
      <c r="AG29" s="24">
        <f t="shared" si="24"/>
        <v>0.27539999999999998</v>
      </c>
      <c r="AH29" s="126"/>
      <c r="AI29" s="126"/>
      <c r="AJ29" s="126"/>
      <c r="AK29" s="126"/>
      <c r="AL29" s="126"/>
      <c r="AM29" s="126"/>
    </row>
    <row r="30" spans="1:41">
      <c r="A30" s="4" t="s">
        <v>397</v>
      </c>
      <c r="B30" s="185">
        <f t="shared" si="3"/>
        <v>24</v>
      </c>
      <c r="C30" s="334">
        <v>0.3</v>
      </c>
      <c r="D30" s="331">
        <v>0.29577464788732394</v>
      </c>
      <c r="E30" s="331">
        <v>0.30060728744939269</v>
      </c>
      <c r="F30" s="331">
        <v>0.3041709053916582</v>
      </c>
      <c r="G30" s="331">
        <v>0.30737704918032788</v>
      </c>
      <c r="H30" s="331">
        <v>0.30824742268041239</v>
      </c>
      <c r="I30" s="331">
        <v>0.3115264797507788</v>
      </c>
      <c r="J30" s="331">
        <v>0.31485355648535562</v>
      </c>
      <c r="K30" s="331">
        <v>0.32560590094836672</v>
      </c>
      <c r="L30" s="24">
        <f t="shared" ref="K30:AA31" si="25">L78/SUM(L$77:L$79)</f>
        <v>0.29730000000000001</v>
      </c>
      <c r="M30" s="24">
        <f t="shared" si="25"/>
        <v>0.30199999999999999</v>
      </c>
      <c r="N30" s="24">
        <f t="shared" si="25"/>
        <v>0.30640000000000001</v>
      </c>
      <c r="O30" s="24">
        <f t="shared" si="25"/>
        <v>0.30943094309430941</v>
      </c>
      <c r="P30" s="24">
        <f t="shared" si="25"/>
        <v>0.31149999999999994</v>
      </c>
      <c r="Q30" s="24">
        <f t="shared" si="25"/>
        <v>0.31299999999999994</v>
      </c>
      <c r="R30" s="24">
        <f t="shared" si="25"/>
        <v>0.31539999999999996</v>
      </c>
      <c r="S30" s="24">
        <f t="shared" si="25"/>
        <v>0.31746825317468247</v>
      </c>
      <c r="T30" s="24">
        <f t="shared" si="25"/>
        <v>0.31859999999999994</v>
      </c>
      <c r="U30" s="24">
        <f t="shared" si="25"/>
        <v>0.32073207320732067</v>
      </c>
      <c r="V30" s="24">
        <f t="shared" si="25"/>
        <v>0.32243224322432235</v>
      </c>
      <c r="W30" s="24">
        <f t="shared" si="25"/>
        <v>0.32466753324667519</v>
      </c>
      <c r="X30" s="24">
        <f t="shared" si="25"/>
        <v>0.32689999999999997</v>
      </c>
      <c r="Y30" s="24">
        <f t="shared" si="25"/>
        <v>0.32893289328932884</v>
      </c>
      <c r="Z30" s="24">
        <f t="shared" si="25"/>
        <v>0.33143314331433127</v>
      </c>
      <c r="AA30" s="24">
        <f t="shared" si="25"/>
        <v>0.33339999999999986</v>
      </c>
      <c r="AB30" s="24">
        <f t="shared" si="24"/>
        <v>0.3355999999999999</v>
      </c>
      <c r="AC30" s="24">
        <f t="shared" si="24"/>
        <v>0.33803380338033795</v>
      </c>
      <c r="AD30" s="24">
        <f t="shared" si="24"/>
        <v>0.34013401340134003</v>
      </c>
      <c r="AE30" s="24">
        <f t="shared" si="24"/>
        <v>0.34219999999999984</v>
      </c>
      <c r="AF30" s="24">
        <f t="shared" si="24"/>
        <v>0.35189999999999988</v>
      </c>
      <c r="AG30" s="24">
        <f t="shared" si="24"/>
        <v>0.35959999999999986</v>
      </c>
      <c r="AH30" s="126"/>
      <c r="AI30" s="126"/>
      <c r="AJ30" s="126"/>
      <c r="AK30" s="126"/>
      <c r="AL30" s="126"/>
      <c r="AM30" s="126"/>
    </row>
    <row r="31" spans="1:41">
      <c r="A31" s="4" t="s">
        <v>398</v>
      </c>
      <c r="B31" s="185">
        <f t="shared" si="3"/>
        <v>25</v>
      </c>
      <c r="C31" s="334">
        <v>0.19999999999999996</v>
      </c>
      <c r="D31" s="331">
        <v>0.21227364185110653</v>
      </c>
      <c r="E31" s="331">
        <v>0.22064777327935226</v>
      </c>
      <c r="F31" s="331">
        <v>0.22685656154628692</v>
      </c>
      <c r="G31" s="331">
        <v>0.22950819672131151</v>
      </c>
      <c r="H31" s="331">
        <v>0.23608247422680412</v>
      </c>
      <c r="I31" s="331">
        <v>0.24091381100726889</v>
      </c>
      <c r="J31" s="334">
        <v>0.24058577405857745</v>
      </c>
      <c r="K31" s="24">
        <f t="shared" si="25"/>
        <v>0.2</v>
      </c>
      <c r="L31" s="24">
        <f t="shared" si="25"/>
        <v>0.2</v>
      </c>
      <c r="M31" s="24">
        <f t="shared" si="24"/>
        <v>0.2</v>
      </c>
      <c r="N31" s="24">
        <f t="shared" si="24"/>
        <v>0.2</v>
      </c>
      <c r="O31" s="24">
        <f t="shared" si="24"/>
        <v>0.20232023202320235</v>
      </c>
      <c r="P31" s="24">
        <f t="shared" si="24"/>
        <v>0.20630000000000007</v>
      </c>
      <c r="Q31" s="24">
        <f t="shared" si="24"/>
        <v>0.21180000000000004</v>
      </c>
      <c r="R31" s="24">
        <f t="shared" si="24"/>
        <v>0.21620000000000003</v>
      </c>
      <c r="S31" s="24">
        <f t="shared" si="24"/>
        <v>0.2178782121787822</v>
      </c>
      <c r="T31" s="24">
        <f t="shared" si="24"/>
        <v>0.22360000000000005</v>
      </c>
      <c r="U31" s="24">
        <f t="shared" si="24"/>
        <v>0.22942294229422944</v>
      </c>
      <c r="V31" s="24">
        <f t="shared" si="24"/>
        <v>0.23622362236223626</v>
      </c>
      <c r="W31" s="24">
        <f t="shared" si="24"/>
        <v>0.24317568243175691</v>
      </c>
      <c r="X31" s="24">
        <f t="shared" si="24"/>
        <v>0.24990000000000012</v>
      </c>
      <c r="Y31" s="24">
        <f t="shared" si="24"/>
        <v>0.25722572257225734</v>
      </c>
      <c r="Z31" s="24">
        <f t="shared" si="24"/>
        <v>0.26392639263926404</v>
      </c>
      <c r="AA31" s="24">
        <f t="shared" si="24"/>
        <v>0.27120000000000011</v>
      </c>
      <c r="AB31" s="24">
        <f t="shared" si="24"/>
        <v>0.27890000000000009</v>
      </c>
      <c r="AC31" s="24">
        <f t="shared" si="24"/>
        <v>0.28602860286028609</v>
      </c>
      <c r="AD31" s="24">
        <f t="shared" si="24"/>
        <v>0.2931293129312933</v>
      </c>
      <c r="AE31" s="24">
        <f t="shared" si="24"/>
        <v>0.30020000000000019</v>
      </c>
      <c r="AF31" s="24">
        <f t="shared" si="24"/>
        <v>0.33290000000000014</v>
      </c>
      <c r="AG31" s="24">
        <f t="shared" si="24"/>
        <v>0.36500000000000016</v>
      </c>
      <c r="AH31" s="126"/>
      <c r="AI31" s="126"/>
      <c r="AJ31" s="126"/>
      <c r="AK31" s="126"/>
      <c r="AL31" s="126"/>
      <c r="AM31" s="126"/>
    </row>
    <row r="32" spans="1:41">
      <c r="A32" t="s">
        <v>399</v>
      </c>
      <c r="B32" s="185">
        <f t="shared" si="3"/>
        <v>26</v>
      </c>
      <c r="C32" s="331">
        <v>26.162716441035041</v>
      </c>
      <c r="D32" s="331">
        <v>26.124793740612695</v>
      </c>
      <c r="E32" s="331">
        <v>25.810272238913001</v>
      </c>
      <c r="F32" s="331">
        <v>25.676476665132281</v>
      </c>
      <c r="G32" s="331">
        <v>25.758415053648385</v>
      </c>
      <c r="H32" s="331">
        <v>25.755361891142741</v>
      </c>
      <c r="I32" s="331">
        <v>25.706039736299225</v>
      </c>
      <c r="J32" s="331">
        <v>25.946710085536886</v>
      </c>
      <c r="K32" s="331">
        <v>26.998265626975765</v>
      </c>
      <c r="L32" s="10">
        <f t="shared" ref="L32:AG32" si="26">L29*L$28</f>
        <v>30.211201254012394</v>
      </c>
      <c r="M32" s="10">
        <f t="shared" si="26"/>
        <v>30.299107978831064</v>
      </c>
      <c r="N32" s="10">
        <f t="shared" si="26"/>
        <v>30.375070102086962</v>
      </c>
      <c r="O32" s="10">
        <f t="shared" si="26"/>
        <v>30.37957899411624</v>
      </c>
      <c r="P32" s="10">
        <f t="shared" si="26"/>
        <v>30.326541004494082</v>
      </c>
      <c r="Q32" s="10">
        <f t="shared" si="26"/>
        <v>30.198398104245936</v>
      </c>
      <c r="R32" s="10">
        <f t="shared" si="26"/>
        <v>30.06718635110925</v>
      </c>
      <c r="S32" s="10">
        <f t="shared" si="26"/>
        <v>30.118279292777224</v>
      </c>
      <c r="T32" s="10">
        <f t="shared" si="26"/>
        <v>29.956345444163802</v>
      </c>
      <c r="U32" s="10">
        <f t="shared" si="26"/>
        <v>29.708118540994288</v>
      </c>
      <c r="V32" s="10">
        <f t="shared" si="26"/>
        <v>29.408705747048387</v>
      </c>
      <c r="W32" s="10">
        <f t="shared" si="26"/>
        <v>29.047797613088253</v>
      </c>
      <c r="X32" s="10">
        <f t="shared" si="26"/>
        <v>28.686519602718928</v>
      </c>
      <c r="Y32" s="10">
        <f t="shared" si="26"/>
        <v>28.282770895435551</v>
      </c>
      <c r="Z32" s="10">
        <f t="shared" si="26"/>
        <v>27.874601525542257</v>
      </c>
      <c r="AA32" s="10">
        <f t="shared" si="26"/>
        <v>27.448764535762713</v>
      </c>
      <c r="AB32" s="10">
        <f t="shared" si="26"/>
        <v>26.962038958855437</v>
      </c>
      <c r="AC32" s="10">
        <f t="shared" si="26"/>
        <v>26.483887121994577</v>
      </c>
      <c r="AD32" s="10">
        <f t="shared" si="26"/>
        <v>26.017297979703393</v>
      </c>
      <c r="AE32" s="10">
        <f t="shared" si="26"/>
        <v>25.541798491183126</v>
      </c>
      <c r="AF32" s="10">
        <f t="shared" si="26"/>
        <v>23.213179012895186</v>
      </c>
      <c r="AG32" s="10">
        <f t="shared" si="26"/>
        <v>20.797632126039058</v>
      </c>
      <c r="AH32" s="10"/>
      <c r="AI32" s="10"/>
      <c r="AJ32" s="10"/>
      <c r="AK32" s="10"/>
      <c r="AL32" s="10"/>
      <c r="AM32" s="10"/>
    </row>
    <row r="33" spans="1:41">
      <c r="A33" s="4" t="s">
        <v>400</v>
      </c>
      <c r="B33" s="185">
        <f t="shared" si="3"/>
        <v>27</v>
      </c>
      <c r="C33" s="331">
        <v>15.697629864621025</v>
      </c>
      <c r="D33" s="331">
        <v>15.706931206012538</v>
      </c>
      <c r="E33" s="331">
        <v>16.206450010480257</v>
      </c>
      <c r="F33" s="331">
        <v>16.65350655721161</v>
      </c>
      <c r="G33" s="331">
        <v>17.096293177200256</v>
      </c>
      <c r="H33" s="331">
        <v>17.422744808714206</v>
      </c>
      <c r="I33" s="331">
        <v>17.892835083270921</v>
      </c>
      <c r="J33" s="331">
        <v>18.376375848815535</v>
      </c>
      <c r="K33" s="331">
        <v>19.311259441517389</v>
      </c>
      <c r="L33" s="10">
        <f t="shared" ref="L33:AG33" si="27">L30*L$28</f>
        <v>17.867097936777171</v>
      </c>
      <c r="M33" s="10">
        <f t="shared" si="27"/>
        <v>18.374157850616427</v>
      </c>
      <c r="N33" s="10">
        <f t="shared" si="27"/>
        <v>18.855189382656899</v>
      </c>
      <c r="O33" s="10">
        <f t="shared" si="27"/>
        <v>19.253260427651707</v>
      </c>
      <c r="P33" s="10">
        <f t="shared" si="27"/>
        <v>19.590870018456872</v>
      </c>
      <c r="Q33" s="10">
        <f t="shared" si="27"/>
        <v>19.890779896104746</v>
      </c>
      <c r="R33" s="10">
        <f t="shared" si="27"/>
        <v>20.245923516524034</v>
      </c>
      <c r="S33" s="10">
        <f t="shared" si="27"/>
        <v>20.577907629560503</v>
      </c>
      <c r="T33" s="10">
        <f t="shared" si="27"/>
        <v>20.847731888402329</v>
      </c>
      <c r="U33" s="10">
        <f t="shared" si="27"/>
        <v>21.18139976900148</v>
      </c>
      <c r="V33" s="10">
        <f t="shared" si="27"/>
        <v>21.485082104800355</v>
      </c>
      <c r="W33" s="10">
        <f t="shared" si="27"/>
        <v>21.822813246112336</v>
      </c>
      <c r="X33" s="10">
        <f t="shared" si="27"/>
        <v>22.158845127903632</v>
      </c>
      <c r="Y33" s="10">
        <f t="shared" si="27"/>
        <v>22.479950090644635</v>
      </c>
      <c r="Z33" s="10">
        <f t="shared" si="27"/>
        <v>22.831544601000246</v>
      </c>
      <c r="AA33" s="10">
        <f t="shared" si="27"/>
        <v>23.1447093986426</v>
      </c>
      <c r="AB33" s="10">
        <f t="shared" si="27"/>
        <v>23.47201108843549</v>
      </c>
      <c r="AC33" s="10">
        <f t="shared" si="27"/>
        <v>23.813657481335898</v>
      </c>
      <c r="AD33" s="10">
        <f t="shared" si="27"/>
        <v>24.130032841279302</v>
      </c>
      <c r="AE33" s="10">
        <f t="shared" si="27"/>
        <v>24.441844081887197</v>
      </c>
      <c r="AF33" s="10">
        <f t="shared" si="27"/>
        <v>25.915982533749411</v>
      </c>
      <c r="AG33" s="10">
        <f t="shared" si="27"/>
        <v>27.156240059998705</v>
      </c>
      <c r="AH33" s="10"/>
      <c r="AI33" s="10"/>
      <c r="AJ33" s="10"/>
      <c r="AK33" s="10"/>
      <c r="AL33" s="10"/>
      <c r="AM33" s="10"/>
    </row>
    <row r="34" spans="1:41">
      <c r="A34" s="4" t="s">
        <v>401</v>
      </c>
      <c r="B34" s="185">
        <f t="shared" si="3"/>
        <v>28</v>
      </c>
      <c r="C34" s="331">
        <v>10.465086576414015</v>
      </c>
      <c r="D34" s="331">
        <v>11.272661511798107</v>
      </c>
      <c r="E34" s="331">
        <v>11.895643442036015</v>
      </c>
      <c r="F34" s="331">
        <v>12.420508234977223</v>
      </c>
      <c r="G34" s="331">
        <v>12.765232238976191</v>
      </c>
      <c r="H34" s="331">
        <v>13.343841341791148</v>
      </c>
      <c r="I34" s="331">
        <v>13.837125797729508</v>
      </c>
      <c r="J34" s="331">
        <v>14.041748987467024</v>
      </c>
      <c r="K34" s="186">
        <f t="shared" ref="K34:AG34" si="28">K31*K$28</f>
        <v>11.861738000000003</v>
      </c>
      <c r="L34" s="10">
        <f t="shared" si="28"/>
        <v>12.019574797697391</v>
      </c>
      <c r="M34" s="10">
        <f t="shared" si="28"/>
        <v>12.168316457361874</v>
      </c>
      <c r="N34" s="10">
        <f t="shared" si="28"/>
        <v>12.307564871185967</v>
      </c>
      <c r="O34" s="10">
        <f t="shared" si="28"/>
        <v>12.588670279618427</v>
      </c>
      <c r="P34" s="10">
        <f t="shared" si="28"/>
        <v>12.974627559575136</v>
      </c>
      <c r="Q34" s="10">
        <f t="shared" si="28"/>
        <v>13.459639559089416</v>
      </c>
      <c r="R34" s="10">
        <f t="shared" si="28"/>
        <v>13.878150489132837</v>
      </c>
      <c r="S34" s="10">
        <f t="shared" si="28"/>
        <v>14.122601803090507</v>
      </c>
      <c r="T34" s="10">
        <f t="shared" si="28"/>
        <v>14.631364878363975</v>
      </c>
      <c r="U34" s="10">
        <f t="shared" si="28"/>
        <v>15.151272550698287</v>
      </c>
      <c r="V34" s="10">
        <f t="shared" si="28"/>
        <v>15.74062156685436</v>
      </c>
      <c r="W34" s="10">
        <f t="shared" si="28"/>
        <v>16.345266958591083</v>
      </c>
      <c r="X34" s="10">
        <f t="shared" si="28"/>
        <v>16.939416939318203</v>
      </c>
      <c r="Y34" s="10">
        <f t="shared" si="28"/>
        <v>17.579334640662221</v>
      </c>
      <c r="Z34" s="10">
        <f t="shared" si="28"/>
        <v>18.181184732057847</v>
      </c>
      <c r="AA34" s="10">
        <f t="shared" si="28"/>
        <v>18.826770212693098</v>
      </c>
      <c r="AB34" s="10">
        <f t="shared" si="28"/>
        <v>19.506388237677779</v>
      </c>
      <c r="AC34" s="10">
        <f t="shared" si="28"/>
        <v>20.15001786882269</v>
      </c>
      <c r="AD34" s="10">
        <f t="shared" si="28"/>
        <v>20.795391431281885</v>
      </c>
      <c r="AE34" s="10">
        <f t="shared" si="28"/>
        <v>21.441968420171083</v>
      </c>
      <c r="AF34" s="10">
        <f t="shared" si="28"/>
        <v>24.516710956195467</v>
      </c>
      <c r="AG34" s="10">
        <f t="shared" si="28"/>
        <v>27.564036768352434</v>
      </c>
      <c r="AH34" s="10"/>
      <c r="AI34" s="10"/>
      <c r="AJ34" s="10"/>
      <c r="AK34" s="10"/>
      <c r="AL34" s="10"/>
      <c r="AM34" s="10"/>
    </row>
    <row r="35" spans="1:41">
      <c r="A35" t="s">
        <v>402</v>
      </c>
      <c r="B35" s="185">
        <f t="shared" si="3"/>
        <v>29</v>
      </c>
      <c r="C35" s="335">
        <v>0.30163969294990939</v>
      </c>
      <c r="D35" s="334">
        <v>0.31040000000000001</v>
      </c>
      <c r="E35" s="334">
        <v>0.31530000000000002</v>
      </c>
      <c r="F35" s="334">
        <v>0.31869999999999998</v>
      </c>
      <c r="G35" s="334">
        <v>0.31979999999999997</v>
      </c>
      <c r="H35" s="334">
        <v>0.3246</v>
      </c>
      <c r="I35" s="334">
        <v>0.3276</v>
      </c>
      <c r="J35" s="334">
        <v>0.32619999999999999</v>
      </c>
      <c r="K35" s="334">
        <v>0.2994</v>
      </c>
      <c r="L35" s="24">
        <f t="shared" ref="L35:AG35" si="29">L71/K71*K35</f>
        <v>0.30641721884556328</v>
      </c>
      <c r="M35" s="24">
        <f t="shared" si="29"/>
        <v>0.31040812150584196</v>
      </c>
      <c r="N35" s="186">
        <f t="shared" si="29"/>
        <v>0.3153015711535343</v>
      </c>
      <c r="O35" s="186">
        <f t="shared" si="29"/>
        <v>0.32075426222588566</v>
      </c>
      <c r="P35" s="186">
        <f t="shared" si="29"/>
        <v>0.32575958412123451</v>
      </c>
      <c r="Q35" s="186">
        <f t="shared" si="29"/>
        <v>0.33255537470241664</v>
      </c>
      <c r="R35" s="186">
        <f t="shared" si="29"/>
        <v>0.3392278907003996</v>
      </c>
      <c r="S35" s="186">
        <f t="shared" si="29"/>
        <v>0.34599086099442306</v>
      </c>
      <c r="T35" s="186">
        <f t="shared" si="29"/>
        <v>0.3520595495964825</v>
      </c>
      <c r="U35" s="186">
        <f t="shared" si="29"/>
        <v>0.35546951825441209</v>
      </c>
      <c r="V35" s="186">
        <f t="shared" si="29"/>
        <v>0.3623040424204278</v>
      </c>
      <c r="W35" s="186">
        <f t="shared" si="29"/>
        <v>0.36855290176761452</v>
      </c>
      <c r="X35" s="186">
        <f t="shared" si="29"/>
        <v>0.3750673193293953</v>
      </c>
      <c r="Y35" s="186">
        <f t="shared" si="29"/>
        <v>0.38060172023637007</v>
      </c>
      <c r="Z35" s="186">
        <f t="shared" si="29"/>
        <v>0.38614263324905479</v>
      </c>
      <c r="AA35" s="186">
        <f t="shared" si="29"/>
        <v>0.39313298676627284</v>
      </c>
      <c r="AB35" s="186">
        <f t="shared" si="29"/>
        <v>0.4001483093822692</v>
      </c>
      <c r="AC35" s="186">
        <f t="shared" si="29"/>
        <v>0.44353523801735478</v>
      </c>
      <c r="AD35" s="186">
        <f t="shared" si="29"/>
        <v>0.45099473889064606</v>
      </c>
      <c r="AE35" s="186">
        <f t="shared" si="29"/>
        <v>0.45902188050485748</v>
      </c>
      <c r="AF35" s="186">
        <f t="shared" si="29"/>
        <v>0.50809608924922722</v>
      </c>
      <c r="AG35" s="186">
        <f t="shared" si="29"/>
        <v>0.55888026002187474</v>
      </c>
      <c r="AH35" s="126"/>
      <c r="AI35" s="126"/>
      <c r="AJ35" s="126"/>
      <c r="AK35" s="126"/>
      <c r="AL35" s="126"/>
      <c r="AM35" s="126"/>
    </row>
    <row r="36" spans="1:41">
      <c r="A36" s="4" t="s">
        <v>279</v>
      </c>
      <c r="B36" s="4"/>
      <c r="C36" s="109"/>
      <c r="D36" s="341">
        <f>(D35/C35)^(1/(D$5-C$5))-1</f>
        <v>2.9042288713459818E-2</v>
      </c>
      <c r="E36" s="341">
        <f t="shared" ref="E36:L36" si="30">(E35/D35)^(1/(E$5-D$5))-1</f>
        <v>1.5786082474226859E-2</v>
      </c>
      <c r="F36" s="341">
        <f t="shared" si="30"/>
        <v>1.0783380907072537E-2</v>
      </c>
      <c r="G36" s="341">
        <f t="shared" si="30"/>
        <v>3.4515218073423171E-3</v>
      </c>
      <c r="H36" s="341">
        <f t="shared" si="30"/>
        <v>1.5009380863039379E-2</v>
      </c>
      <c r="I36" s="341">
        <f t="shared" si="30"/>
        <v>9.2421441774492852E-3</v>
      </c>
      <c r="J36" s="341">
        <f t="shared" si="30"/>
        <v>-4.2735042735042583E-3</v>
      </c>
      <c r="K36" s="341">
        <f t="shared" si="30"/>
        <v>-8.2158185162476971E-2</v>
      </c>
      <c r="L36" s="109">
        <f t="shared" si="30"/>
        <v>2.34376046946001E-2</v>
      </c>
      <c r="M36" s="109">
        <f t="shared" ref="M36" si="31">(M35/L35)^(1/(M$5-L$5))-1</f>
        <v>1.3024407294454754E-2</v>
      </c>
      <c r="N36" s="109">
        <f t="shared" ref="N36" si="32">(N35/M35)^(1/(N$5-M$5))-1</f>
        <v>1.5764567060788881E-2</v>
      </c>
      <c r="O36" s="109">
        <f t="shared" ref="O36" si="33">(O35/N35)^(1/(O$5-N$5))-1</f>
        <v>1.7293574061184147E-2</v>
      </c>
      <c r="P36" s="109">
        <f t="shared" ref="P36" si="34">(P35/O35)^(1/(P$5-O$5))-1</f>
        <v>1.5604849209529537E-2</v>
      </c>
      <c r="Q36" s="109">
        <f t="shared" ref="Q36" si="35">(Q35/P35)^(1/(Q$5-P$5))-1</f>
        <v>2.0861368053113116E-2</v>
      </c>
      <c r="R36" s="109">
        <f t="shared" ref="R36" si="36">(R35/Q35)^(1/(R$5-Q$5))-1</f>
        <v>2.0064375756830843E-2</v>
      </c>
      <c r="S36" s="109">
        <f t="shared" ref="S36" si="37">(S35/R35)^(1/(S$5-R$5))-1</f>
        <v>1.9936362779782169E-2</v>
      </c>
      <c r="T36" s="109">
        <f t="shared" ref="T36" si="38">(T35/S35)^(1/(T$5-S$5))-1</f>
        <v>1.7540025723850716E-2</v>
      </c>
      <c r="U36" s="109">
        <f t="shared" ref="U36" si="39">(U35/T35)^(1/(U$5-T$5))-1</f>
        <v>9.6857723695833453E-3</v>
      </c>
      <c r="V36" s="109">
        <f t="shared" ref="V36" si="40">(V35/U35)^(1/(V$5-U$5))-1</f>
        <v>1.92267517045559E-2</v>
      </c>
      <c r="W36" s="109">
        <f t="shared" ref="W36" si="41">(W35/V35)^(1/(W$5-V$5))-1</f>
        <v>1.7247556238788375E-2</v>
      </c>
      <c r="X36" s="109">
        <f t="shared" ref="X36" si="42">(X35/W35)^(1/(X$5-W$5))-1</f>
        <v>1.7675664824607251E-2</v>
      </c>
      <c r="Y36" s="109">
        <f t="shared" ref="Y36" si="43">(Y35/X35)^(1/(Y$5-X$5))-1</f>
        <v>1.4755753492119883E-2</v>
      </c>
      <c r="Z36" s="109">
        <f t="shared" ref="Z36" si="44">(Z35/Y35)^(1/(Z$5-Y$5))-1</f>
        <v>1.4558297343594706E-2</v>
      </c>
      <c r="AA36" s="109">
        <f t="shared" ref="AA36" si="45">(AA35/Z35)^(1/(AA$5-Z$5))-1</f>
        <v>1.8103034773446991E-2</v>
      </c>
      <c r="AB36" s="109">
        <f t="shared" ref="AB36" si="46">(AB35/AA35)^(1/(AB$5-AA$5))-1</f>
        <v>1.7844655249362518E-2</v>
      </c>
      <c r="AC36" s="109">
        <f t="shared" ref="AC36" si="47">(AC35/AB35)^(1/(AC$5-AB$5))-1</f>
        <v>0.10842711968985785</v>
      </c>
      <c r="AD36" s="109">
        <f t="shared" ref="AD36" si="48">(AD35/AC35)^(1/(AD$5-AC$5))-1</f>
        <v>1.6818282368354698E-2</v>
      </c>
      <c r="AE36" s="109">
        <f t="shared" ref="AE36" si="49">(AE35/AD35)^(1/(AE$5-AD$5))-1</f>
        <v>1.7798747794611769E-2</v>
      </c>
      <c r="AF36" s="109">
        <f t="shared" ref="AF36" si="50">(AF35/AE35)^(1/(AF$5-AE$5))-1</f>
        <v>2.052228521787014E-2</v>
      </c>
      <c r="AG36" s="109">
        <f t="shared" ref="AG36" si="51">(AG35/AF35)^(1/(AG$5-AF$5))-1</f>
        <v>1.9235598297119738E-2</v>
      </c>
      <c r="AH36" s="109"/>
      <c r="AI36" s="109"/>
      <c r="AJ36" s="109"/>
      <c r="AK36" s="109"/>
      <c r="AL36" s="109"/>
      <c r="AM36" s="109"/>
    </row>
    <row r="37" spans="1:41">
      <c r="L37" s="10"/>
      <c r="Y37" s="109"/>
      <c r="Z37" s="109"/>
      <c r="AA37" s="109"/>
    </row>
    <row r="38" spans="1:41">
      <c r="A38" s="214" t="s">
        <v>659</v>
      </c>
    </row>
    <row r="39" spans="1:41" s="338" customFormat="1">
      <c r="C39" s="35" t="s">
        <v>553</v>
      </c>
      <c r="D39" s="35" t="s">
        <v>562</v>
      </c>
      <c r="E39" s="35" t="s">
        <v>563</v>
      </c>
      <c r="F39" s="35" t="s">
        <v>554</v>
      </c>
      <c r="G39" s="35" t="s">
        <v>564</v>
      </c>
      <c r="H39" s="35" t="s">
        <v>565</v>
      </c>
      <c r="I39" s="35" t="s">
        <v>566</v>
      </c>
      <c r="J39" s="35" t="s">
        <v>567</v>
      </c>
      <c r="K39" s="35" t="s">
        <v>555</v>
      </c>
      <c r="L39" s="35" t="s">
        <v>568</v>
      </c>
      <c r="M39" s="35" t="s">
        <v>569</v>
      </c>
      <c r="N39" s="35" t="s">
        <v>570</v>
      </c>
      <c r="O39" s="35" t="s">
        <v>571</v>
      </c>
      <c r="P39" s="35" t="s">
        <v>556</v>
      </c>
      <c r="Q39" s="35" t="s">
        <v>572</v>
      </c>
      <c r="R39" s="35" t="s">
        <v>573</v>
      </c>
      <c r="S39" s="35" t="s">
        <v>574</v>
      </c>
      <c r="T39" s="35" t="s">
        <v>575</v>
      </c>
      <c r="U39" s="35" t="s">
        <v>557</v>
      </c>
      <c r="V39" s="35" t="s">
        <v>576</v>
      </c>
      <c r="W39" s="35" t="s">
        <v>577</v>
      </c>
      <c r="X39" s="35" t="s">
        <v>578</v>
      </c>
      <c r="Y39" s="35" t="s">
        <v>579</v>
      </c>
      <c r="Z39" s="35" t="s">
        <v>558</v>
      </c>
      <c r="AA39" s="35" t="s">
        <v>580</v>
      </c>
      <c r="AB39" s="35" t="s">
        <v>581</v>
      </c>
      <c r="AC39" s="35" t="s">
        <v>582</v>
      </c>
      <c r="AD39" s="35" t="s">
        <v>583</v>
      </c>
      <c r="AE39" s="35" t="s">
        <v>559</v>
      </c>
      <c r="AF39" s="35" t="s">
        <v>560</v>
      </c>
      <c r="AG39" s="35" t="s">
        <v>561</v>
      </c>
      <c r="AH39" s="35"/>
      <c r="AI39" s="35"/>
      <c r="AJ39" s="35"/>
      <c r="AK39" s="35"/>
      <c r="AL39" s="35"/>
      <c r="AM39" s="35"/>
      <c r="AN39" s="35"/>
      <c r="AO39" s="35"/>
    </row>
    <row r="40" spans="1:41" s="338" customFormat="1"/>
    <row r="41" spans="1:41" s="338" customFormat="1">
      <c r="A41" s="338" t="s">
        <v>609</v>
      </c>
      <c r="C41" s="338">
        <v>2012</v>
      </c>
      <c r="D41" s="338">
        <v>2013</v>
      </c>
      <c r="E41" s="338">
        <v>2014</v>
      </c>
      <c r="F41" s="338">
        <v>2015</v>
      </c>
      <c r="G41" s="338">
        <v>2016</v>
      </c>
      <c r="H41" s="338">
        <v>2017</v>
      </c>
      <c r="I41" s="338">
        <v>2018</v>
      </c>
      <c r="J41" s="338">
        <v>2019</v>
      </c>
      <c r="K41" s="338">
        <v>2020</v>
      </c>
      <c r="L41" s="338">
        <v>2021</v>
      </c>
      <c r="M41" s="338">
        <v>2022</v>
      </c>
      <c r="N41" s="338">
        <v>2023</v>
      </c>
      <c r="O41" s="338">
        <v>2024</v>
      </c>
      <c r="P41" s="338">
        <v>2025</v>
      </c>
      <c r="Q41" s="338">
        <v>2026</v>
      </c>
      <c r="R41" s="338">
        <v>2027</v>
      </c>
      <c r="S41" s="338">
        <v>2028</v>
      </c>
      <c r="T41" s="338">
        <v>2029</v>
      </c>
      <c r="U41" s="338">
        <v>2030</v>
      </c>
      <c r="V41" s="338">
        <v>2031</v>
      </c>
      <c r="W41" s="338">
        <v>2032</v>
      </c>
      <c r="X41" s="338">
        <v>2033</v>
      </c>
      <c r="Y41" s="338">
        <v>2034</v>
      </c>
      <c r="Z41" s="338">
        <v>2035</v>
      </c>
      <c r="AA41" s="338">
        <v>2036</v>
      </c>
      <c r="AB41" s="338">
        <v>2037</v>
      </c>
      <c r="AC41" s="338">
        <v>2038</v>
      </c>
      <c r="AD41" s="338">
        <v>2039</v>
      </c>
      <c r="AE41" s="338">
        <v>2040</v>
      </c>
      <c r="AF41" s="338">
        <v>2045</v>
      </c>
      <c r="AG41" s="338">
        <v>2050</v>
      </c>
      <c r="AN41" s="5"/>
    </row>
    <row r="42" spans="1:41" s="338" customFormat="1">
      <c r="A42" s="338" t="s">
        <v>610</v>
      </c>
      <c r="C42" s="338">
        <v>0</v>
      </c>
      <c r="D42" s="338">
        <f>C42+1</f>
        <v>1</v>
      </c>
      <c r="E42" s="338">
        <f t="shared" ref="E42" si="52">D42+1</f>
        <v>2</v>
      </c>
      <c r="F42" s="338">
        <f t="shared" ref="F42" si="53">E42+1</f>
        <v>3</v>
      </c>
      <c r="G42" s="338">
        <f t="shared" ref="G42" si="54">F42+1</f>
        <v>4</v>
      </c>
      <c r="H42" s="338">
        <f t="shared" ref="H42" si="55">G42+1</f>
        <v>5</v>
      </c>
      <c r="I42" s="338">
        <f t="shared" ref="I42" si="56">H42+1</f>
        <v>6</v>
      </c>
      <c r="J42" s="338">
        <f t="shared" ref="J42" si="57">I42+1</f>
        <v>7</v>
      </c>
      <c r="K42" s="338">
        <f t="shared" ref="K42" si="58">J42+1</f>
        <v>8</v>
      </c>
      <c r="L42" s="338">
        <f t="shared" ref="L42" si="59">K42+1</f>
        <v>9</v>
      </c>
      <c r="M42" s="338">
        <f t="shared" ref="M42" si="60">L42+1</f>
        <v>10</v>
      </c>
      <c r="N42" s="338">
        <f t="shared" ref="N42" si="61">M42+1</f>
        <v>11</v>
      </c>
      <c r="O42" s="338">
        <f t="shared" ref="O42" si="62">N42+1</f>
        <v>12</v>
      </c>
      <c r="P42" s="338">
        <f t="shared" ref="P42" si="63">O42+1</f>
        <v>13</v>
      </c>
      <c r="Q42" s="338">
        <f t="shared" ref="Q42" si="64">P42+1</f>
        <v>14</v>
      </c>
      <c r="R42" s="338">
        <f t="shared" ref="R42" si="65">Q42+1</f>
        <v>15</v>
      </c>
      <c r="S42" s="338">
        <f t="shared" ref="S42" si="66">R42+1</f>
        <v>16</v>
      </c>
      <c r="T42" s="338">
        <f t="shared" ref="T42" si="67">S42+1</f>
        <v>17</v>
      </c>
      <c r="U42" s="338">
        <f t="shared" ref="U42" si="68">T42+1</f>
        <v>18</v>
      </c>
      <c r="V42" s="338">
        <f t="shared" ref="V42" si="69">U42+1</f>
        <v>19</v>
      </c>
      <c r="W42" s="338">
        <f t="shared" ref="W42" si="70">V42+1</f>
        <v>20</v>
      </c>
      <c r="X42" s="338">
        <f t="shared" ref="X42" si="71">W42+1</f>
        <v>21</v>
      </c>
      <c r="Y42" s="338">
        <f t="shared" ref="Y42" si="72">X42+1</f>
        <v>22</v>
      </c>
      <c r="Z42" s="338">
        <f t="shared" ref="Z42" si="73">Y42+1</f>
        <v>23</v>
      </c>
      <c r="AA42" s="338">
        <f t="shared" ref="AA42" si="74">Z42+1</f>
        <v>24</v>
      </c>
      <c r="AB42" s="338">
        <f t="shared" ref="AB42" si="75">AA42+1</f>
        <v>25</v>
      </c>
      <c r="AC42" s="338">
        <f t="shared" ref="AC42" si="76">AB42+1</f>
        <v>26</v>
      </c>
      <c r="AD42" s="338">
        <f t="shared" ref="AD42" si="77">AC42+1</f>
        <v>27</v>
      </c>
      <c r="AE42" s="338">
        <f t="shared" ref="AE42" si="78">AD42+1</f>
        <v>28</v>
      </c>
      <c r="AF42" s="338">
        <f t="shared" ref="AF42" si="79">AE42+1</f>
        <v>29</v>
      </c>
      <c r="AG42" s="338">
        <f t="shared" ref="AG42" si="80">AF42+1</f>
        <v>30</v>
      </c>
    </row>
    <row r="43" spans="1:41" s="338" customFormat="1">
      <c r="A43" s="134" t="s">
        <v>138</v>
      </c>
      <c r="B43" s="338">
        <v>1</v>
      </c>
      <c r="C43" s="331">
        <v>69.817113338466598</v>
      </c>
      <c r="D43" s="10">
        <f>INDEX(DriversGams!$A$5:$AN$24,MATCH(Drivers!$A43,DriversGams!$A$5:$A$24,0),MATCH(Drivers!D$3,DriversGams!$A$5:$AN$5,0))</f>
        <v>72.86</v>
      </c>
      <c r="E43" s="10">
        <f>INDEX(DriversGams!$A$5:$AN$24,MATCH(Drivers!$A43,DriversGams!$A$5:$A$24,0),MATCH(Drivers!E$3,DriversGams!$A$5:$AN$5,0))</f>
        <v>75.87</v>
      </c>
      <c r="F43" s="10">
        <f>INDEX(DriversGams!$A$5:$AN$24,MATCH(Drivers!$A43,DriversGams!$A$5:$A$24,0),MATCH(Drivers!F$3,DriversGams!$A$5:$AN$5,0))</f>
        <v>74.64</v>
      </c>
      <c r="G43" s="10">
        <f>INDEX(DriversGams!$A$5:$AN$24,MATCH(Drivers!$A43,DriversGams!$A$5:$A$24,0),MATCH(Drivers!G$3,DriversGams!$A$5:$AN$5,0))</f>
        <v>73.959999999999994</v>
      </c>
      <c r="H43" s="10">
        <f>INDEX(DriversGams!$A$5:$AN$24,MATCH(Drivers!$A43,DriversGams!$A$5:$A$24,0),MATCH(Drivers!H$3,DriversGams!$A$5:$AN$5,0))</f>
        <v>76.72</v>
      </c>
      <c r="I43" s="10">
        <f>INDEX(DriversGams!$A$5:$AN$24,MATCH(Drivers!$A43,DriversGams!$A$5:$A$24,0),MATCH(Drivers!I$3,DriversGams!$A$5:$AN$5,0))</f>
        <v>75.61</v>
      </c>
      <c r="J43" s="10">
        <f>INDEX(DriversGams!$A$5:$AN$24,MATCH(Drivers!$A43,DriversGams!$A$5:$A$24,0),MATCH(Drivers!J$3,DriversGams!$A$5:$AN$5,0))</f>
        <v>74.11</v>
      </c>
      <c r="K43" s="10">
        <f>INDEX(DriversGams!$A$5:$AN$24,MATCH(Drivers!$A43,DriversGams!$A$5:$A$24,0),MATCH(Drivers!K$3,DriversGams!$A$5:$AN$5,0))</f>
        <v>73.06</v>
      </c>
      <c r="L43" s="10">
        <f>INDEX(DriversGams!$A$5:$AN$24,MATCH(Drivers!$A43,DriversGams!$A$5:$A$24,0),MATCH(Drivers!L$3,DriversGams!$A$5:$AN$5,0))</f>
        <v>75.239999999999995</v>
      </c>
      <c r="M43" s="10">
        <f>INDEX(DriversGams!$A$5:$AN$24,MATCH(Drivers!$A43,DriversGams!$A$5:$A$24,0),MATCH(Drivers!M$3,DriversGams!$A$5:$AN$5,0))</f>
        <v>77.23</v>
      </c>
      <c r="N43" s="10">
        <f>INDEX(DriversGams!$A$5:$AN$24,MATCH(Drivers!$A43,DriversGams!$A$5:$A$24,0),MATCH(Drivers!N$3,DriversGams!$A$5:$AN$5,0))</f>
        <v>78.58</v>
      </c>
      <c r="O43" s="10">
        <f>INDEX(DriversGams!$A$5:$AN$24,MATCH(Drivers!$A43,DriversGams!$A$5:$A$24,0),MATCH(Drivers!O$3,DriversGams!$A$5:$AN$5,0))</f>
        <v>80.14</v>
      </c>
      <c r="P43" s="10">
        <f>INDEX(DriversGams!$A$5:$AN$24,MATCH(Drivers!$A43,DriversGams!$A$5:$A$24,0),MATCH(Drivers!P$3,DriversGams!$A$5:$AN$5,0))</f>
        <v>81.66</v>
      </c>
      <c r="Q43" s="10">
        <f>INDEX(DriversGams!$A$5:$AN$24,MATCH(Drivers!$A43,DriversGams!$A$5:$A$24,0),MATCH(Drivers!Q$3,DriversGams!$A$5:$AN$5,0))</f>
        <v>83.01</v>
      </c>
      <c r="R43" s="10">
        <f>INDEX(DriversGams!$A$5:$AN$24,MATCH(Drivers!$A43,DriversGams!$A$5:$A$24,0),MATCH(Drivers!R$3,DriversGams!$A$5:$AN$5,0))</f>
        <v>84.26</v>
      </c>
      <c r="S43" s="10">
        <f>INDEX(DriversGams!$A$5:$AN$24,MATCH(Drivers!$A43,DriversGams!$A$5:$A$24,0),MATCH(Drivers!S$3,DriversGams!$A$5:$AN$5,0))</f>
        <v>85.97</v>
      </c>
      <c r="T43" s="10">
        <f>INDEX(DriversGams!$A$5:$AN$24,MATCH(Drivers!$A43,DriversGams!$A$5:$A$24,0),MATCH(Drivers!T$3,DriversGams!$A$5:$AN$5,0))</f>
        <v>87.4</v>
      </c>
      <c r="U43" s="10">
        <f>INDEX(DriversGams!$A$5:$AN$24,MATCH(Drivers!$A43,DriversGams!$A$5:$A$24,0),MATCH(Drivers!U$3,DriversGams!$A$5:$AN$5,0))</f>
        <v>88.8</v>
      </c>
      <c r="V43" s="10">
        <f>INDEX(DriversGams!$A$5:$AN$24,MATCH(Drivers!$A43,DriversGams!$A$5:$A$24,0),MATCH(Drivers!V$3,DriversGams!$A$5:$AN$5,0))</f>
        <v>90.44</v>
      </c>
      <c r="W43" s="10">
        <f>INDEX(DriversGams!$A$5:$AN$24,MATCH(Drivers!$A43,DriversGams!$A$5:$A$24,0),MATCH(Drivers!W$3,DriversGams!$A$5:$AN$5,0))</f>
        <v>92.09</v>
      </c>
      <c r="X43" s="10">
        <f>INDEX(DriversGams!$A$5:$AN$24,MATCH(Drivers!$A43,DriversGams!$A$5:$A$24,0),MATCH(Drivers!X$3,DriversGams!$A$5:$AN$5,0))</f>
        <v>93.77</v>
      </c>
      <c r="Y43" s="10">
        <f>INDEX(DriversGams!$A$5:$AN$24,MATCH(Drivers!$A43,DriversGams!$A$5:$A$24,0),MATCH(Drivers!Y$3,DriversGams!$A$5:$AN$5,0))</f>
        <v>95.87</v>
      </c>
      <c r="Z43" s="10">
        <f>INDEX(DriversGams!$A$5:$AN$24,MATCH(Drivers!$A43,DriversGams!$A$5:$A$24,0),MATCH(Drivers!Z$3,DriversGams!$A$5:$AN$5,0))</f>
        <v>97.95</v>
      </c>
      <c r="AA43" s="10">
        <f>INDEX(DriversGams!$A$5:$AN$24,MATCH(Drivers!$A43,DriversGams!$A$5:$A$24,0),MATCH(Drivers!AA$3,DriversGams!$A$5:$AN$5,0))</f>
        <v>100.25</v>
      </c>
      <c r="AB43" s="10">
        <f>INDEX(DriversGams!$A$5:$AN$24,MATCH(Drivers!$A43,DriversGams!$A$5:$A$24,0),MATCH(Drivers!AB$3,DriversGams!$A$5:$AN$5,0))</f>
        <v>102.58</v>
      </c>
      <c r="AC43" s="10">
        <f>INDEX(DriversGams!$A$5:$AN$24,MATCH(Drivers!$A43,DriversGams!$A$5:$A$24,0),MATCH(Drivers!AC$3,DriversGams!$A$5:$AN$5,0))</f>
        <v>104.93</v>
      </c>
      <c r="AD43" s="10">
        <f>INDEX(DriversGams!$A$5:$AN$24,MATCH(Drivers!$A43,DriversGams!$A$5:$A$24,0),MATCH(Drivers!AD$3,DriversGams!$A$5:$AN$5,0))</f>
        <v>107.29</v>
      </c>
      <c r="AE43" s="10">
        <f>INDEX(DriversGams!$A$5:$AN$24,MATCH(Drivers!$A43,DriversGams!$A$5:$A$24,0),MATCH(Drivers!AE$3,DriversGams!$A$5:$AN$5,0))</f>
        <v>109.71</v>
      </c>
      <c r="AF43" s="10">
        <f>INDEX(DriversGams!$A$5:$AN$24,MATCH(Drivers!$A43,DriversGams!$A$5:$A$24,0),MATCH(Drivers!AF$3,DriversGams!$A$5:$AN$5,0))</f>
        <v>122.57</v>
      </c>
      <c r="AG43" s="10">
        <f>INDEX(DriversGams!$A$5:$AN$24,MATCH(Drivers!$A43,DriversGams!$A$5:$A$24,0),MATCH(Drivers!AG$3,DriversGams!$A$5:$AN$5,0))</f>
        <v>138.71</v>
      </c>
      <c r="AH43" s="126"/>
      <c r="AI43" s="126"/>
      <c r="AJ43" s="126"/>
      <c r="AK43" s="126"/>
      <c r="AL43" s="126"/>
      <c r="AM43" s="126"/>
      <c r="AO43" s="338">
        <v>1</v>
      </c>
    </row>
    <row r="44" spans="1:41" s="338" customFormat="1">
      <c r="A44" s="134" t="s">
        <v>4</v>
      </c>
      <c r="B44" s="338">
        <f>B43+1</f>
        <v>2</v>
      </c>
      <c r="C44" s="331">
        <v>1833.8485148656705</v>
      </c>
      <c r="D44" s="10">
        <f>INDEX(DriversGams!$A$5:$AN$24,MATCH(Drivers!$A44,DriversGams!$A$5:$A$24,0),MATCH(Drivers!D$3,DriversGams!$A$5:$AN$5,0))</f>
        <v>1881.9</v>
      </c>
      <c r="E44" s="10">
        <f>INDEX(DriversGams!$A$5:$AN$24,MATCH(Drivers!$A44,DriversGams!$A$5:$A$24,0),MATCH(Drivers!E$3,DriversGams!$A$5:$AN$5,0))</f>
        <v>1929.34</v>
      </c>
      <c r="F44" s="10">
        <f>INDEX(DriversGams!$A$5:$AN$24,MATCH(Drivers!$A44,DriversGams!$A$5:$A$24,0),MATCH(Drivers!F$3,DriversGams!$A$5:$AN$5,0))</f>
        <v>1956.68</v>
      </c>
      <c r="G44" s="10">
        <f>INDEX(DriversGams!$A$5:$AN$24,MATCH(Drivers!$A44,DriversGams!$A$5:$A$24,0),MATCH(Drivers!G$3,DriversGams!$A$5:$AN$5,0))</f>
        <v>1983.97</v>
      </c>
      <c r="H44" s="10">
        <f>INDEX(DriversGams!$A$5:$AN$24,MATCH(Drivers!$A44,DriversGams!$A$5:$A$24,0),MATCH(Drivers!H$3,DriversGams!$A$5:$AN$5,0))</f>
        <v>2015.63</v>
      </c>
      <c r="I44" s="10">
        <f>INDEX(DriversGams!$A$5:$AN$24,MATCH(Drivers!$A44,DriversGams!$A$5:$A$24,0),MATCH(Drivers!I$3,DriversGams!$A$5:$AN$5,0))</f>
        <v>2048.7199999999998</v>
      </c>
      <c r="J44" s="10">
        <f>INDEX(DriversGams!$A$5:$AN$24,MATCH(Drivers!$A44,DriversGams!$A$5:$A$24,0),MATCH(Drivers!J$3,DriversGams!$A$5:$AN$5,0))</f>
        <v>2068.14</v>
      </c>
      <c r="K44" s="10">
        <f>INDEX(DriversGams!$A$5:$AN$24,MATCH(Drivers!$A44,DriversGams!$A$5:$A$24,0),MATCH(Drivers!K$3,DriversGams!$A$5:$AN$5,0))</f>
        <v>1924.06</v>
      </c>
      <c r="L44" s="10">
        <f>INDEX(DriversGams!$A$5:$AN$24,MATCH(Drivers!$A44,DriversGams!$A$5:$A$24,0),MATCH(Drivers!L$3,DriversGams!$A$5:$AN$5,0))</f>
        <v>1969.68</v>
      </c>
      <c r="M44" s="10">
        <f>INDEX(DriversGams!$A$5:$AN$24,MATCH(Drivers!$A44,DriversGams!$A$5:$A$24,0),MATCH(Drivers!M$3,DriversGams!$A$5:$AN$5,0))</f>
        <v>2013.21</v>
      </c>
      <c r="N44" s="10">
        <f>INDEX(DriversGams!$A$5:$AN$24,MATCH(Drivers!$A44,DriversGams!$A$5:$A$24,0),MATCH(Drivers!N$3,DriversGams!$A$5:$AN$5,0))</f>
        <v>2052.89</v>
      </c>
      <c r="O44" s="10">
        <f>INDEX(DriversGams!$A$5:$AN$24,MATCH(Drivers!$A44,DriversGams!$A$5:$A$24,0),MATCH(Drivers!O$3,DriversGams!$A$5:$AN$5,0))</f>
        <v>2097.59</v>
      </c>
      <c r="P44" s="10">
        <f>INDEX(DriversGams!$A$5:$AN$24,MATCH(Drivers!$A44,DriversGams!$A$5:$A$24,0),MATCH(Drivers!P$3,DriversGams!$A$5:$AN$5,0))</f>
        <v>2142.04</v>
      </c>
      <c r="Q44" s="10">
        <f>INDEX(DriversGams!$A$5:$AN$24,MATCH(Drivers!$A44,DriversGams!$A$5:$A$24,0),MATCH(Drivers!Q$3,DriversGams!$A$5:$AN$5,0))</f>
        <v>2187.36</v>
      </c>
      <c r="R44" s="10">
        <f>INDEX(DriversGams!$A$5:$AN$24,MATCH(Drivers!$A44,DriversGams!$A$5:$A$24,0),MATCH(Drivers!R$3,DriversGams!$A$5:$AN$5,0))</f>
        <v>2232.96</v>
      </c>
      <c r="S44" s="10">
        <f>INDEX(DriversGams!$A$5:$AN$24,MATCH(Drivers!$A44,DriversGams!$A$5:$A$24,0),MATCH(Drivers!S$3,DriversGams!$A$5:$AN$5,0))</f>
        <v>2276.1999999999998</v>
      </c>
      <c r="T44" s="10">
        <f>INDEX(DriversGams!$A$5:$AN$24,MATCH(Drivers!$A44,DriversGams!$A$5:$A$24,0),MATCH(Drivers!T$3,DriversGams!$A$5:$AN$5,0))</f>
        <v>2325.7600000000002</v>
      </c>
      <c r="U44" s="10">
        <f>INDEX(DriversGams!$A$5:$AN$24,MATCH(Drivers!$A44,DriversGams!$A$5:$A$24,0),MATCH(Drivers!U$3,DriversGams!$A$5:$AN$5,0))</f>
        <v>2379.34</v>
      </c>
      <c r="V44" s="10">
        <f>INDEX(DriversGams!$A$5:$AN$24,MATCH(Drivers!$A44,DriversGams!$A$5:$A$24,0),MATCH(Drivers!V$3,DriversGams!$A$5:$AN$5,0))</f>
        <v>2444.09</v>
      </c>
      <c r="W44" s="10">
        <f>INDEX(DriversGams!$A$5:$AN$24,MATCH(Drivers!$A44,DriversGams!$A$5:$A$24,0),MATCH(Drivers!W$3,DriversGams!$A$5:$AN$5,0))</f>
        <v>2512.85</v>
      </c>
      <c r="X44" s="10">
        <f>INDEX(DriversGams!$A$5:$AN$24,MATCH(Drivers!$A44,DriversGams!$A$5:$A$24,0),MATCH(Drivers!X$3,DriversGams!$A$5:$AN$5,0))</f>
        <v>2586.39</v>
      </c>
      <c r="Y44" s="10">
        <f>INDEX(DriversGams!$A$5:$AN$24,MATCH(Drivers!$A44,DriversGams!$A$5:$A$24,0),MATCH(Drivers!Y$3,DriversGams!$A$5:$AN$5,0))</f>
        <v>2669.29</v>
      </c>
      <c r="Z44" s="10">
        <f>INDEX(DriversGams!$A$5:$AN$24,MATCH(Drivers!$A44,DriversGams!$A$5:$A$24,0),MATCH(Drivers!Z$3,DriversGams!$A$5:$AN$5,0))</f>
        <v>2753.03</v>
      </c>
      <c r="AA44" s="10">
        <f>INDEX(DriversGams!$A$5:$AN$24,MATCH(Drivers!$A44,DriversGams!$A$5:$A$24,0),MATCH(Drivers!AA$3,DriversGams!$A$5:$AN$5,0))</f>
        <v>2843.24</v>
      </c>
      <c r="AB44" s="10">
        <f>INDEX(DriversGams!$A$5:$AN$24,MATCH(Drivers!$A44,DriversGams!$A$5:$A$24,0),MATCH(Drivers!AB$3,DriversGams!$A$5:$AN$5,0))</f>
        <v>2938.39</v>
      </c>
      <c r="AC44" s="10">
        <f>INDEX(DriversGams!$A$5:$AN$24,MATCH(Drivers!$A44,DriversGams!$A$5:$A$24,0),MATCH(Drivers!AC$3,DriversGams!$A$5:$AN$5,0))</f>
        <v>3036.29</v>
      </c>
      <c r="AD44" s="10">
        <f>INDEX(DriversGams!$A$5:$AN$24,MATCH(Drivers!$A44,DriversGams!$A$5:$A$24,0),MATCH(Drivers!AD$3,DriversGams!$A$5:$AN$5,0))</f>
        <v>3138.34</v>
      </c>
      <c r="AE44" s="10">
        <f>INDEX(DriversGams!$A$5:$AN$24,MATCH(Drivers!$A44,DriversGams!$A$5:$A$24,0),MATCH(Drivers!AE$3,DriversGams!$A$5:$AN$5,0))</f>
        <v>3244.95</v>
      </c>
      <c r="AF44" s="10">
        <f>INDEX(DriversGams!$A$5:$AN$24,MATCH(Drivers!$A44,DriversGams!$A$5:$A$24,0),MATCH(Drivers!AF$3,DriversGams!$A$5:$AN$5,0))</f>
        <v>3827.31</v>
      </c>
      <c r="AG44" s="10">
        <f>INDEX(DriversGams!$A$5:$AN$24,MATCH(Drivers!$A44,DriversGams!$A$5:$A$24,0),MATCH(Drivers!AG$3,DriversGams!$A$5:$AN$5,0))</f>
        <v>4547.05</v>
      </c>
      <c r="AH44" s="126"/>
      <c r="AI44" s="126"/>
      <c r="AJ44" s="126"/>
      <c r="AK44" s="126"/>
      <c r="AL44" s="126"/>
      <c r="AM44" s="126"/>
      <c r="AO44" s="338">
        <f>AO43+1</f>
        <v>2</v>
      </c>
    </row>
    <row r="45" spans="1:41" s="338" customFormat="1">
      <c r="A45" s="134" t="s">
        <v>525</v>
      </c>
      <c r="B45" s="338">
        <f t="shared" ref="B45:B71" si="81">B44+1</f>
        <v>3</v>
      </c>
      <c r="C45" s="331">
        <v>52.810230956688748</v>
      </c>
      <c r="D45" s="10">
        <f>INDEX(DriversGams!$A$5:$AN$24,MATCH(Drivers!$A45,DriversGams!$A$5:$A$24,0),MATCH(Drivers!D$3,DriversGams!$A$5:$AN$5,0))</f>
        <v>54.26</v>
      </c>
      <c r="E45" s="10">
        <f>INDEX(DriversGams!$A$5:$AN$24,MATCH(Drivers!$A45,DriversGams!$A$5:$A$24,0),MATCH(Drivers!E$3,DriversGams!$A$5:$AN$5,0))</f>
        <v>55.41</v>
      </c>
      <c r="F45" s="10">
        <f>INDEX(DriversGams!$A$5:$AN$24,MATCH(Drivers!$A45,DriversGams!$A$5:$A$24,0),MATCH(Drivers!F$3,DriversGams!$A$5:$AN$5,0))</f>
        <v>55.89</v>
      </c>
      <c r="G45" s="10">
        <f>INDEX(DriversGams!$A$5:$AN$24,MATCH(Drivers!$A45,DriversGams!$A$5:$A$24,0),MATCH(Drivers!G$3,DriversGams!$A$5:$AN$5,0))</f>
        <v>56.55</v>
      </c>
      <c r="H45" s="10">
        <f>INDEX(DriversGams!$A$5:$AN$24,MATCH(Drivers!$A45,DriversGams!$A$5:$A$24,0),MATCH(Drivers!H$3,DriversGams!$A$5:$AN$5,0))</f>
        <v>57.1</v>
      </c>
      <c r="I45" s="10">
        <f>INDEX(DriversGams!$A$5:$AN$24,MATCH(Drivers!$A45,DriversGams!$A$5:$A$24,0),MATCH(Drivers!I$3,DriversGams!$A$5:$AN$5,0))</f>
        <v>57.77</v>
      </c>
      <c r="J45" s="10">
        <f>INDEX(DriversGams!$A$5:$AN$24,MATCH(Drivers!$A45,DriversGams!$A$5:$A$24,0),MATCH(Drivers!J$3,DriversGams!$A$5:$AN$5,0))</f>
        <v>57.43</v>
      </c>
      <c r="K45" s="10">
        <f>INDEX(DriversGams!$A$5:$AN$24,MATCH(Drivers!$A45,DriversGams!$A$5:$A$24,0),MATCH(Drivers!K$3,DriversGams!$A$5:$AN$5,0))</f>
        <v>53.7</v>
      </c>
      <c r="L45" s="10">
        <f>INDEX(DriversGams!$A$5:$AN$24,MATCH(Drivers!$A45,DriversGams!$A$5:$A$24,0),MATCH(Drivers!L$3,DriversGams!$A$5:$AN$5,0))</f>
        <v>54.93</v>
      </c>
      <c r="M45" s="10">
        <f>INDEX(DriversGams!$A$5:$AN$24,MATCH(Drivers!$A45,DriversGams!$A$5:$A$24,0),MATCH(Drivers!M$3,DriversGams!$A$5:$AN$5,0))</f>
        <v>56.1</v>
      </c>
      <c r="N45" s="10">
        <f>INDEX(DriversGams!$A$5:$AN$24,MATCH(Drivers!$A45,DriversGams!$A$5:$A$24,0),MATCH(Drivers!N$3,DriversGams!$A$5:$AN$5,0))</f>
        <v>57.1</v>
      </c>
      <c r="O45" s="10">
        <f>INDEX(DriversGams!$A$5:$AN$24,MATCH(Drivers!$A45,DriversGams!$A$5:$A$24,0),MATCH(Drivers!O$3,DriversGams!$A$5:$AN$5,0))</f>
        <v>58.23</v>
      </c>
      <c r="P45" s="10">
        <f>INDEX(DriversGams!$A$5:$AN$24,MATCH(Drivers!$A45,DriversGams!$A$5:$A$24,0),MATCH(Drivers!P$3,DriversGams!$A$5:$AN$5,0))</f>
        <v>59.4</v>
      </c>
      <c r="Q45" s="10">
        <f>INDEX(DriversGams!$A$5:$AN$24,MATCH(Drivers!$A45,DriversGams!$A$5:$A$24,0),MATCH(Drivers!Q$3,DriversGams!$A$5:$AN$5,0))</f>
        <v>60.51</v>
      </c>
      <c r="R45" s="10">
        <f>INDEX(DriversGams!$A$5:$AN$24,MATCH(Drivers!$A45,DriversGams!$A$5:$A$24,0),MATCH(Drivers!R$3,DriversGams!$A$5:$AN$5,0))</f>
        <v>61.62</v>
      </c>
      <c r="S45" s="10">
        <f>INDEX(DriversGams!$A$5:$AN$24,MATCH(Drivers!$A45,DriversGams!$A$5:$A$24,0),MATCH(Drivers!S$3,DriversGams!$A$5:$AN$5,0))</f>
        <v>62.89</v>
      </c>
      <c r="T45" s="10">
        <f>INDEX(DriversGams!$A$5:$AN$24,MATCH(Drivers!$A45,DriversGams!$A$5:$A$24,0),MATCH(Drivers!T$3,DriversGams!$A$5:$AN$5,0))</f>
        <v>63.98</v>
      </c>
      <c r="U45" s="10">
        <f>INDEX(DriversGams!$A$5:$AN$24,MATCH(Drivers!$A45,DriversGams!$A$5:$A$24,0),MATCH(Drivers!U$3,DriversGams!$A$5:$AN$5,0))</f>
        <v>65.209999999999994</v>
      </c>
      <c r="V45" s="10">
        <f>INDEX(DriversGams!$A$5:$AN$24,MATCH(Drivers!$A45,DriversGams!$A$5:$A$24,0),MATCH(Drivers!V$3,DriversGams!$A$5:$AN$5,0))</f>
        <v>66.91</v>
      </c>
      <c r="W45" s="10">
        <f>INDEX(DriversGams!$A$5:$AN$24,MATCH(Drivers!$A45,DriversGams!$A$5:$A$24,0),MATCH(Drivers!W$3,DriversGams!$A$5:$AN$5,0))</f>
        <v>68.67</v>
      </c>
      <c r="X45" s="10">
        <f>INDEX(DriversGams!$A$5:$AN$24,MATCH(Drivers!$A45,DriversGams!$A$5:$A$24,0),MATCH(Drivers!X$3,DriversGams!$A$5:$AN$5,0))</f>
        <v>70.540000000000006</v>
      </c>
      <c r="Y45" s="10">
        <f>INDEX(DriversGams!$A$5:$AN$24,MATCH(Drivers!$A45,DriversGams!$A$5:$A$24,0),MATCH(Drivers!Y$3,DriversGams!$A$5:$AN$5,0))</f>
        <v>72.73</v>
      </c>
      <c r="Z45" s="10">
        <f>INDEX(DriversGams!$A$5:$AN$24,MATCH(Drivers!$A45,DriversGams!$A$5:$A$24,0),MATCH(Drivers!Z$3,DriversGams!$A$5:$AN$5,0))</f>
        <v>74.89</v>
      </c>
      <c r="AA45" s="10">
        <f>INDEX(DriversGams!$A$5:$AN$24,MATCH(Drivers!$A45,DriversGams!$A$5:$A$24,0),MATCH(Drivers!AA$3,DriversGams!$A$5:$AN$5,0))</f>
        <v>77.16</v>
      </c>
      <c r="AB45" s="10">
        <f>INDEX(DriversGams!$A$5:$AN$24,MATCH(Drivers!$A45,DriversGams!$A$5:$A$24,0),MATCH(Drivers!AB$3,DriversGams!$A$5:$AN$5,0))</f>
        <v>79.62</v>
      </c>
      <c r="AC45" s="10">
        <f>INDEX(DriversGams!$A$5:$AN$24,MATCH(Drivers!$A45,DriversGams!$A$5:$A$24,0),MATCH(Drivers!AC$3,DriversGams!$A$5:$AN$5,0))</f>
        <v>82.09</v>
      </c>
      <c r="AD45" s="10">
        <f>INDEX(DriversGams!$A$5:$AN$24,MATCH(Drivers!$A45,DriversGams!$A$5:$A$24,0),MATCH(Drivers!AD$3,DriversGams!$A$5:$AN$5,0))</f>
        <v>84.63</v>
      </c>
      <c r="AE45" s="10">
        <f>INDEX(DriversGams!$A$5:$AN$24,MATCH(Drivers!$A45,DriversGams!$A$5:$A$24,0),MATCH(Drivers!AE$3,DriversGams!$A$5:$AN$5,0))</f>
        <v>87.27</v>
      </c>
      <c r="AF45" s="10">
        <f>INDEX(DriversGams!$A$5:$AN$24,MATCH(Drivers!$A45,DriversGams!$A$5:$A$24,0),MATCH(Drivers!AF$3,DriversGams!$A$5:$AN$5,0))</f>
        <v>101.26</v>
      </c>
      <c r="AG45" s="10">
        <f>INDEX(DriversGams!$A$5:$AN$24,MATCH(Drivers!$A45,DriversGams!$A$5:$A$24,0),MATCH(Drivers!AG$3,DriversGams!$A$5:$AN$5,0))</f>
        <v>118.69</v>
      </c>
      <c r="AH45" s="126"/>
      <c r="AI45" s="126"/>
      <c r="AJ45" s="126"/>
      <c r="AK45" s="126"/>
      <c r="AL45" s="126"/>
      <c r="AM45" s="126"/>
      <c r="AO45" s="338">
        <f t="shared" ref="AO45:AO59" si="82">AO44+1</f>
        <v>3</v>
      </c>
    </row>
    <row r="46" spans="1:41" s="338" customFormat="1">
      <c r="A46" s="134" t="s">
        <v>522</v>
      </c>
      <c r="B46" s="338">
        <f t="shared" si="81"/>
        <v>4</v>
      </c>
      <c r="C46" s="331">
        <v>93.09690942833015</v>
      </c>
      <c r="D46" s="10">
        <f>INDEX(DriversGams!$A$5:$AN$24,MATCH(Drivers!$A46,DriversGams!$A$5:$A$24,0),MATCH(Drivers!D$3,DriversGams!$A$5:$AN$5,0))</f>
        <v>96.24</v>
      </c>
      <c r="E46" s="10">
        <f>INDEX(DriversGams!$A$5:$AN$24,MATCH(Drivers!$A46,DriversGams!$A$5:$A$24,0),MATCH(Drivers!E$3,DriversGams!$A$5:$AN$5,0))</f>
        <v>98.9</v>
      </c>
      <c r="F46" s="10">
        <f>INDEX(DriversGams!$A$5:$AN$24,MATCH(Drivers!$A46,DriversGams!$A$5:$A$24,0),MATCH(Drivers!F$3,DriversGams!$A$5:$AN$5,0))</f>
        <v>99.85</v>
      </c>
      <c r="G46" s="10">
        <f>INDEX(DriversGams!$A$5:$AN$24,MATCH(Drivers!$A46,DriversGams!$A$5:$A$24,0),MATCH(Drivers!G$3,DriversGams!$A$5:$AN$5,0))</f>
        <v>102.21</v>
      </c>
      <c r="H46" s="10">
        <f>INDEX(DriversGams!$A$5:$AN$24,MATCH(Drivers!$A46,DriversGams!$A$5:$A$24,0),MATCH(Drivers!H$3,DriversGams!$A$5:$AN$5,0))</f>
        <v>103.61</v>
      </c>
      <c r="I46" s="10">
        <f>INDEX(DriversGams!$A$5:$AN$24,MATCH(Drivers!$A46,DriversGams!$A$5:$A$24,0),MATCH(Drivers!I$3,DriversGams!$A$5:$AN$5,0))</f>
        <v>105.24</v>
      </c>
      <c r="J46" s="10">
        <f>INDEX(DriversGams!$A$5:$AN$24,MATCH(Drivers!$A46,DriversGams!$A$5:$A$24,0),MATCH(Drivers!J$3,DriversGams!$A$5:$AN$5,0))</f>
        <v>104.54</v>
      </c>
      <c r="K46" s="10">
        <f>INDEX(DriversGams!$A$5:$AN$24,MATCH(Drivers!$A46,DriversGams!$A$5:$A$24,0),MATCH(Drivers!K$3,DriversGams!$A$5:$AN$5,0))</f>
        <v>101.85</v>
      </c>
      <c r="L46" s="10">
        <f>INDEX(DriversGams!$A$5:$AN$24,MATCH(Drivers!$A46,DriversGams!$A$5:$A$24,0),MATCH(Drivers!L$3,DriversGams!$A$5:$AN$5,0))</f>
        <v>104.95</v>
      </c>
      <c r="M46" s="10">
        <f>INDEX(DriversGams!$A$5:$AN$24,MATCH(Drivers!$A46,DriversGams!$A$5:$A$24,0),MATCH(Drivers!M$3,DriversGams!$A$5:$AN$5,0))</f>
        <v>107.71</v>
      </c>
      <c r="N46" s="10">
        <f>INDEX(DriversGams!$A$5:$AN$24,MATCH(Drivers!$A46,DriversGams!$A$5:$A$24,0),MATCH(Drivers!N$3,DriversGams!$A$5:$AN$5,0))</f>
        <v>109.84</v>
      </c>
      <c r="O46" s="10">
        <f>INDEX(DriversGams!$A$5:$AN$24,MATCH(Drivers!$A46,DriversGams!$A$5:$A$24,0),MATCH(Drivers!O$3,DriversGams!$A$5:$AN$5,0))</f>
        <v>112.24</v>
      </c>
      <c r="P46" s="10">
        <f>INDEX(DriversGams!$A$5:$AN$24,MATCH(Drivers!$A46,DriversGams!$A$5:$A$24,0),MATCH(Drivers!P$3,DriversGams!$A$5:$AN$5,0))</f>
        <v>114.63</v>
      </c>
      <c r="Q46" s="10">
        <f>INDEX(DriversGams!$A$5:$AN$24,MATCH(Drivers!$A46,DriversGams!$A$5:$A$24,0),MATCH(Drivers!Q$3,DriversGams!$A$5:$AN$5,0))</f>
        <v>116.8</v>
      </c>
      <c r="R46" s="10">
        <f>INDEX(DriversGams!$A$5:$AN$24,MATCH(Drivers!$A46,DriversGams!$A$5:$A$24,0),MATCH(Drivers!R$3,DriversGams!$A$5:$AN$5,0))</f>
        <v>118.95</v>
      </c>
      <c r="S46" s="10">
        <f>INDEX(DriversGams!$A$5:$AN$24,MATCH(Drivers!$A46,DriversGams!$A$5:$A$24,0),MATCH(Drivers!S$3,DriversGams!$A$5:$AN$5,0))</f>
        <v>121.8</v>
      </c>
      <c r="T46" s="10">
        <f>INDEX(DriversGams!$A$5:$AN$24,MATCH(Drivers!$A46,DriversGams!$A$5:$A$24,0),MATCH(Drivers!T$3,DriversGams!$A$5:$AN$5,0))</f>
        <v>124.07</v>
      </c>
      <c r="U46" s="10">
        <f>INDEX(DriversGams!$A$5:$AN$24,MATCH(Drivers!$A46,DriversGams!$A$5:$A$24,0),MATCH(Drivers!U$3,DriversGams!$A$5:$AN$5,0))</f>
        <v>126.27</v>
      </c>
      <c r="V46" s="10">
        <f>INDEX(DriversGams!$A$5:$AN$24,MATCH(Drivers!$A46,DriversGams!$A$5:$A$24,0),MATCH(Drivers!V$3,DriversGams!$A$5:$AN$5,0))</f>
        <v>128.88999999999999</v>
      </c>
      <c r="W46" s="10">
        <f>INDEX(DriversGams!$A$5:$AN$24,MATCH(Drivers!$A46,DriversGams!$A$5:$A$24,0),MATCH(Drivers!W$3,DriversGams!$A$5:$AN$5,0))</f>
        <v>131.65</v>
      </c>
      <c r="X46" s="10">
        <f>INDEX(DriversGams!$A$5:$AN$24,MATCH(Drivers!$A46,DriversGams!$A$5:$A$24,0),MATCH(Drivers!X$3,DriversGams!$A$5:$AN$5,0))</f>
        <v>134.56</v>
      </c>
      <c r="Y46" s="10">
        <f>INDEX(DriversGams!$A$5:$AN$24,MATCH(Drivers!$A46,DriversGams!$A$5:$A$24,0),MATCH(Drivers!Y$3,DriversGams!$A$5:$AN$5,0))</f>
        <v>138.11000000000001</v>
      </c>
      <c r="Z46" s="10">
        <f>INDEX(DriversGams!$A$5:$AN$24,MATCH(Drivers!$A46,DriversGams!$A$5:$A$24,0),MATCH(Drivers!Z$3,DriversGams!$A$5:$AN$5,0))</f>
        <v>141.66</v>
      </c>
      <c r="AA46" s="10">
        <f>INDEX(DriversGams!$A$5:$AN$24,MATCH(Drivers!$A46,DriversGams!$A$5:$A$24,0),MATCH(Drivers!AA$3,DriversGams!$A$5:$AN$5,0))</f>
        <v>145.46</v>
      </c>
      <c r="AB46" s="10">
        <f>INDEX(DriversGams!$A$5:$AN$24,MATCH(Drivers!$A46,DriversGams!$A$5:$A$24,0),MATCH(Drivers!AB$3,DriversGams!$A$5:$AN$5,0))</f>
        <v>149.24</v>
      </c>
      <c r="AC46" s="10">
        <f>INDEX(DriversGams!$A$5:$AN$24,MATCH(Drivers!$A46,DriversGams!$A$5:$A$24,0),MATCH(Drivers!AC$3,DriversGams!$A$5:$AN$5,0))</f>
        <v>153</v>
      </c>
      <c r="AD46" s="10">
        <f>INDEX(DriversGams!$A$5:$AN$24,MATCH(Drivers!$A46,DriversGams!$A$5:$A$24,0),MATCH(Drivers!AD$3,DriversGams!$A$5:$AN$5,0))</f>
        <v>156.83000000000001</v>
      </c>
      <c r="AE46" s="10">
        <f>INDEX(DriversGams!$A$5:$AN$24,MATCH(Drivers!$A46,DriversGams!$A$5:$A$24,0),MATCH(Drivers!AE$3,DriversGams!$A$5:$AN$5,0))</f>
        <v>160.74</v>
      </c>
      <c r="AF46" s="10">
        <f>INDEX(DriversGams!$A$5:$AN$24,MATCH(Drivers!$A46,DriversGams!$A$5:$A$24,0),MATCH(Drivers!AF$3,DriversGams!$A$5:$AN$5,0))</f>
        <v>181.33</v>
      </c>
      <c r="AG46" s="10">
        <f>INDEX(DriversGams!$A$5:$AN$24,MATCH(Drivers!$A46,DriversGams!$A$5:$A$24,0),MATCH(Drivers!AG$3,DriversGams!$A$5:$AN$5,0))</f>
        <v>205.62</v>
      </c>
      <c r="AH46" s="126"/>
      <c r="AI46" s="126"/>
      <c r="AJ46" s="126"/>
      <c r="AK46" s="126"/>
      <c r="AL46" s="126"/>
      <c r="AM46" s="126"/>
      <c r="AO46" s="338">
        <f t="shared" si="82"/>
        <v>4</v>
      </c>
    </row>
    <row r="47" spans="1:41" s="338" customFormat="1">
      <c r="A47" s="134" t="s">
        <v>599</v>
      </c>
      <c r="B47" s="338">
        <f t="shared" si="81"/>
        <v>5</v>
      </c>
      <c r="C47" s="331">
        <v>1.2396211872289537E-4</v>
      </c>
      <c r="D47" s="10" t="e">
        <f>INDEX(DriversGams!$A$5:$AN$24,MATCH(Drivers!$A47,DriversGams!$A$5:$A$24,0),MATCH(Drivers!D$3,DriversGams!$A$5:$AN$5,0))</f>
        <v>#N/A</v>
      </c>
      <c r="E47" s="10" t="e">
        <f>INDEX(DriversGams!$A$5:$AN$24,MATCH(Drivers!$A47,DriversGams!$A$5:$A$24,0),MATCH(Drivers!E$3,DriversGams!$A$5:$AN$5,0))</f>
        <v>#N/A</v>
      </c>
      <c r="F47" s="10" t="e">
        <f>INDEX(DriversGams!$A$5:$AN$24,MATCH(Drivers!$A47,DriversGams!$A$5:$A$24,0),MATCH(Drivers!F$3,DriversGams!$A$5:$AN$5,0))</f>
        <v>#N/A</v>
      </c>
      <c r="G47" s="10" t="e">
        <f>INDEX(DriversGams!$A$5:$AN$24,MATCH(Drivers!$A47,DriversGams!$A$5:$A$24,0),MATCH(Drivers!G$3,DriversGams!$A$5:$AN$5,0))</f>
        <v>#N/A</v>
      </c>
      <c r="H47" s="10" t="e">
        <f>INDEX(DriversGams!$A$5:$AN$24,MATCH(Drivers!$A47,DriversGams!$A$5:$A$24,0),MATCH(Drivers!H$3,DriversGams!$A$5:$AN$5,0))</f>
        <v>#N/A</v>
      </c>
      <c r="I47" s="10" t="e">
        <f>INDEX(DriversGams!$A$5:$AN$24,MATCH(Drivers!$A47,DriversGams!$A$5:$A$24,0),MATCH(Drivers!I$3,DriversGams!$A$5:$AN$5,0))</f>
        <v>#N/A</v>
      </c>
      <c r="J47" s="10" t="e">
        <f>INDEX(DriversGams!$A$5:$AN$24,MATCH(Drivers!$A47,DriversGams!$A$5:$A$24,0),MATCH(Drivers!J$3,DriversGams!$A$5:$AN$5,0))</f>
        <v>#N/A</v>
      </c>
      <c r="K47" s="10" t="e">
        <f>INDEX(DriversGams!$A$5:$AN$24,MATCH(Drivers!$A47,DriversGams!$A$5:$A$24,0),MATCH(Drivers!K$3,DriversGams!$A$5:$AN$5,0))</f>
        <v>#N/A</v>
      </c>
      <c r="L47" s="10" t="e">
        <f>INDEX(DriversGams!$A$5:$AN$24,MATCH(Drivers!$A47,DriversGams!$A$5:$A$24,0),MATCH(Drivers!L$3,DriversGams!$A$5:$AN$5,0))</f>
        <v>#N/A</v>
      </c>
      <c r="M47" s="10" t="e">
        <f>INDEX(DriversGams!$A$5:$AN$24,MATCH(Drivers!$A47,DriversGams!$A$5:$A$24,0),MATCH(Drivers!M$3,DriversGams!$A$5:$AN$5,0))</f>
        <v>#N/A</v>
      </c>
      <c r="N47" s="10" t="e">
        <f>INDEX(DriversGams!$A$5:$AN$24,MATCH(Drivers!$A47,DriversGams!$A$5:$A$24,0),MATCH(Drivers!N$3,DriversGams!$A$5:$AN$5,0))</f>
        <v>#N/A</v>
      </c>
      <c r="O47" s="10" t="e">
        <f>INDEX(DriversGams!$A$5:$AN$24,MATCH(Drivers!$A47,DriversGams!$A$5:$A$24,0),MATCH(Drivers!O$3,DriversGams!$A$5:$AN$5,0))</f>
        <v>#N/A</v>
      </c>
      <c r="P47" s="10" t="e">
        <f>INDEX(DriversGams!$A$5:$AN$24,MATCH(Drivers!$A47,DriversGams!$A$5:$A$24,0),MATCH(Drivers!P$3,DriversGams!$A$5:$AN$5,0))</f>
        <v>#N/A</v>
      </c>
      <c r="Q47" s="10" t="e">
        <f>INDEX(DriversGams!$A$5:$AN$24,MATCH(Drivers!$A47,DriversGams!$A$5:$A$24,0),MATCH(Drivers!Q$3,DriversGams!$A$5:$AN$5,0))</f>
        <v>#N/A</v>
      </c>
      <c r="R47" s="10" t="e">
        <f>INDEX(DriversGams!$A$5:$AN$24,MATCH(Drivers!$A47,DriversGams!$A$5:$A$24,0),MATCH(Drivers!R$3,DriversGams!$A$5:$AN$5,0))</f>
        <v>#N/A</v>
      </c>
      <c r="S47" s="10" t="e">
        <f>INDEX(DriversGams!$A$5:$AN$24,MATCH(Drivers!$A47,DriversGams!$A$5:$A$24,0),MATCH(Drivers!S$3,DriversGams!$A$5:$AN$5,0))</f>
        <v>#N/A</v>
      </c>
      <c r="T47" s="10" t="e">
        <f>INDEX(DriversGams!$A$5:$AN$24,MATCH(Drivers!$A47,DriversGams!$A$5:$A$24,0),MATCH(Drivers!T$3,DriversGams!$A$5:$AN$5,0))</f>
        <v>#N/A</v>
      </c>
      <c r="U47" s="10" t="e">
        <f>INDEX(DriversGams!$A$5:$AN$24,MATCH(Drivers!$A47,DriversGams!$A$5:$A$24,0),MATCH(Drivers!U$3,DriversGams!$A$5:$AN$5,0))</f>
        <v>#N/A</v>
      </c>
      <c r="V47" s="10" t="e">
        <f>INDEX(DriversGams!$A$5:$AN$24,MATCH(Drivers!$A47,DriversGams!$A$5:$A$24,0),MATCH(Drivers!V$3,DriversGams!$A$5:$AN$5,0))</f>
        <v>#N/A</v>
      </c>
      <c r="W47" s="10" t="e">
        <f>INDEX(DriversGams!$A$5:$AN$24,MATCH(Drivers!$A47,DriversGams!$A$5:$A$24,0),MATCH(Drivers!W$3,DriversGams!$A$5:$AN$5,0))</f>
        <v>#N/A</v>
      </c>
      <c r="X47" s="10" t="e">
        <f>INDEX(DriversGams!$A$5:$AN$24,MATCH(Drivers!$A47,DriversGams!$A$5:$A$24,0),MATCH(Drivers!X$3,DriversGams!$A$5:$AN$5,0))</f>
        <v>#N/A</v>
      </c>
      <c r="Y47" s="10" t="e">
        <f>INDEX(DriversGams!$A$5:$AN$24,MATCH(Drivers!$A47,DriversGams!$A$5:$A$24,0),MATCH(Drivers!Y$3,DriversGams!$A$5:$AN$5,0))</f>
        <v>#N/A</v>
      </c>
      <c r="Z47" s="10" t="e">
        <f>INDEX(DriversGams!$A$5:$AN$24,MATCH(Drivers!$A47,DriversGams!$A$5:$A$24,0),MATCH(Drivers!Z$3,DriversGams!$A$5:$AN$5,0))</f>
        <v>#N/A</v>
      </c>
      <c r="AA47" s="10" t="e">
        <f>INDEX(DriversGams!$A$5:$AN$24,MATCH(Drivers!$A47,DriversGams!$A$5:$A$24,0),MATCH(Drivers!AA$3,DriversGams!$A$5:$AN$5,0))</f>
        <v>#N/A</v>
      </c>
      <c r="AB47" s="10" t="e">
        <f>INDEX(DriversGams!$A$5:$AN$24,MATCH(Drivers!$A47,DriversGams!$A$5:$A$24,0),MATCH(Drivers!AB$3,DriversGams!$A$5:$AN$5,0))</f>
        <v>#N/A</v>
      </c>
      <c r="AC47" s="10" t="e">
        <f>INDEX(DriversGams!$A$5:$AN$24,MATCH(Drivers!$A47,DriversGams!$A$5:$A$24,0),MATCH(Drivers!AC$3,DriversGams!$A$5:$AN$5,0))</f>
        <v>#N/A</v>
      </c>
      <c r="AD47" s="10" t="e">
        <f>INDEX(DriversGams!$A$5:$AN$24,MATCH(Drivers!$A47,DriversGams!$A$5:$A$24,0),MATCH(Drivers!AD$3,DriversGams!$A$5:$AN$5,0))</f>
        <v>#N/A</v>
      </c>
      <c r="AE47" s="10" t="e">
        <f>INDEX(DriversGams!$A$5:$AN$24,MATCH(Drivers!$A47,DriversGams!$A$5:$A$24,0),MATCH(Drivers!AE$3,DriversGams!$A$5:$AN$5,0))</f>
        <v>#N/A</v>
      </c>
      <c r="AF47" s="10" t="e">
        <f>INDEX(DriversGams!$A$5:$AN$24,MATCH(Drivers!$A47,DriversGams!$A$5:$A$24,0),MATCH(Drivers!AF$3,DriversGams!$A$5:$AN$5,0))</f>
        <v>#N/A</v>
      </c>
      <c r="AG47" s="10" t="e">
        <f>INDEX(DriversGams!$A$5:$AN$24,MATCH(Drivers!$A47,DriversGams!$A$5:$A$24,0),MATCH(Drivers!AG$3,DriversGams!$A$5:$AN$5,0))</f>
        <v>#N/A</v>
      </c>
      <c r="AH47" s="126"/>
      <c r="AI47" s="126"/>
      <c r="AJ47" s="126"/>
      <c r="AK47" s="126"/>
      <c r="AL47" s="126"/>
      <c r="AM47" s="126"/>
      <c r="AO47" s="338">
        <f t="shared" si="82"/>
        <v>5</v>
      </c>
    </row>
    <row r="48" spans="1:41" s="338" customFormat="1">
      <c r="A48" s="134" t="s">
        <v>388</v>
      </c>
      <c r="B48" s="338">
        <f t="shared" si="81"/>
        <v>6</v>
      </c>
      <c r="C48" s="331">
        <v>13.345629432701433</v>
      </c>
      <c r="D48" s="10">
        <f>INDEX(DriversGams!$A$5:$AN$24,MATCH(Drivers!$A48,DriversGams!$A$5:$A$24,0),MATCH(Drivers!D$3,DriversGams!$A$5:$AN$5,0))</f>
        <v>13.68</v>
      </c>
      <c r="E48" s="10">
        <f>INDEX(DriversGams!$A$5:$AN$24,MATCH(Drivers!$A48,DriversGams!$A$5:$A$24,0),MATCH(Drivers!E$3,DriversGams!$A$5:$AN$5,0))</f>
        <v>13.89</v>
      </c>
      <c r="F48" s="10">
        <f>INDEX(DriversGams!$A$5:$AN$24,MATCH(Drivers!$A48,DriversGams!$A$5:$A$24,0),MATCH(Drivers!F$3,DriversGams!$A$5:$AN$5,0))</f>
        <v>14.15</v>
      </c>
      <c r="G48" s="10">
        <f>INDEX(DriversGams!$A$5:$AN$24,MATCH(Drivers!$A48,DriversGams!$A$5:$A$24,0),MATCH(Drivers!G$3,DriversGams!$A$5:$AN$5,0))</f>
        <v>14.18</v>
      </c>
      <c r="H48" s="10">
        <f>INDEX(DriversGams!$A$5:$AN$24,MATCH(Drivers!$A48,DriversGams!$A$5:$A$24,0),MATCH(Drivers!H$3,DriversGams!$A$5:$AN$5,0))</f>
        <v>14.29</v>
      </c>
      <c r="I48" s="10">
        <f>INDEX(DriversGams!$A$5:$AN$24,MATCH(Drivers!$A48,DriversGams!$A$5:$A$24,0),MATCH(Drivers!I$3,DriversGams!$A$5:$AN$5,0))</f>
        <v>14.31</v>
      </c>
      <c r="J48" s="10">
        <f>INDEX(DriversGams!$A$5:$AN$24,MATCH(Drivers!$A48,DriversGams!$A$5:$A$24,0),MATCH(Drivers!J$3,DriversGams!$A$5:$AN$5,0))</f>
        <v>14.15</v>
      </c>
      <c r="K48" s="10">
        <f>INDEX(DriversGams!$A$5:$AN$24,MATCH(Drivers!$A48,DriversGams!$A$5:$A$24,0),MATCH(Drivers!K$3,DriversGams!$A$5:$AN$5,0))</f>
        <v>13.1</v>
      </c>
      <c r="L48" s="10">
        <f>INDEX(DriversGams!$A$5:$AN$24,MATCH(Drivers!$A48,DriversGams!$A$5:$A$24,0),MATCH(Drivers!L$3,DriversGams!$A$5:$AN$5,0))</f>
        <v>13.41</v>
      </c>
      <c r="M48" s="10">
        <f>INDEX(DriversGams!$A$5:$AN$24,MATCH(Drivers!$A48,DriversGams!$A$5:$A$24,0),MATCH(Drivers!M$3,DriversGams!$A$5:$AN$5,0))</f>
        <v>13.57</v>
      </c>
      <c r="N48" s="10">
        <f>INDEX(DriversGams!$A$5:$AN$24,MATCH(Drivers!$A48,DriversGams!$A$5:$A$24,0),MATCH(Drivers!N$3,DriversGams!$A$5:$AN$5,0))</f>
        <v>13.73</v>
      </c>
      <c r="O48" s="10">
        <f>INDEX(DriversGams!$A$5:$AN$24,MATCH(Drivers!$A48,DriversGams!$A$5:$A$24,0),MATCH(Drivers!O$3,DriversGams!$A$5:$AN$5,0))</f>
        <v>13.9</v>
      </c>
      <c r="P48" s="10">
        <f>INDEX(DriversGams!$A$5:$AN$24,MATCH(Drivers!$A48,DriversGams!$A$5:$A$24,0),MATCH(Drivers!P$3,DriversGams!$A$5:$AN$5,0))</f>
        <v>14.12</v>
      </c>
      <c r="Q48" s="10">
        <f>INDEX(DriversGams!$A$5:$AN$24,MATCH(Drivers!$A48,DriversGams!$A$5:$A$24,0),MATCH(Drivers!Q$3,DriversGams!$A$5:$AN$5,0))</f>
        <v>14.27</v>
      </c>
      <c r="R48" s="10">
        <f>INDEX(DriversGams!$A$5:$AN$24,MATCH(Drivers!$A48,DriversGams!$A$5:$A$24,0),MATCH(Drivers!R$3,DriversGams!$A$5:$AN$5,0))</f>
        <v>14.4</v>
      </c>
      <c r="S48" s="10">
        <f>INDEX(DriversGams!$A$5:$AN$24,MATCH(Drivers!$A48,DriversGams!$A$5:$A$24,0),MATCH(Drivers!S$3,DriversGams!$A$5:$AN$5,0))</f>
        <v>14.75</v>
      </c>
      <c r="T48" s="10">
        <f>INDEX(DriversGams!$A$5:$AN$24,MATCH(Drivers!$A48,DriversGams!$A$5:$A$24,0),MATCH(Drivers!T$3,DriversGams!$A$5:$AN$5,0))</f>
        <v>14.82</v>
      </c>
      <c r="U48" s="10">
        <f>INDEX(DriversGams!$A$5:$AN$24,MATCH(Drivers!$A48,DriversGams!$A$5:$A$24,0),MATCH(Drivers!U$3,DriversGams!$A$5:$AN$5,0))</f>
        <v>14.91</v>
      </c>
      <c r="V48" s="10">
        <f>INDEX(DriversGams!$A$5:$AN$24,MATCH(Drivers!$A48,DriversGams!$A$5:$A$24,0),MATCH(Drivers!V$3,DriversGams!$A$5:$AN$5,0))</f>
        <v>15.03</v>
      </c>
      <c r="W48" s="10">
        <f>INDEX(DriversGams!$A$5:$AN$24,MATCH(Drivers!$A48,DriversGams!$A$5:$A$24,0),MATCH(Drivers!W$3,DriversGams!$A$5:$AN$5,0))</f>
        <v>15.19</v>
      </c>
      <c r="X48" s="10">
        <f>INDEX(DriversGams!$A$5:$AN$24,MATCH(Drivers!$A48,DriversGams!$A$5:$A$24,0),MATCH(Drivers!X$3,DriversGams!$A$5:$AN$5,0))</f>
        <v>15.37</v>
      </c>
      <c r="Y48" s="10">
        <f>INDEX(DriversGams!$A$5:$AN$24,MATCH(Drivers!$A48,DriversGams!$A$5:$A$24,0),MATCH(Drivers!Y$3,DriversGams!$A$5:$AN$5,0))</f>
        <v>15.64</v>
      </c>
      <c r="Z48" s="10">
        <f>INDEX(DriversGams!$A$5:$AN$24,MATCH(Drivers!$A48,DriversGams!$A$5:$A$24,0),MATCH(Drivers!Z$3,DriversGams!$A$5:$AN$5,0))</f>
        <v>15.88</v>
      </c>
      <c r="AA48" s="10">
        <f>INDEX(DriversGams!$A$5:$AN$24,MATCH(Drivers!$A48,DriversGams!$A$5:$A$24,0),MATCH(Drivers!AA$3,DriversGams!$A$5:$AN$5,0))</f>
        <v>16.13</v>
      </c>
      <c r="AB48" s="10">
        <f>INDEX(DriversGams!$A$5:$AN$24,MATCH(Drivers!$A48,DriversGams!$A$5:$A$24,0),MATCH(Drivers!AB$3,DriversGams!$A$5:$AN$5,0))</f>
        <v>16.399999999999999</v>
      </c>
      <c r="AC48" s="10">
        <f>INDEX(DriversGams!$A$5:$AN$24,MATCH(Drivers!$A48,DriversGams!$A$5:$A$24,0),MATCH(Drivers!AC$3,DriversGams!$A$5:$AN$5,0))</f>
        <v>16.7</v>
      </c>
      <c r="AD48" s="10">
        <f>INDEX(DriversGams!$A$5:$AN$24,MATCH(Drivers!$A48,DriversGams!$A$5:$A$24,0),MATCH(Drivers!AD$3,DriversGams!$A$5:$AN$5,0))</f>
        <v>17.010000000000002</v>
      </c>
      <c r="AE48" s="10">
        <f>INDEX(DriversGams!$A$5:$AN$24,MATCH(Drivers!$A48,DriversGams!$A$5:$A$24,0),MATCH(Drivers!AE$3,DriversGams!$A$5:$AN$5,0))</f>
        <v>17.329999999999998</v>
      </c>
      <c r="AF48" s="10">
        <f>INDEX(DriversGams!$A$5:$AN$24,MATCH(Drivers!$A48,DriversGams!$A$5:$A$24,0),MATCH(Drivers!AF$3,DriversGams!$A$5:$AN$5,0))</f>
        <v>19.12</v>
      </c>
      <c r="AG48" s="10">
        <f>INDEX(DriversGams!$A$5:$AN$24,MATCH(Drivers!$A48,DriversGams!$A$5:$A$24,0),MATCH(Drivers!AG$3,DriversGams!$A$5:$AN$5,0))</f>
        <v>21.68</v>
      </c>
      <c r="AH48" s="126"/>
      <c r="AI48" s="126"/>
      <c r="AJ48" s="126"/>
      <c r="AK48" s="126"/>
      <c r="AL48" s="126"/>
      <c r="AM48" s="126"/>
      <c r="AO48" s="338">
        <f t="shared" si="82"/>
        <v>6</v>
      </c>
    </row>
    <row r="49" spans="1:41" s="338" customFormat="1">
      <c r="A49" s="134" t="s">
        <v>387</v>
      </c>
      <c r="B49" s="338">
        <f t="shared" si="81"/>
        <v>7</v>
      </c>
      <c r="C49" s="331">
        <v>123.26923682676239</v>
      </c>
      <c r="D49" s="10">
        <f>INDEX(DriversGams!$A$5:$AN$24,MATCH(Drivers!$A49,DriversGams!$A$5:$A$24,0),MATCH(Drivers!D$3,DriversGams!$A$5:$AN$5,0))</f>
        <v>125.80799999999999</v>
      </c>
      <c r="E49" s="10">
        <f>INDEX(DriversGams!$A$5:$AN$24,MATCH(Drivers!$A49,DriversGams!$A$5:$A$24,0),MATCH(Drivers!E$3,DriversGams!$A$5:$AN$5,0))</f>
        <v>125.928</v>
      </c>
      <c r="F49" s="10">
        <f>INDEX(DriversGams!$A$5:$AN$24,MATCH(Drivers!$A49,DriversGams!$A$5:$A$24,0),MATCH(Drivers!F$3,DriversGams!$A$5:$AN$5,0))</f>
        <v>128.83799999999999</v>
      </c>
      <c r="G49" s="10">
        <f>INDEX(DriversGams!$A$5:$AN$24,MATCH(Drivers!$A49,DriversGams!$A$5:$A$24,0),MATCH(Drivers!G$3,DriversGams!$A$5:$AN$5,0))</f>
        <v>126.498</v>
      </c>
      <c r="H49" s="10">
        <f>INDEX(DriversGams!$A$5:$AN$24,MATCH(Drivers!$A49,DriversGams!$A$5:$A$24,0),MATCH(Drivers!H$3,DriversGams!$A$5:$AN$5,0))</f>
        <v>129.738</v>
      </c>
      <c r="I49" s="10">
        <f>INDEX(DriversGams!$A$5:$AN$24,MATCH(Drivers!$A49,DriversGams!$A$5:$A$24,0),MATCH(Drivers!I$3,DriversGams!$A$5:$AN$5,0))</f>
        <v>128.71199999999999</v>
      </c>
      <c r="J49" s="10">
        <f>INDEX(DriversGams!$A$5:$AN$24,MATCH(Drivers!$A49,DriversGams!$A$5:$A$24,0),MATCH(Drivers!J$3,DriversGams!$A$5:$AN$5,0))</f>
        <v>126.50399999999999</v>
      </c>
      <c r="K49" s="10">
        <f>INDEX(DriversGams!$A$5:$AN$24,MATCH(Drivers!$A49,DriversGams!$A$5:$A$24,0),MATCH(Drivers!K$3,DriversGams!$A$5:$AN$5,0))</f>
        <v>118.98</v>
      </c>
      <c r="L49" s="10">
        <f>INDEX(DriversGams!$A$5:$AN$24,MATCH(Drivers!$A49,DriversGams!$A$5:$A$24,0),MATCH(Drivers!L$3,DriversGams!$A$5:$AN$5,0))</f>
        <v>121.03799999999998</v>
      </c>
      <c r="M49" s="10">
        <f>INDEX(DriversGams!$A$5:$AN$24,MATCH(Drivers!$A49,DriversGams!$A$5:$A$24,0),MATCH(Drivers!M$3,DriversGams!$A$5:$AN$5,0))</f>
        <v>122.64599999999999</v>
      </c>
      <c r="N49" s="10">
        <f>INDEX(DriversGams!$A$5:$AN$24,MATCH(Drivers!$A49,DriversGams!$A$5:$A$24,0),MATCH(Drivers!N$3,DriversGams!$A$5:$AN$5,0))</f>
        <v>123.93</v>
      </c>
      <c r="O49" s="10">
        <f>INDEX(DriversGams!$A$5:$AN$24,MATCH(Drivers!$A49,DriversGams!$A$5:$A$24,0),MATCH(Drivers!O$3,DriversGams!$A$5:$AN$5,0))</f>
        <v>125.322</v>
      </c>
      <c r="P49" s="10">
        <f>INDEX(DriversGams!$A$5:$AN$24,MATCH(Drivers!$A49,DriversGams!$A$5:$A$24,0),MATCH(Drivers!P$3,DriversGams!$A$5:$AN$5,0))</f>
        <v>126.78</v>
      </c>
      <c r="Q49" s="10">
        <f>INDEX(DriversGams!$A$5:$AN$24,MATCH(Drivers!$A49,DriversGams!$A$5:$A$24,0),MATCH(Drivers!Q$3,DriversGams!$A$5:$AN$5,0))</f>
        <v>127.99199999999999</v>
      </c>
      <c r="R49" s="10">
        <f>INDEX(DriversGams!$A$5:$AN$24,MATCH(Drivers!$A49,DriversGams!$A$5:$A$24,0),MATCH(Drivers!R$3,DriversGams!$A$5:$AN$5,0))</f>
        <v>129.15599999999998</v>
      </c>
      <c r="S49" s="10">
        <f>INDEX(DriversGams!$A$5:$AN$24,MATCH(Drivers!$A49,DriversGams!$A$5:$A$24,0),MATCH(Drivers!S$3,DriversGams!$A$5:$AN$5,0))</f>
        <v>131.04</v>
      </c>
      <c r="T49" s="10">
        <f>INDEX(DriversGams!$A$5:$AN$24,MATCH(Drivers!$A49,DriversGams!$A$5:$A$24,0),MATCH(Drivers!T$3,DriversGams!$A$5:$AN$5,0))</f>
        <v>132.066</v>
      </c>
      <c r="U49" s="10">
        <f>INDEX(DriversGams!$A$5:$AN$24,MATCH(Drivers!$A49,DriversGams!$A$5:$A$24,0),MATCH(Drivers!U$3,DriversGams!$A$5:$AN$5,0))</f>
        <v>132.99599999999998</v>
      </c>
      <c r="V49" s="10">
        <f>INDEX(DriversGams!$A$5:$AN$24,MATCH(Drivers!$A49,DriversGams!$A$5:$A$24,0),MATCH(Drivers!V$3,DriversGams!$A$5:$AN$5,0))</f>
        <v>134.298</v>
      </c>
      <c r="W49" s="10">
        <f>INDEX(DriversGams!$A$5:$AN$24,MATCH(Drivers!$A49,DriversGams!$A$5:$A$24,0),MATCH(Drivers!W$3,DriversGams!$A$5:$AN$5,0))</f>
        <v>135.6</v>
      </c>
      <c r="X49" s="10">
        <f>INDEX(DriversGams!$A$5:$AN$24,MATCH(Drivers!$A49,DriversGams!$A$5:$A$24,0),MATCH(Drivers!X$3,DriversGams!$A$5:$AN$5,0))</f>
        <v>136.94399999999999</v>
      </c>
      <c r="Y49" s="10">
        <f>INDEX(DriversGams!$A$5:$AN$24,MATCH(Drivers!$A49,DriversGams!$A$5:$A$24,0),MATCH(Drivers!Y$3,DriversGams!$A$5:$AN$5,0))</f>
        <v>138.828</v>
      </c>
      <c r="Z49" s="10">
        <f>INDEX(DriversGams!$A$5:$AN$24,MATCH(Drivers!$A49,DriversGams!$A$5:$A$24,0),MATCH(Drivers!Z$3,DriversGams!$A$5:$AN$5,0))</f>
        <v>140.66999999999999</v>
      </c>
      <c r="AA49" s="10">
        <f>INDEX(DriversGams!$A$5:$AN$24,MATCH(Drivers!$A49,DriversGams!$A$5:$A$24,0),MATCH(Drivers!AA$3,DriversGams!$A$5:$AN$5,0))</f>
        <v>142.67399999999998</v>
      </c>
      <c r="AB49" s="10">
        <f>INDEX(DriversGams!$A$5:$AN$24,MATCH(Drivers!$A49,DriversGams!$A$5:$A$24,0),MATCH(Drivers!AB$3,DriversGams!$A$5:$AN$5,0))</f>
        <v>144.61199999999999</v>
      </c>
      <c r="AC49" s="10">
        <f>INDEX(DriversGams!$A$5:$AN$24,MATCH(Drivers!$A49,DriversGams!$A$5:$A$24,0),MATCH(Drivers!AC$3,DriversGams!$A$5:$AN$5,0))</f>
        <v>146.84399999999999</v>
      </c>
      <c r="AD49" s="10">
        <f>INDEX(DriversGams!$A$5:$AN$24,MATCH(Drivers!$A49,DriversGams!$A$5:$A$24,0),MATCH(Drivers!AD$3,DriversGams!$A$5:$AN$5,0))</f>
        <v>149.184</v>
      </c>
      <c r="AE49" s="10">
        <f>INDEX(DriversGams!$A$5:$AN$24,MATCH(Drivers!$A49,DriversGams!$A$5:$A$24,0),MATCH(Drivers!AE$3,DriversGams!$A$5:$AN$5,0))</f>
        <v>151.65</v>
      </c>
      <c r="AF49" s="10">
        <f>INDEX(DriversGams!$A$5:$AN$24,MATCH(Drivers!$A49,DriversGams!$A$5:$A$24,0),MATCH(Drivers!AF$3,DriversGams!$A$5:$AN$5,0))</f>
        <v>166.488</v>
      </c>
      <c r="AG49" s="10">
        <f>INDEX(DriversGams!$A$5:$AN$24,MATCH(Drivers!$A49,DriversGams!$A$5:$A$24,0),MATCH(Drivers!AG$3,DriversGams!$A$5:$AN$5,0))</f>
        <v>188.22599999999997</v>
      </c>
      <c r="AH49" s="126"/>
      <c r="AI49" s="126"/>
      <c r="AJ49" s="126"/>
      <c r="AK49" s="126"/>
      <c r="AL49" s="126"/>
      <c r="AM49" s="126"/>
      <c r="AO49" s="338">
        <f t="shared" si="82"/>
        <v>7</v>
      </c>
    </row>
    <row r="50" spans="1:41" s="361" customFormat="1">
      <c r="A50" s="134" t="s">
        <v>711</v>
      </c>
      <c r="B50" s="361">
        <f t="shared" si="81"/>
        <v>8</v>
      </c>
      <c r="C50" s="331">
        <v>82.179491217841601</v>
      </c>
      <c r="D50" s="10">
        <f>INDEX(DriversGams!$A$5:$AN$24,MATCH(Drivers!$A50,DriversGams!$A$5:$A$24,0),MATCH(Drivers!D$3,DriversGams!$A$5:$AN$5,0))</f>
        <v>83.872000000000014</v>
      </c>
      <c r="E50" s="10">
        <f>INDEX(DriversGams!$A$5:$AN$24,MATCH(Drivers!$A50,DriversGams!$A$5:$A$24,0),MATCH(Drivers!E$3,DriversGams!$A$5:$AN$5,0))</f>
        <v>83.951999999999998</v>
      </c>
      <c r="F50" s="10">
        <f>INDEX(DriversGams!$A$5:$AN$24,MATCH(Drivers!$A50,DriversGams!$A$5:$A$24,0),MATCH(Drivers!F$3,DriversGams!$A$5:$AN$5,0))</f>
        <v>85.891999999999996</v>
      </c>
      <c r="G50" s="10">
        <f>INDEX(DriversGams!$A$5:$AN$24,MATCH(Drivers!$A50,DriversGams!$A$5:$A$24,0),MATCH(Drivers!G$3,DriversGams!$A$5:$AN$5,0))</f>
        <v>84.332000000000008</v>
      </c>
      <c r="H50" s="10">
        <f>INDEX(DriversGams!$A$5:$AN$24,MATCH(Drivers!$A50,DriversGams!$A$5:$A$24,0),MATCH(Drivers!H$3,DriversGams!$A$5:$AN$5,0))</f>
        <v>86.492000000000004</v>
      </c>
      <c r="I50" s="10">
        <f>INDEX(DriversGams!$A$5:$AN$24,MATCH(Drivers!$A50,DriversGams!$A$5:$A$24,0),MATCH(Drivers!I$3,DriversGams!$A$5:$AN$5,0))</f>
        <v>85.808000000000007</v>
      </c>
      <c r="J50" s="10">
        <f>INDEX(DriversGams!$A$5:$AN$24,MATCH(Drivers!$A50,DriversGams!$A$5:$A$24,0),MATCH(Drivers!J$3,DriversGams!$A$5:$AN$5,0))</f>
        <v>84.336000000000013</v>
      </c>
      <c r="K50" s="10">
        <f>INDEX(DriversGams!$A$5:$AN$24,MATCH(Drivers!$A50,DriversGams!$A$5:$A$24,0),MATCH(Drivers!K$3,DriversGams!$A$5:$AN$5,0))</f>
        <v>79.320000000000007</v>
      </c>
      <c r="L50" s="10">
        <f>INDEX(DriversGams!$A$5:$AN$24,MATCH(Drivers!$A50,DriversGams!$A$5:$A$24,0),MATCH(Drivers!L$3,DriversGams!$A$5:$AN$5,0))</f>
        <v>80.692000000000007</v>
      </c>
      <c r="M50" s="10">
        <f>INDEX(DriversGams!$A$5:$AN$24,MATCH(Drivers!$A50,DriversGams!$A$5:$A$24,0),MATCH(Drivers!M$3,DriversGams!$A$5:$AN$5,0))</f>
        <v>81.76400000000001</v>
      </c>
      <c r="N50" s="10">
        <f>INDEX(DriversGams!$A$5:$AN$24,MATCH(Drivers!$A50,DriversGams!$A$5:$A$24,0),MATCH(Drivers!N$3,DriversGams!$A$5:$AN$5,0))</f>
        <v>82.62</v>
      </c>
      <c r="O50" s="10">
        <f>INDEX(DriversGams!$A$5:$AN$24,MATCH(Drivers!$A50,DriversGams!$A$5:$A$24,0),MATCH(Drivers!O$3,DriversGams!$A$5:$AN$5,0))</f>
        <v>83.548000000000002</v>
      </c>
      <c r="P50" s="10">
        <f>INDEX(DriversGams!$A$5:$AN$24,MATCH(Drivers!$A50,DriversGams!$A$5:$A$24,0),MATCH(Drivers!P$3,DriversGams!$A$5:$AN$5,0))</f>
        <v>84.52000000000001</v>
      </c>
      <c r="Q50" s="10">
        <f>INDEX(DriversGams!$A$5:$AN$24,MATCH(Drivers!$A50,DriversGams!$A$5:$A$24,0),MATCH(Drivers!Q$3,DriversGams!$A$5:$AN$5,0))</f>
        <v>85.328000000000003</v>
      </c>
      <c r="R50" s="10">
        <f>INDEX(DriversGams!$A$5:$AN$24,MATCH(Drivers!$A50,DriversGams!$A$5:$A$24,0),MATCH(Drivers!R$3,DriversGams!$A$5:$AN$5,0))</f>
        <v>86.103999999999999</v>
      </c>
      <c r="S50" s="10">
        <f>INDEX(DriversGams!$A$5:$AN$24,MATCH(Drivers!$A50,DriversGams!$A$5:$A$24,0),MATCH(Drivers!S$3,DriversGams!$A$5:$AN$5,0))</f>
        <v>87.360000000000014</v>
      </c>
      <c r="T50" s="10">
        <f>INDEX(DriversGams!$A$5:$AN$24,MATCH(Drivers!$A50,DriversGams!$A$5:$A$24,0),MATCH(Drivers!T$3,DriversGams!$A$5:$AN$5,0))</f>
        <v>88.044000000000011</v>
      </c>
      <c r="U50" s="10">
        <f>INDEX(DriversGams!$A$5:$AN$24,MATCH(Drivers!$A50,DriversGams!$A$5:$A$24,0),MATCH(Drivers!U$3,DriversGams!$A$5:$AN$5,0))</f>
        <v>88.664000000000001</v>
      </c>
      <c r="V50" s="10">
        <f>INDEX(DriversGams!$A$5:$AN$24,MATCH(Drivers!$A50,DriversGams!$A$5:$A$24,0),MATCH(Drivers!V$3,DriversGams!$A$5:$AN$5,0))</f>
        <v>89.532000000000011</v>
      </c>
      <c r="W50" s="10">
        <f>INDEX(DriversGams!$A$5:$AN$24,MATCH(Drivers!$A50,DriversGams!$A$5:$A$24,0),MATCH(Drivers!W$3,DriversGams!$A$5:$AN$5,0))</f>
        <v>90.4</v>
      </c>
      <c r="X50" s="10">
        <f>INDEX(DriversGams!$A$5:$AN$24,MATCH(Drivers!$A50,DriversGams!$A$5:$A$24,0),MATCH(Drivers!X$3,DriversGams!$A$5:$AN$5,0))</f>
        <v>91.296000000000006</v>
      </c>
      <c r="Y50" s="10">
        <f>INDEX(DriversGams!$A$5:$AN$24,MATCH(Drivers!$A50,DriversGams!$A$5:$A$24,0),MATCH(Drivers!Y$3,DriversGams!$A$5:$AN$5,0))</f>
        <v>92.552000000000007</v>
      </c>
      <c r="Z50" s="10">
        <f>INDEX(DriversGams!$A$5:$AN$24,MATCH(Drivers!$A50,DriversGams!$A$5:$A$24,0),MATCH(Drivers!Z$3,DriversGams!$A$5:$AN$5,0))</f>
        <v>93.78</v>
      </c>
      <c r="AA50" s="10">
        <f>INDEX(DriversGams!$A$5:$AN$24,MATCH(Drivers!$A50,DriversGams!$A$5:$A$24,0),MATCH(Drivers!AA$3,DriversGams!$A$5:$AN$5,0))</f>
        <v>95.116</v>
      </c>
      <c r="AB50" s="10">
        <f>INDEX(DriversGams!$A$5:$AN$24,MATCH(Drivers!$A50,DriversGams!$A$5:$A$24,0),MATCH(Drivers!AB$3,DriversGams!$A$5:$AN$5,0))</f>
        <v>96.408000000000015</v>
      </c>
      <c r="AC50" s="10">
        <f>INDEX(DriversGams!$A$5:$AN$24,MATCH(Drivers!$A50,DriversGams!$A$5:$A$24,0),MATCH(Drivers!AC$3,DriversGams!$A$5:$AN$5,0))</f>
        <v>97.896000000000015</v>
      </c>
      <c r="AD50" s="10">
        <f>INDEX(DriversGams!$A$5:$AN$24,MATCH(Drivers!$A50,DriversGams!$A$5:$A$24,0),MATCH(Drivers!AD$3,DriversGams!$A$5:$AN$5,0))</f>
        <v>99.456000000000003</v>
      </c>
      <c r="AE50" s="10">
        <f>INDEX(DriversGams!$A$5:$AN$24,MATCH(Drivers!$A50,DriversGams!$A$5:$A$24,0),MATCH(Drivers!AE$3,DriversGams!$A$5:$AN$5,0))</f>
        <v>101.10000000000001</v>
      </c>
      <c r="AF50" s="10">
        <f>INDEX(DriversGams!$A$5:$AN$24,MATCH(Drivers!$A50,DriversGams!$A$5:$A$24,0),MATCH(Drivers!AF$3,DriversGams!$A$5:$AN$5,0))</f>
        <v>110.99200000000002</v>
      </c>
      <c r="AG50" s="10">
        <f>INDEX(DriversGams!$A$5:$AN$24,MATCH(Drivers!$A50,DriversGams!$A$5:$A$24,0),MATCH(Drivers!AG$3,DriversGams!$A$5:$AN$5,0))</f>
        <v>125.48399999999999</v>
      </c>
      <c r="AH50" s="126"/>
      <c r="AI50" s="126"/>
      <c r="AJ50" s="126"/>
      <c r="AK50" s="126"/>
      <c r="AL50" s="126"/>
      <c r="AM50" s="126"/>
      <c r="AO50" s="361">
        <f t="shared" si="82"/>
        <v>8</v>
      </c>
    </row>
    <row r="51" spans="1:41" s="338" customFormat="1">
      <c r="A51" s="134" t="s">
        <v>527</v>
      </c>
      <c r="B51" s="361">
        <f t="shared" si="81"/>
        <v>9</v>
      </c>
      <c r="C51" s="331">
        <v>10.112362730183554</v>
      </c>
      <c r="D51" s="10">
        <f>INDEX(DriversGams!$A$5:$AN$24,MATCH(Drivers!$A51,DriversGams!$A$5:$A$24,0),MATCH(Drivers!D$3,DriversGams!$A$5:$AN$5,0))</f>
        <v>8.49</v>
      </c>
      <c r="E51" s="10">
        <f>INDEX(DriversGams!$A$5:$AN$24,MATCH(Drivers!$A51,DriversGams!$A$5:$A$24,0),MATCH(Drivers!E$3,DriversGams!$A$5:$AN$5,0))</f>
        <v>7.76</v>
      </c>
      <c r="F51" s="10">
        <f>INDEX(DriversGams!$A$5:$AN$24,MATCH(Drivers!$A51,DriversGams!$A$5:$A$24,0),MATCH(Drivers!F$3,DriversGams!$A$5:$AN$5,0))</f>
        <v>7.88</v>
      </c>
      <c r="G51" s="10">
        <f>INDEX(DriversGams!$A$5:$AN$24,MATCH(Drivers!$A51,DriversGams!$A$5:$A$24,0),MATCH(Drivers!G$3,DriversGams!$A$5:$AN$5,0))</f>
        <v>7.62</v>
      </c>
      <c r="H51" s="10">
        <f>INDEX(DriversGams!$A$5:$AN$24,MATCH(Drivers!$A51,DriversGams!$A$5:$A$24,0),MATCH(Drivers!H$3,DriversGams!$A$5:$AN$5,0))</f>
        <v>7.28</v>
      </c>
      <c r="I51" s="10">
        <f>INDEX(DriversGams!$A$5:$AN$24,MATCH(Drivers!$A51,DriversGams!$A$5:$A$24,0),MATCH(Drivers!I$3,DriversGams!$A$5:$AN$5,0))</f>
        <v>7.09</v>
      </c>
      <c r="J51" s="10">
        <f>INDEX(DriversGams!$A$5:$AN$24,MATCH(Drivers!$A51,DriversGams!$A$5:$A$24,0),MATCH(Drivers!J$3,DriversGams!$A$5:$AN$5,0))</f>
        <v>6.72</v>
      </c>
      <c r="K51" s="10">
        <f>INDEX(DriversGams!$A$5:$AN$24,MATCH(Drivers!$A51,DriversGams!$A$5:$A$24,0),MATCH(Drivers!K$3,DriversGams!$A$5:$AN$5,0))</f>
        <v>6.04</v>
      </c>
      <c r="L51" s="10">
        <f>INDEX(DriversGams!$A$5:$AN$24,MATCH(Drivers!$A51,DriversGams!$A$5:$A$24,0),MATCH(Drivers!L$3,DriversGams!$A$5:$AN$5,0))</f>
        <v>6.26</v>
      </c>
      <c r="M51" s="10">
        <f>INDEX(DriversGams!$A$5:$AN$24,MATCH(Drivers!$A51,DriversGams!$A$5:$A$24,0),MATCH(Drivers!M$3,DriversGams!$A$5:$AN$5,0))</f>
        <v>6.38</v>
      </c>
      <c r="N51" s="10">
        <f>INDEX(DriversGams!$A$5:$AN$24,MATCH(Drivers!$A51,DriversGams!$A$5:$A$24,0),MATCH(Drivers!N$3,DriversGams!$A$5:$AN$5,0))</f>
        <v>6.46</v>
      </c>
      <c r="O51" s="10">
        <f>INDEX(DriversGams!$A$5:$AN$24,MATCH(Drivers!$A51,DriversGams!$A$5:$A$24,0),MATCH(Drivers!O$3,DriversGams!$A$5:$AN$5,0))</f>
        <v>6.53</v>
      </c>
      <c r="P51" s="10">
        <f>INDEX(DriversGams!$A$5:$AN$24,MATCH(Drivers!$A51,DriversGams!$A$5:$A$24,0),MATCH(Drivers!P$3,DriversGams!$A$5:$AN$5,0))</f>
        <v>6.63</v>
      </c>
      <c r="Q51" s="10">
        <f>INDEX(DriversGams!$A$5:$AN$24,MATCH(Drivers!$A51,DriversGams!$A$5:$A$24,0),MATCH(Drivers!Q$3,DriversGams!$A$5:$AN$5,0))</f>
        <v>6.71</v>
      </c>
      <c r="R51" s="10">
        <f>INDEX(DriversGams!$A$5:$AN$24,MATCH(Drivers!$A51,DriversGams!$A$5:$A$24,0),MATCH(Drivers!R$3,DriversGams!$A$5:$AN$5,0))</f>
        <v>6.74</v>
      </c>
      <c r="S51" s="10">
        <f>INDEX(DriversGams!$A$5:$AN$24,MATCH(Drivers!$A51,DriversGams!$A$5:$A$24,0),MATCH(Drivers!S$3,DriversGams!$A$5:$AN$5,0))</f>
        <v>7.03</v>
      </c>
      <c r="T51" s="10">
        <f>INDEX(DriversGams!$A$5:$AN$24,MATCH(Drivers!$A51,DriversGams!$A$5:$A$24,0),MATCH(Drivers!T$3,DriversGams!$A$5:$AN$5,0))</f>
        <v>7.04</v>
      </c>
      <c r="U51" s="10">
        <f>INDEX(DriversGams!$A$5:$AN$24,MATCH(Drivers!$A51,DriversGams!$A$5:$A$24,0),MATCH(Drivers!U$3,DriversGams!$A$5:$AN$5,0))</f>
        <v>7.01</v>
      </c>
      <c r="V51" s="10">
        <f>INDEX(DriversGams!$A$5:$AN$24,MATCH(Drivers!$A51,DriversGams!$A$5:$A$24,0),MATCH(Drivers!V$3,DriversGams!$A$5:$AN$5,0))</f>
        <v>6.93</v>
      </c>
      <c r="W51" s="10">
        <f>INDEX(DriversGams!$A$5:$AN$24,MATCH(Drivers!$A51,DriversGams!$A$5:$A$24,0),MATCH(Drivers!W$3,DriversGams!$A$5:$AN$5,0))</f>
        <v>6.88</v>
      </c>
      <c r="X51" s="10">
        <f>INDEX(DriversGams!$A$5:$AN$24,MATCH(Drivers!$A51,DriversGams!$A$5:$A$24,0),MATCH(Drivers!X$3,DriversGams!$A$5:$AN$5,0))</f>
        <v>6.81</v>
      </c>
      <c r="Y51" s="10">
        <f>INDEX(DriversGams!$A$5:$AN$24,MATCH(Drivers!$A51,DriversGams!$A$5:$A$24,0),MATCH(Drivers!Y$3,DriversGams!$A$5:$AN$5,0))</f>
        <v>6.81</v>
      </c>
      <c r="Z51" s="10">
        <f>INDEX(DriversGams!$A$5:$AN$24,MATCH(Drivers!$A51,DriversGams!$A$5:$A$24,0),MATCH(Drivers!Z$3,DriversGams!$A$5:$AN$5,0))</f>
        <v>6.82</v>
      </c>
      <c r="AA51" s="10">
        <f>INDEX(DriversGams!$A$5:$AN$24,MATCH(Drivers!$A51,DriversGams!$A$5:$A$24,0),MATCH(Drivers!AA$3,DriversGams!$A$5:$AN$5,0))</f>
        <v>6.82</v>
      </c>
      <c r="AB51" s="10">
        <f>INDEX(DriversGams!$A$5:$AN$24,MATCH(Drivers!$A51,DriversGams!$A$5:$A$24,0),MATCH(Drivers!AB$3,DriversGams!$A$5:$AN$5,0))</f>
        <v>6.76</v>
      </c>
      <c r="AC51" s="10">
        <f>INDEX(DriversGams!$A$5:$AN$24,MATCH(Drivers!$A51,DriversGams!$A$5:$A$24,0),MATCH(Drivers!AC$3,DriversGams!$A$5:$AN$5,0))</f>
        <v>6.71</v>
      </c>
      <c r="AD51" s="10">
        <f>INDEX(DriversGams!$A$5:$AN$24,MATCH(Drivers!$A51,DriversGams!$A$5:$A$24,0),MATCH(Drivers!AD$3,DriversGams!$A$5:$AN$5,0))</f>
        <v>6.66</v>
      </c>
      <c r="AE51" s="10">
        <f>INDEX(DriversGams!$A$5:$AN$24,MATCH(Drivers!$A51,DriversGams!$A$5:$A$24,0),MATCH(Drivers!AE$3,DriversGams!$A$5:$AN$5,0))</f>
        <v>6.61</v>
      </c>
      <c r="AF51" s="10">
        <f>INDEX(DriversGams!$A$5:$AN$24,MATCH(Drivers!$A51,DriversGams!$A$5:$A$24,0),MATCH(Drivers!AF$3,DriversGams!$A$5:$AN$5,0))</f>
        <v>6.53</v>
      </c>
      <c r="AG51" s="10">
        <f>INDEX(DriversGams!$A$5:$AN$24,MATCH(Drivers!$A51,DriversGams!$A$5:$A$24,0),MATCH(Drivers!AG$3,DriversGams!$A$5:$AN$5,0))</f>
        <v>6.99</v>
      </c>
      <c r="AH51" s="126"/>
      <c r="AI51" s="126"/>
      <c r="AJ51" s="126"/>
      <c r="AK51" s="126"/>
      <c r="AL51" s="126"/>
      <c r="AM51" s="126"/>
      <c r="AO51" s="338">
        <f>AO49+1</f>
        <v>8</v>
      </c>
    </row>
    <row r="52" spans="1:41" s="338" customFormat="1">
      <c r="A52" s="134" t="s">
        <v>526</v>
      </c>
      <c r="B52" s="361">
        <f t="shared" si="81"/>
        <v>10</v>
      </c>
      <c r="C52" s="331">
        <v>14.113350558119752</v>
      </c>
      <c r="D52" s="10">
        <f>INDEX(DriversGams!$A$5:$AN$24,MATCH(Drivers!$A52,DriversGams!$A$5:$A$24,0),MATCH(Drivers!D$3,DriversGams!$A$5:$AN$5,0))</f>
        <v>14.44</v>
      </c>
      <c r="E52" s="10">
        <f>INDEX(DriversGams!$A$5:$AN$24,MATCH(Drivers!$A52,DriversGams!$A$5:$A$24,0),MATCH(Drivers!E$3,DriversGams!$A$5:$AN$5,0))</f>
        <v>14.65</v>
      </c>
      <c r="F52" s="10">
        <f>INDEX(DriversGams!$A$5:$AN$24,MATCH(Drivers!$A52,DriversGams!$A$5:$A$24,0),MATCH(Drivers!F$3,DriversGams!$A$5:$AN$5,0))</f>
        <v>14.76</v>
      </c>
      <c r="G52" s="10">
        <f>INDEX(DriversGams!$A$5:$AN$24,MATCH(Drivers!$A52,DriversGams!$A$5:$A$24,0),MATCH(Drivers!G$3,DriversGams!$A$5:$AN$5,0))</f>
        <v>14.92</v>
      </c>
      <c r="H52" s="10">
        <f>INDEX(DriversGams!$A$5:$AN$24,MATCH(Drivers!$A52,DriversGams!$A$5:$A$24,0),MATCH(Drivers!H$3,DriversGams!$A$5:$AN$5,0))</f>
        <v>15.1</v>
      </c>
      <c r="I52" s="10">
        <f>INDEX(DriversGams!$A$5:$AN$24,MATCH(Drivers!$A52,DriversGams!$A$5:$A$24,0),MATCH(Drivers!I$3,DriversGams!$A$5:$AN$5,0))</f>
        <v>15.25</v>
      </c>
      <c r="J52" s="10">
        <f>INDEX(DriversGams!$A$5:$AN$24,MATCH(Drivers!$A52,DriversGams!$A$5:$A$24,0),MATCH(Drivers!J$3,DriversGams!$A$5:$AN$5,0))</f>
        <v>15.19</v>
      </c>
      <c r="K52" s="10">
        <f>INDEX(DriversGams!$A$5:$AN$24,MATCH(Drivers!$A52,DriversGams!$A$5:$A$24,0),MATCH(Drivers!K$3,DriversGams!$A$5:$AN$5,0))</f>
        <v>14.04</v>
      </c>
      <c r="L52" s="10">
        <f>INDEX(DriversGams!$A$5:$AN$24,MATCH(Drivers!$A52,DriversGams!$A$5:$A$24,0),MATCH(Drivers!L$3,DriversGams!$A$5:$AN$5,0))</f>
        <v>14.38</v>
      </c>
      <c r="M52" s="10">
        <f>INDEX(DriversGams!$A$5:$AN$24,MATCH(Drivers!$A52,DriversGams!$A$5:$A$24,0),MATCH(Drivers!M$3,DriversGams!$A$5:$AN$5,0))</f>
        <v>14.69</v>
      </c>
      <c r="N52" s="10">
        <f>INDEX(DriversGams!$A$5:$AN$24,MATCH(Drivers!$A52,DriversGams!$A$5:$A$24,0),MATCH(Drivers!N$3,DriversGams!$A$5:$AN$5,0))</f>
        <v>14.97</v>
      </c>
      <c r="O52" s="10">
        <f>INDEX(DriversGams!$A$5:$AN$24,MATCH(Drivers!$A52,DriversGams!$A$5:$A$24,0),MATCH(Drivers!O$3,DriversGams!$A$5:$AN$5,0))</f>
        <v>15.29</v>
      </c>
      <c r="P52" s="10">
        <f>INDEX(DriversGams!$A$5:$AN$24,MATCH(Drivers!$A52,DriversGams!$A$5:$A$24,0),MATCH(Drivers!P$3,DriversGams!$A$5:$AN$5,0))</f>
        <v>15.6</v>
      </c>
      <c r="Q52" s="10">
        <f>INDEX(DriversGams!$A$5:$AN$24,MATCH(Drivers!$A52,DriversGams!$A$5:$A$24,0),MATCH(Drivers!Q$3,DriversGams!$A$5:$AN$5,0))</f>
        <v>15.92</v>
      </c>
      <c r="R52" s="10">
        <f>INDEX(DriversGams!$A$5:$AN$24,MATCH(Drivers!$A52,DriversGams!$A$5:$A$24,0),MATCH(Drivers!R$3,DriversGams!$A$5:$AN$5,0))</f>
        <v>16.239999999999998</v>
      </c>
      <c r="S52" s="10">
        <f>INDEX(DriversGams!$A$5:$AN$24,MATCH(Drivers!$A52,DriversGams!$A$5:$A$24,0),MATCH(Drivers!S$3,DriversGams!$A$5:$AN$5,0))</f>
        <v>16.46</v>
      </c>
      <c r="T52" s="10">
        <f>INDEX(DriversGams!$A$5:$AN$24,MATCH(Drivers!$A52,DriversGams!$A$5:$A$24,0),MATCH(Drivers!T$3,DriversGams!$A$5:$AN$5,0))</f>
        <v>16.8</v>
      </c>
      <c r="U52" s="10">
        <f>INDEX(DriversGams!$A$5:$AN$24,MATCH(Drivers!$A52,DriversGams!$A$5:$A$24,0),MATCH(Drivers!U$3,DriversGams!$A$5:$AN$5,0))</f>
        <v>17.170000000000002</v>
      </c>
      <c r="V52" s="10">
        <f>INDEX(DriversGams!$A$5:$AN$24,MATCH(Drivers!$A52,DriversGams!$A$5:$A$24,0),MATCH(Drivers!V$3,DriversGams!$A$5:$AN$5,0))</f>
        <v>17.61</v>
      </c>
      <c r="W52" s="10">
        <f>INDEX(DriversGams!$A$5:$AN$24,MATCH(Drivers!$A52,DriversGams!$A$5:$A$24,0),MATCH(Drivers!W$3,DriversGams!$A$5:$AN$5,0))</f>
        <v>18.079999999999998</v>
      </c>
      <c r="X52" s="10">
        <f>INDEX(DriversGams!$A$5:$AN$24,MATCH(Drivers!$A52,DriversGams!$A$5:$A$24,0),MATCH(Drivers!X$3,DriversGams!$A$5:$AN$5,0))</f>
        <v>18.579999999999998</v>
      </c>
      <c r="Y52" s="10">
        <f>INDEX(DriversGams!$A$5:$AN$24,MATCH(Drivers!$A52,DriversGams!$A$5:$A$24,0),MATCH(Drivers!Y$3,DriversGams!$A$5:$AN$5,0))</f>
        <v>19.100000000000001</v>
      </c>
      <c r="Z52" s="10">
        <f>INDEX(DriversGams!$A$5:$AN$24,MATCH(Drivers!$A52,DriversGams!$A$5:$A$24,0),MATCH(Drivers!Z$3,DriversGams!$A$5:$AN$5,0))</f>
        <v>19.61</v>
      </c>
      <c r="AA52" s="10">
        <f>INDEX(DriversGams!$A$5:$AN$24,MATCH(Drivers!$A52,DriversGams!$A$5:$A$24,0),MATCH(Drivers!AA$3,DriversGams!$A$5:$AN$5,0))</f>
        <v>20.149999999999999</v>
      </c>
      <c r="AB52" s="10">
        <f>INDEX(DriversGams!$A$5:$AN$24,MATCH(Drivers!$A52,DriversGams!$A$5:$A$24,0),MATCH(Drivers!AB$3,DriversGams!$A$5:$AN$5,0))</f>
        <v>20.71</v>
      </c>
      <c r="AC52" s="10">
        <f>INDEX(DriversGams!$A$5:$AN$24,MATCH(Drivers!$A52,DriversGams!$A$5:$A$24,0),MATCH(Drivers!AC$3,DriversGams!$A$5:$AN$5,0))</f>
        <v>21.29</v>
      </c>
      <c r="AD52" s="10">
        <f>INDEX(DriversGams!$A$5:$AN$24,MATCH(Drivers!$A52,DriversGams!$A$5:$A$24,0),MATCH(Drivers!AD$3,DriversGams!$A$5:$AN$5,0))</f>
        <v>21.89</v>
      </c>
      <c r="AE52" s="10">
        <f>INDEX(DriversGams!$A$5:$AN$24,MATCH(Drivers!$A52,DriversGams!$A$5:$A$24,0),MATCH(Drivers!AE$3,DriversGams!$A$5:$AN$5,0))</f>
        <v>22.5</v>
      </c>
      <c r="AF52" s="10">
        <f>INDEX(DriversGams!$A$5:$AN$24,MATCH(Drivers!$A52,DriversGams!$A$5:$A$24,0),MATCH(Drivers!AF$3,DriversGams!$A$5:$AN$5,0))</f>
        <v>26.13</v>
      </c>
      <c r="AG52" s="10">
        <f>INDEX(DriversGams!$A$5:$AN$24,MATCH(Drivers!$A52,DriversGams!$A$5:$A$24,0),MATCH(Drivers!AG$3,DriversGams!$A$5:$AN$5,0))</f>
        <v>30.75</v>
      </c>
      <c r="AH52" s="126"/>
      <c r="AI52" s="126"/>
      <c r="AJ52" s="126"/>
      <c r="AK52" s="126"/>
      <c r="AL52" s="126"/>
      <c r="AM52" s="126"/>
      <c r="AO52" s="338">
        <f t="shared" si="82"/>
        <v>9</v>
      </c>
    </row>
    <row r="53" spans="1:41" s="338" customFormat="1">
      <c r="A53" s="134" t="s">
        <v>523</v>
      </c>
      <c r="B53" s="338">
        <f t="shared" si="81"/>
        <v>11</v>
      </c>
      <c r="C53" s="331">
        <v>235.49802282756352</v>
      </c>
      <c r="D53" s="10">
        <f>INDEX(DriversGams!$A$5:$AN$24,MATCH(Drivers!$A53,DriversGams!$A$5:$A$24,0),MATCH(Drivers!D$3,DriversGams!$A$5:$AN$5,0))</f>
        <v>241.59</v>
      </c>
      <c r="E53" s="10">
        <f>INDEX(DriversGams!$A$5:$AN$24,MATCH(Drivers!$A53,DriversGams!$A$5:$A$24,0),MATCH(Drivers!E$3,DriversGams!$A$5:$AN$5,0))</f>
        <v>246.1</v>
      </c>
      <c r="F53" s="10">
        <f>INDEX(DriversGams!$A$5:$AN$24,MATCH(Drivers!$A53,DriversGams!$A$5:$A$24,0),MATCH(Drivers!F$3,DriversGams!$A$5:$AN$5,0))</f>
        <v>248.42</v>
      </c>
      <c r="G53" s="10">
        <f>INDEX(DriversGams!$A$5:$AN$24,MATCH(Drivers!$A53,DriversGams!$A$5:$A$24,0),MATCH(Drivers!G$3,DriversGams!$A$5:$AN$5,0))</f>
        <v>251.09</v>
      </c>
      <c r="H53" s="10">
        <f>INDEX(DriversGams!$A$5:$AN$24,MATCH(Drivers!$A53,DriversGams!$A$5:$A$24,0),MATCH(Drivers!H$3,DriversGams!$A$5:$AN$5,0))</f>
        <v>253.26</v>
      </c>
      <c r="I53" s="10">
        <f>INDEX(DriversGams!$A$5:$AN$24,MATCH(Drivers!$A53,DriversGams!$A$5:$A$24,0),MATCH(Drivers!I$3,DriversGams!$A$5:$AN$5,0))</f>
        <v>255.74</v>
      </c>
      <c r="J53" s="10">
        <f>INDEX(DriversGams!$A$5:$AN$24,MATCH(Drivers!$A53,DriversGams!$A$5:$A$24,0),MATCH(Drivers!J$3,DriversGams!$A$5:$AN$5,0))</f>
        <v>254.07</v>
      </c>
      <c r="K53" s="10">
        <f>INDEX(DriversGams!$A$5:$AN$24,MATCH(Drivers!$A53,DriversGams!$A$5:$A$24,0),MATCH(Drivers!K$3,DriversGams!$A$5:$AN$5,0))</f>
        <v>233.33</v>
      </c>
      <c r="L53" s="10">
        <f>INDEX(DriversGams!$A$5:$AN$24,MATCH(Drivers!$A53,DriversGams!$A$5:$A$24,0),MATCH(Drivers!L$3,DriversGams!$A$5:$AN$5,0))</f>
        <v>239.41</v>
      </c>
      <c r="M53" s="10">
        <f>INDEX(DriversGams!$A$5:$AN$24,MATCH(Drivers!$A53,DriversGams!$A$5:$A$24,0),MATCH(Drivers!M$3,DriversGams!$A$5:$AN$5,0))</f>
        <v>244.91</v>
      </c>
      <c r="N53" s="10">
        <f>INDEX(DriversGams!$A$5:$AN$24,MATCH(Drivers!$A53,DriversGams!$A$5:$A$24,0),MATCH(Drivers!N$3,DriversGams!$A$5:$AN$5,0))</f>
        <v>249.83</v>
      </c>
      <c r="O53" s="10">
        <f>INDEX(DriversGams!$A$5:$AN$24,MATCH(Drivers!$A53,DriversGams!$A$5:$A$24,0),MATCH(Drivers!O$3,DriversGams!$A$5:$AN$5,0))</f>
        <v>255.36</v>
      </c>
      <c r="P53" s="10">
        <f>INDEX(DriversGams!$A$5:$AN$24,MATCH(Drivers!$A53,DriversGams!$A$5:$A$24,0),MATCH(Drivers!P$3,DriversGams!$A$5:$AN$5,0))</f>
        <v>260.81</v>
      </c>
      <c r="Q53" s="10">
        <f>INDEX(DriversGams!$A$5:$AN$24,MATCH(Drivers!$A53,DriversGams!$A$5:$A$24,0),MATCH(Drivers!Q$3,DriversGams!$A$5:$AN$5,0))</f>
        <v>266.36</v>
      </c>
      <c r="R53" s="10">
        <f>INDEX(DriversGams!$A$5:$AN$24,MATCH(Drivers!$A53,DriversGams!$A$5:$A$24,0),MATCH(Drivers!R$3,DriversGams!$A$5:$AN$5,0))</f>
        <v>271.74</v>
      </c>
      <c r="S53" s="10">
        <f>INDEX(DriversGams!$A$5:$AN$24,MATCH(Drivers!$A53,DriversGams!$A$5:$A$24,0),MATCH(Drivers!S$3,DriversGams!$A$5:$AN$5,0))</f>
        <v>277.05</v>
      </c>
      <c r="T53" s="10">
        <f>INDEX(DriversGams!$A$5:$AN$24,MATCH(Drivers!$A53,DriversGams!$A$5:$A$24,0),MATCH(Drivers!T$3,DriversGams!$A$5:$AN$5,0))</f>
        <v>282.77999999999997</v>
      </c>
      <c r="U53" s="10">
        <f>INDEX(DriversGams!$A$5:$AN$24,MATCH(Drivers!$A53,DriversGams!$A$5:$A$24,0),MATCH(Drivers!U$3,DriversGams!$A$5:$AN$5,0))</f>
        <v>288.95999999999998</v>
      </c>
      <c r="V53" s="10">
        <f>INDEX(DriversGams!$A$5:$AN$24,MATCH(Drivers!$A53,DriversGams!$A$5:$A$24,0),MATCH(Drivers!V$3,DriversGams!$A$5:$AN$5,0))</f>
        <v>296.33999999999997</v>
      </c>
      <c r="W53" s="10">
        <f>INDEX(DriversGams!$A$5:$AN$24,MATCH(Drivers!$A53,DriversGams!$A$5:$A$24,0),MATCH(Drivers!W$3,DriversGams!$A$5:$AN$5,0))</f>
        <v>304.2</v>
      </c>
      <c r="X53" s="10">
        <f>INDEX(DriversGams!$A$5:$AN$24,MATCH(Drivers!$A53,DriversGams!$A$5:$A$24,0),MATCH(Drivers!X$3,DriversGams!$A$5:$AN$5,0))</f>
        <v>312.55</v>
      </c>
      <c r="Y53" s="10">
        <f>INDEX(DriversGams!$A$5:$AN$24,MATCH(Drivers!$A53,DriversGams!$A$5:$A$24,0),MATCH(Drivers!Y$3,DriversGams!$A$5:$AN$5,0))</f>
        <v>321.88</v>
      </c>
      <c r="Z53" s="10">
        <f>INDEX(DriversGams!$A$5:$AN$24,MATCH(Drivers!$A53,DriversGams!$A$5:$A$24,0),MATCH(Drivers!Z$3,DriversGams!$A$5:$AN$5,0))</f>
        <v>331.08</v>
      </c>
      <c r="AA53" s="10">
        <f>INDEX(DriversGams!$A$5:$AN$24,MATCH(Drivers!$A53,DriversGams!$A$5:$A$24,0),MATCH(Drivers!AA$3,DriversGams!$A$5:$AN$5,0))</f>
        <v>340.86</v>
      </c>
      <c r="AB53" s="10">
        <f>INDEX(DriversGams!$A$5:$AN$24,MATCH(Drivers!$A53,DriversGams!$A$5:$A$24,0),MATCH(Drivers!AB$3,DriversGams!$A$5:$AN$5,0))</f>
        <v>351.05</v>
      </c>
      <c r="AC53" s="10">
        <f>INDEX(DriversGams!$A$5:$AN$24,MATCH(Drivers!$A53,DriversGams!$A$5:$A$24,0),MATCH(Drivers!AC$3,DriversGams!$A$5:$AN$5,0))</f>
        <v>361.39</v>
      </c>
      <c r="AD53" s="10">
        <f>INDEX(DriversGams!$A$5:$AN$24,MATCH(Drivers!$A53,DriversGams!$A$5:$A$24,0),MATCH(Drivers!AD$3,DriversGams!$A$5:$AN$5,0))</f>
        <v>372.08</v>
      </c>
      <c r="AE53" s="10">
        <f>INDEX(DriversGams!$A$5:$AN$24,MATCH(Drivers!$A53,DriversGams!$A$5:$A$24,0),MATCH(Drivers!AE$3,DriversGams!$A$5:$AN$5,0))</f>
        <v>383.14</v>
      </c>
      <c r="AF53" s="10">
        <f>INDEX(DriversGams!$A$5:$AN$24,MATCH(Drivers!$A53,DriversGams!$A$5:$A$24,0),MATCH(Drivers!AF$3,DriversGams!$A$5:$AN$5,0))</f>
        <v>445.12</v>
      </c>
      <c r="AG53" s="10">
        <f>INDEX(DriversGams!$A$5:$AN$24,MATCH(Drivers!$A53,DriversGams!$A$5:$A$24,0),MATCH(Drivers!AG$3,DriversGams!$A$5:$AN$5,0))</f>
        <v>523.45000000000005</v>
      </c>
      <c r="AH53" s="126"/>
      <c r="AI53" s="126"/>
      <c r="AJ53" s="126"/>
      <c r="AK53" s="126"/>
      <c r="AL53" s="126"/>
      <c r="AM53" s="126"/>
      <c r="AO53" s="338">
        <f t="shared" si="82"/>
        <v>10</v>
      </c>
    </row>
    <row r="54" spans="1:41" s="338" customFormat="1">
      <c r="A54" s="134" t="s">
        <v>529</v>
      </c>
      <c r="B54" s="338">
        <f t="shared" si="81"/>
        <v>12</v>
      </c>
      <c r="C54" s="331">
        <v>27.516308224731535</v>
      </c>
      <c r="D54" s="10">
        <f>INDEX(DriversGams!$A$5:$AN$24,MATCH(Drivers!$A54,DriversGams!$A$5:$A$24,0),MATCH(Drivers!D$3,DriversGams!$A$5:$AN$5,0))</f>
        <v>26.89</v>
      </c>
      <c r="E54" s="10">
        <f>INDEX(DriversGams!$A$5:$AN$24,MATCH(Drivers!$A54,DriversGams!$A$5:$A$24,0),MATCH(Drivers!E$3,DriversGams!$A$5:$AN$5,0))</f>
        <v>26.27</v>
      </c>
      <c r="F54" s="10">
        <f>INDEX(DriversGams!$A$5:$AN$24,MATCH(Drivers!$A54,DriversGams!$A$5:$A$24,0),MATCH(Drivers!F$3,DriversGams!$A$5:$AN$5,0))</f>
        <v>25.64</v>
      </c>
      <c r="G54" s="10">
        <f>INDEX(DriversGams!$A$5:$AN$24,MATCH(Drivers!$A54,DriversGams!$A$5:$A$24,0),MATCH(Drivers!G$3,DriversGams!$A$5:$AN$5,0))</f>
        <v>25.62</v>
      </c>
      <c r="H54" s="10">
        <f>INDEX(DriversGams!$A$5:$AN$24,MATCH(Drivers!$A54,DriversGams!$A$5:$A$24,0),MATCH(Drivers!H$3,DriversGams!$A$5:$AN$5,0))</f>
        <v>25.6</v>
      </c>
      <c r="I54" s="10">
        <f>INDEX(DriversGams!$A$5:$AN$24,MATCH(Drivers!$A54,DriversGams!$A$5:$A$24,0),MATCH(Drivers!I$3,DriversGams!$A$5:$AN$5,0))</f>
        <v>25.6</v>
      </c>
      <c r="J54" s="10">
        <f>INDEX(DriversGams!$A$5:$AN$24,MATCH(Drivers!$A54,DriversGams!$A$5:$A$24,0),MATCH(Drivers!J$3,DriversGams!$A$5:$AN$5,0))</f>
        <v>25.55</v>
      </c>
      <c r="K54" s="10">
        <f>INDEX(DriversGams!$A$5:$AN$24,MATCH(Drivers!$A54,DriversGams!$A$5:$A$24,0),MATCH(Drivers!K$3,DriversGams!$A$5:$AN$5,0))</f>
        <v>16.07</v>
      </c>
      <c r="L54" s="10">
        <f>INDEX(DriversGams!$A$5:$AN$24,MATCH(Drivers!$A54,DriversGams!$A$5:$A$24,0),MATCH(Drivers!L$3,DriversGams!$A$5:$AN$5,0))</f>
        <v>16.03</v>
      </c>
      <c r="M54" s="10">
        <f>INDEX(DriversGams!$A$5:$AN$24,MATCH(Drivers!$A54,DriversGams!$A$5:$A$24,0),MATCH(Drivers!M$3,DriversGams!$A$5:$AN$5,0))</f>
        <v>16.03</v>
      </c>
      <c r="N54" s="10">
        <f>INDEX(DriversGams!$A$5:$AN$24,MATCH(Drivers!$A54,DriversGams!$A$5:$A$24,0),MATCH(Drivers!N$3,DriversGams!$A$5:$AN$5,0))</f>
        <v>16.010000000000002</v>
      </c>
      <c r="O54" s="10">
        <f>INDEX(DriversGams!$A$5:$AN$24,MATCH(Drivers!$A54,DriversGams!$A$5:$A$24,0),MATCH(Drivers!O$3,DriversGams!$A$5:$AN$5,0))</f>
        <v>15.99</v>
      </c>
      <c r="P54" s="10">
        <f>INDEX(DriversGams!$A$5:$AN$24,MATCH(Drivers!$A54,DriversGams!$A$5:$A$24,0),MATCH(Drivers!P$3,DriversGams!$A$5:$AN$5,0))</f>
        <v>15.42</v>
      </c>
      <c r="Q54" s="10">
        <f>INDEX(DriversGams!$A$5:$AN$24,MATCH(Drivers!$A54,DriversGams!$A$5:$A$24,0),MATCH(Drivers!Q$3,DriversGams!$A$5:$AN$5,0))</f>
        <v>15.4</v>
      </c>
      <c r="R54" s="10">
        <f>INDEX(DriversGams!$A$5:$AN$24,MATCH(Drivers!$A54,DriversGams!$A$5:$A$24,0),MATCH(Drivers!R$3,DriversGams!$A$5:$AN$5,0))</f>
        <v>15.38</v>
      </c>
      <c r="S54" s="10">
        <f>INDEX(DriversGams!$A$5:$AN$24,MATCH(Drivers!$A54,DriversGams!$A$5:$A$24,0),MATCH(Drivers!S$3,DriversGams!$A$5:$AN$5,0))</f>
        <v>10.1</v>
      </c>
      <c r="T54" s="10">
        <f>INDEX(DriversGams!$A$5:$AN$24,MATCH(Drivers!$A54,DriversGams!$A$5:$A$24,0),MATCH(Drivers!T$3,DriversGams!$A$5:$AN$5,0))</f>
        <v>10.08</v>
      </c>
      <c r="U54" s="10">
        <f>INDEX(DriversGams!$A$5:$AN$24,MATCH(Drivers!$A54,DriversGams!$A$5:$A$24,0),MATCH(Drivers!U$3,DriversGams!$A$5:$AN$5,0))</f>
        <v>10.47</v>
      </c>
      <c r="V54" s="10">
        <f>INDEX(DriversGams!$A$5:$AN$24,MATCH(Drivers!$A54,DriversGams!$A$5:$A$24,0),MATCH(Drivers!V$3,DriversGams!$A$5:$AN$5,0))</f>
        <v>10.74</v>
      </c>
      <c r="W54" s="10">
        <f>INDEX(DriversGams!$A$5:$AN$24,MATCH(Drivers!$A54,DriversGams!$A$5:$A$24,0),MATCH(Drivers!W$3,DriversGams!$A$5:$AN$5,0))</f>
        <v>10.75</v>
      </c>
      <c r="X54" s="10">
        <f>INDEX(DriversGams!$A$5:$AN$24,MATCH(Drivers!$A54,DriversGams!$A$5:$A$24,0),MATCH(Drivers!X$3,DriversGams!$A$5:$AN$5,0))</f>
        <v>10.78</v>
      </c>
      <c r="Y54" s="10">
        <f>INDEX(DriversGams!$A$5:$AN$24,MATCH(Drivers!$A54,DriversGams!$A$5:$A$24,0),MATCH(Drivers!Y$3,DriversGams!$A$5:$AN$5,0))</f>
        <v>9.3800000000000008</v>
      </c>
      <c r="Z54" s="10">
        <f>INDEX(DriversGams!$A$5:$AN$24,MATCH(Drivers!$A54,DriversGams!$A$5:$A$24,0),MATCH(Drivers!Z$3,DriversGams!$A$5:$AN$5,0))</f>
        <v>7.95</v>
      </c>
      <c r="AA54" s="10">
        <f>INDEX(DriversGams!$A$5:$AN$24,MATCH(Drivers!$A54,DriversGams!$A$5:$A$24,0),MATCH(Drivers!AA$3,DriversGams!$A$5:$AN$5,0))</f>
        <v>6.61</v>
      </c>
      <c r="AB54" s="10">
        <f>INDEX(DriversGams!$A$5:$AN$24,MATCH(Drivers!$A54,DriversGams!$A$5:$A$24,0),MATCH(Drivers!AB$3,DriversGams!$A$5:$AN$5,0))</f>
        <v>5.54</v>
      </c>
      <c r="AC54" s="10">
        <f>INDEX(DriversGams!$A$5:$AN$24,MATCH(Drivers!$A54,DriversGams!$A$5:$A$24,0),MATCH(Drivers!AC$3,DriversGams!$A$5:$AN$5,0))</f>
        <v>4.71</v>
      </c>
      <c r="AD54" s="10">
        <f>INDEX(DriversGams!$A$5:$AN$24,MATCH(Drivers!$A54,DriversGams!$A$5:$A$24,0),MATCH(Drivers!AD$3,DriversGams!$A$5:$AN$5,0))</f>
        <v>3.88</v>
      </c>
      <c r="AE54" s="10">
        <f>INDEX(DriversGams!$A$5:$AN$24,MATCH(Drivers!$A54,DriversGams!$A$5:$A$24,0),MATCH(Drivers!AE$3,DriversGams!$A$5:$AN$5,0))</f>
        <v>3.05</v>
      </c>
      <c r="AF54" s="10">
        <f>INDEX(DriversGams!$A$5:$AN$24,MATCH(Drivers!$A54,DriversGams!$A$5:$A$24,0),MATCH(Drivers!AF$3,DriversGams!$A$5:$AN$5,0))</f>
        <v>1.7</v>
      </c>
      <c r="AG54" s="10">
        <f>INDEX(DriversGams!$A$5:$AN$24,MATCH(Drivers!$A54,DriversGams!$A$5:$A$24,0),MATCH(Drivers!AG$3,DriversGams!$A$5:$AN$5,0))</f>
        <v>1.58</v>
      </c>
      <c r="AH54" s="126"/>
      <c r="AI54" s="126"/>
      <c r="AJ54" s="126"/>
      <c r="AK54" s="126"/>
      <c r="AL54" s="126"/>
      <c r="AM54" s="126"/>
      <c r="AO54" s="338">
        <f t="shared" si="82"/>
        <v>11</v>
      </c>
    </row>
    <row r="55" spans="1:41" s="338" customFormat="1">
      <c r="A55" s="134" t="s">
        <v>524</v>
      </c>
      <c r="B55" s="338">
        <f t="shared" si="81"/>
        <v>13</v>
      </c>
      <c r="C55" s="331">
        <v>17.781500762507015</v>
      </c>
      <c r="D55" s="10">
        <f>INDEX(DriversGams!$A$5:$AN$24,MATCH(Drivers!$A55,DriversGams!$A$5:$A$24,0),MATCH(Drivers!D$3,DriversGams!$A$5:$AN$5,0))</f>
        <v>18.170000000000002</v>
      </c>
      <c r="E55" s="10">
        <f>INDEX(DriversGams!$A$5:$AN$24,MATCH(Drivers!$A55,DriversGams!$A$5:$A$24,0),MATCH(Drivers!E$3,DriversGams!$A$5:$AN$5,0))</f>
        <v>18.57</v>
      </c>
      <c r="F55" s="10">
        <f>INDEX(DriversGams!$A$5:$AN$24,MATCH(Drivers!$A55,DriversGams!$A$5:$A$24,0),MATCH(Drivers!F$3,DriversGams!$A$5:$AN$5,0))</f>
        <v>18.72</v>
      </c>
      <c r="G55" s="10">
        <f>INDEX(DriversGams!$A$5:$AN$24,MATCH(Drivers!$A55,DriversGams!$A$5:$A$24,0),MATCH(Drivers!G$3,DriversGams!$A$5:$AN$5,0))</f>
        <v>19.07</v>
      </c>
      <c r="H55" s="10">
        <f>INDEX(DriversGams!$A$5:$AN$24,MATCH(Drivers!$A55,DriversGams!$A$5:$A$24,0),MATCH(Drivers!H$3,DriversGams!$A$5:$AN$5,0))</f>
        <v>19.21</v>
      </c>
      <c r="I55" s="10">
        <f>INDEX(DriversGams!$A$5:$AN$24,MATCH(Drivers!$A55,DriversGams!$A$5:$A$24,0),MATCH(Drivers!I$3,DriversGams!$A$5:$AN$5,0))</f>
        <v>19.559999999999999</v>
      </c>
      <c r="J55" s="10">
        <f>INDEX(DriversGams!$A$5:$AN$24,MATCH(Drivers!$A55,DriversGams!$A$5:$A$24,0),MATCH(Drivers!J$3,DriversGams!$A$5:$AN$5,0))</f>
        <v>19.57</v>
      </c>
      <c r="K55" s="10">
        <f>INDEX(DriversGams!$A$5:$AN$24,MATCH(Drivers!$A55,DriversGams!$A$5:$A$24,0),MATCH(Drivers!K$3,DriversGams!$A$5:$AN$5,0))</f>
        <v>18.440000000000001</v>
      </c>
      <c r="L55" s="10">
        <f>INDEX(DriversGams!$A$5:$AN$24,MATCH(Drivers!$A55,DriversGams!$A$5:$A$24,0),MATCH(Drivers!L$3,DriversGams!$A$5:$AN$5,0))</f>
        <v>18.899999999999999</v>
      </c>
      <c r="M55" s="10">
        <f>INDEX(DriversGams!$A$5:$AN$24,MATCH(Drivers!$A55,DriversGams!$A$5:$A$24,0),MATCH(Drivers!M$3,DriversGams!$A$5:$AN$5,0))</f>
        <v>19.3</v>
      </c>
      <c r="N55" s="10">
        <f>INDEX(DriversGams!$A$5:$AN$24,MATCH(Drivers!$A55,DriversGams!$A$5:$A$24,0),MATCH(Drivers!N$3,DriversGams!$A$5:$AN$5,0))</f>
        <v>19.66</v>
      </c>
      <c r="O55" s="10">
        <f>INDEX(DriversGams!$A$5:$AN$24,MATCH(Drivers!$A55,DriversGams!$A$5:$A$24,0),MATCH(Drivers!O$3,DriversGams!$A$5:$AN$5,0))</f>
        <v>20.07</v>
      </c>
      <c r="P55" s="10">
        <f>INDEX(DriversGams!$A$5:$AN$24,MATCH(Drivers!$A55,DriversGams!$A$5:$A$24,0),MATCH(Drivers!P$3,DriversGams!$A$5:$AN$5,0))</f>
        <v>20.49</v>
      </c>
      <c r="Q55" s="10">
        <f>INDEX(DriversGams!$A$5:$AN$24,MATCH(Drivers!$A55,DriversGams!$A$5:$A$24,0),MATCH(Drivers!Q$3,DriversGams!$A$5:$AN$5,0))</f>
        <v>20.88</v>
      </c>
      <c r="R55" s="10">
        <f>INDEX(DriversGams!$A$5:$AN$24,MATCH(Drivers!$A55,DriversGams!$A$5:$A$24,0),MATCH(Drivers!R$3,DriversGams!$A$5:$AN$5,0))</f>
        <v>21.27</v>
      </c>
      <c r="S55" s="10">
        <f>INDEX(DriversGams!$A$5:$AN$24,MATCH(Drivers!$A55,DriversGams!$A$5:$A$24,0),MATCH(Drivers!S$3,DriversGams!$A$5:$AN$5,0))</f>
        <v>21.67</v>
      </c>
      <c r="T55" s="10">
        <f>INDEX(DriversGams!$A$5:$AN$24,MATCH(Drivers!$A55,DriversGams!$A$5:$A$24,0),MATCH(Drivers!T$3,DriversGams!$A$5:$AN$5,0))</f>
        <v>22.05</v>
      </c>
      <c r="U55" s="10">
        <f>INDEX(DriversGams!$A$5:$AN$24,MATCH(Drivers!$A55,DriversGams!$A$5:$A$24,0),MATCH(Drivers!U$3,DriversGams!$A$5:$AN$5,0))</f>
        <v>22.47</v>
      </c>
      <c r="V55" s="10">
        <f>INDEX(DriversGams!$A$5:$AN$24,MATCH(Drivers!$A55,DriversGams!$A$5:$A$24,0),MATCH(Drivers!V$3,DriversGams!$A$5:$AN$5,0))</f>
        <v>22.99</v>
      </c>
      <c r="W55" s="10">
        <f>INDEX(DriversGams!$A$5:$AN$24,MATCH(Drivers!$A55,DriversGams!$A$5:$A$24,0),MATCH(Drivers!W$3,DriversGams!$A$5:$AN$5,0))</f>
        <v>23.54</v>
      </c>
      <c r="X55" s="10">
        <f>INDEX(DriversGams!$A$5:$AN$24,MATCH(Drivers!$A55,DriversGams!$A$5:$A$24,0),MATCH(Drivers!X$3,DriversGams!$A$5:$AN$5,0))</f>
        <v>24.14</v>
      </c>
      <c r="Y55" s="10">
        <f>INDEX(DriversGams!$A$5:$AN$24,MATCH(Drivers!$A55,DriversGams!$A$5:$A$24,0),MATCH(Drivers!Y$3,DriversGams!$A$5:$AN$5,0))</f>
        <v>24.83</v>
      </c>
      <c r="Z55" s="10">
        <f>INDEX(DriversGams!$A$5:$AN$24,MATCH(Drivers!$A55,DriversGams!$A$5:$A$24,0),MATCH(Drivers!Z$3,DriversGams!$A$5:$AN$5,0))</f>
        <v>25.51</v>
      </c>
      <c r="AA55" s="10">
        <f>INDEX(DriversGams!$A$5:$AN$24,MATCH(Drivers!$A55,DriversGams!$A$5:$A$24,0),MATCH(Drivers!AA$3,DriversGams!$A$5:$AN$5,0))</f>
        <v>26.23</v>
      </c>
      <c r="AB55" s="10">
        <f>INDEX(DriversGams!$A$5:$AN$24,MATCH(Drivers!$A55,DriversGams!$A$5:$A$24,0),MATCH(Drivers!AB$3,DriversGams!$A$5:$AN$5,0))</f>
        <v>26.97</v>
      </c>
      <c r="AC55" s="10">
        <f>INDEX(DriversGams!$A$5:$AN$24,MATCH(Drivers!$A55,DriversGams!$A$5:$A$24,0),MATCH(Drivers!AC$3,DriversGams!$A$5:$AN$5,0))</f>
        <v>27.74</v>
      </c>
      <c r="AD55" s="10">
        <f>INDEX(DriversGams!$A$5:$AN$24,MATCH(Drivers!$A55,DriversGams!$A$5:$A$24,0),MATCH(Drivers!AD$3,DriversGams!$A$5:$AN$5,0))</f>
        <v>28.55</v>
      </c>
      <c r="AE55" s="10">
        <f>INDEX(DriversGams!$A$5:$AN$24,MATCH(Drivers!$A55,DriversGams!$A$5:$A$24,0),MATCH(Drivers!AE$3,DriversGams!$A$5:$AN$5,0))</f>
        <v>29.38</v>
      </c>
      <c r="AF55" s="10">
        <f>INDEX(DriversGams!$A$5:$AN$24,MATCH(Drivers!$A55,DriversGams!$A$5:$A$24,0),MATCH(Drivers!AF$3,DriversGams!$A$5:$AN$5,0))</f>
        <v>34.06</v>
      </c>
      <c r="AG55" s="10">
        <f>INDEX(DriversGams!$A$5:$AN$24,MATCH(Drivers!$A55,DriversGams!$A$5:$A$24,0),MATCH(Drivers!AG$3,DriversGams!$A$5:$AN$5,0))</f>
        <v>39.92</v>
      </c>
      <c r="AH55" s="126"/>
      <c r="AI55" s="126"/>
      <c r="AJ55" s="126"/>
      <c r="AK55" s="126"/>
      <c r="AL55" s="126"/>
      <c r="AM55" s="126"/>
      <c r="AO55" s="338">
        <f t="shared" si="82"/>
        <v>12</v>
      </c>
    </row>
    <row r="56" spans="1:41" s="338" customFormat="1">
      <c r="A56" s="134" t="s">
        <v>595</v>
      </c>
      <c r="B56" s="338">
        <f t="shared" si="81"/>
        <v>14</v>
      </c>
      <c r="C56" s="331">
        <v>11.263564724197627</v>
      </c>
      <c r="D56" s="10">
        <f>INDEX(DriversGams!$A$5:$AN$24,MATCH(Drivers!$A56,DriversGams!$A$5:$A$24,0),MATCH(Drivers!D$3,DriversGams!$A$5:$AN$5,0))</f>
        <v>11.58</v>
      </c>
      <c r="E56" s="10">
        <f>INDEX(DriversGams!$A$5:$AN$24,MATCH(Drivers!$A56,DriversGams!$A$5:$A$24,0),MATCH(Drivers!E$3,DriversGams!$A$5:$AN$5,0))</f>
        <v>11.98</v>
      </c>
      <c r="F56" s="10">
        <f>INDEX(DriversGams!$A$5:$AN$24,MATCH(Drivers!$A56,DriversGams!$A$5:$A$24,0),MATCH(Drivers!F$3,DriversGams!$A$5:$AN$5,0))</f>
        <v>12.2</v>
      </c>
      <c r="G56" s="10">
        <f>INDEX(DriversGams!$A$5:$AN$24,MATCH(Drivers!$A56,DriversGams!$A$5:$A$24,0),MATCH(Drivers!G$3,DriversGams!$A$5:$AN$5,0))</f>
        <v>12.33</v>
      </c>
      <c r="H56" s="10">
        <f>INDEX(DriversGams!$A$5:$AN$24,MATCH(Drivers!$A56,DriversGams!$A$5:$A$24,0),MATCH(Drivers!H$3,DriversGams!$A$5:$AN$5,0))</f>
        <v>12.56</v>
      </c>
      <c r="I56" s="10">
        <f>INDEX(DriversGams!$A$5:$AN$24,MATCH(Drivers!$A56,DriversGams!$A$5:$A$24,0),MATCH(Drivers!I$3,DriversGams!$A$5:$AN$5,0))</f>
        <v>12.87</v>
      </c>
      <c r="J56" s="10">
        <f>INDEX(DriversGams!$A$5:$AN$24,MATCH(Drivers!$A56,DriversGams!$A$5:$A$24,0),MATCH(Drivers!J$3,DriversGams!$A$5:$AN$5,0))</f>
        <v>12.94</v>
      </c>
      <c r="K56" s="10">
        <f>INDEX(DriversGams!$A$5:$AN$24,MATCH(Drivers!$A56,DriversGams!$A$5:$A$24,0),MATCH(Drivers!K$3,DriversGams!$A$5:$AN$5,0))</f>
        <v>12.19</v>
      </c>
      <c r="L56" s="10">
        <f>INDEX(DriversGams!$A$5:$AN$24,MATCH(Drivers!$A56,DriversGams!$A$5:$A$24,0),MATCH(Drivers!L$3,DriversGams!$A$5:$AN$5,0))</f>
        <v>12.53</v>
      </c>
      <c r="M56" s="10">
        <f>INDEX(DriversGams!$A$5:$AN$24,MATCH(Drivers!$A56,DriversGams!$A$5:$A$24,0),MATCH(Drivers!M$3,DriversGams!$A$5:$AN$5,0))</f>
        <v>12.82</v>
      </c>
      <c r="N56" s="10">
        <f>INDEX(DriversGams!$A$5:$AN$24,MATCH(Drivers!$A56,DriversGams!$A$5:$A$24,0),MATCH(Drivers!N$3,DriversGams!$A$5:$AN$5,0))</f>
        <v>13.05</v>
      </c>
      <c r="O56" s="10">
        <f>INDEX(DriversGams!$A$5:$AN$24,MATCH(Drivers!$A56,DriversGams!$A$5:$A$24,0),MATCH(Drivers!O$3,DriversGams!$A$5:$AN$5,0))</f>
        <v>13.31</v>
      </c>
      <c r="P56" s="10">
        <f>INDEX(DriversGams!$A$5:$AN$24,MATCH(Drivers!$A56,DriversGams!$A$5:$A$24,0),MATCH(Drivers!P$3,DriversGams!$A$5:$AN$5,0))</f>
        <v>13.56</v>
      </c>
      <c r="Q56" s="10">
        <f>INDEX(DriversGams!$A$5:$AN$24,MATCH(Drivers!$A56,DriversGams!$A$5:$A$24,0),MATCH(Drivers!Q$3,DriversGams!$A$5:$AN$5,0))</f>
        <v>13.81</v>
      </c>
      <c r="R56" s="10">
        <f>INDEX(DriversGams!$A$5:$AN$24,MATCH(Drivers!$A56,DriversGams!$A$5:$A$24,0),MATCH(Drivers!R$3,DriversGams!$A$5:$AN$5,0))</f>
        <v>14.05</v>
      </c>
      <c r="S56" s="10">
        <f>INDEX(DriversGams!$A$5:$AN$24,MATCH(Drivers!$A56,DriversGams!$A$5:$A$24,0),MATCH(Drivers!S$3,DriversGams!$A$5:$AN$5,0))</f>
        <v>14.19</v>
      </c>
      <c r="T56" s="10">
        <f>INDEX(DriversGams!$A$5:$AN$24,MATCH(Drivers!$A56,DriversGams!$A$5:$A$24,0),MATCH(Drivers!T$3,DriversGams!$A$5:$AN$5,0))</f>
        <v>14.47</v>
      </c>
      <c r="U56" s="10">
        <f>INDEX(DriversGams!$A$5:$AN$24,MATCH(Drivers!$A56,DriversGams!$A$5:$A$24,0),MATCH(Drivers!U$3,DriversGams!$A$5:$AN$5,0))</f>
        <v>14.75</v>
      </c>
      <c r="V56" s="10">
        <f>INDEX(DriversGams!$A$5:$AN$24,MATCH(Drivers!$A56,DriversGams!$A$5:$A$24,0),MATCH(Drivers!V$3,DriversGams!$A$5:$AN$5,0))</f>
        <v>15.11</v>
      </c>
      <c r="W56" s="10">
        <f>INDEX(DriversGams!$A$5:$AN$24,MATCH(Drivers!$A56,DriversGams!$A$5:$A$24,0),MATCH(Drivers!W$3,DriversGams!$A$5:$AN$5,0))</f>
        <v>15.46</v>
      </c>
      <c r="X56" s="10">
        <f>INDEX(DriversGams!$A$5:$AN$24,MATCH(Drivers!$A56,DriversGams!$A$5:$A$24,0),MATCH(Drivers!X$3,DriversGams!$A$5:$AN$5,0))</f>
        <v>15.82</v>
      </c>
      <c r="Y56" s="10">
        <f>INDEX(DriversGams!$A$5:$AN$24,MATCH(Drivers!$A56,DriversGams!$A$5:$A$24,0),MATCH(Drivers!Y$3,DriversGams!$A$5:$AN$5,0))</f>
        <v>16.18</v>
      </c>
      <c r="Z56" s="10">
        <f>INDEX(DriversGams!$A$5:$AN$24,MATCH(Drivers!$A56,DriversGams!$A$5:$A$24,0),MATCH(Drivers!Z$3,DriversGams!$A$5:$AN$5,0))</f>
        <v>16.559999999999999</v>
      </c>
      <c r="AA56" s="10">
        <f>INDEX(DriversGams!$A$5:$AN$24,MATCH(Drivers!$A56,DriversGams!$A$5:$A$24,0),MATCH(Drivers!AA$3,DriversGams!$A$5:$AN$5,0))</f>
        <v>16.95</v>
      </c>
      <c r="AB56" s="10">
        <f>INDEX(DriversGams!$A$5:$AN$24,MATCH(Drivers!$A56,DriversGams!$A$5:$A$24,0),MATCH(Drivers!AB$3,DriversGams!$A$5:$AN$5,0))</f>
        <v>17.38</v>
      </c>
      <c r="AC56" s="10">
        <f>INDEX(DriversGams!$A$5:$AN$24,MATCH(Drivers!$A56,DriversGams!$A$5:$A$24,0),MATCH(Drivers!AC$3,DriversGams!$A$5:$AN$5,0))</f>
        <v>17.8</v>
      </c>
      <c r="AD56" s="10">
        <f>INDEX(DriversGams!$A$5:$AN$24,MATCH(Drivers!$A56,DriversGams!$A$5:$A$24,0),MATCH(Drivers!AD$3,DriversGams!$A$5:$AN$5,0))</f>
        <v>18.23</v>
      </c>
      <c r="AE56" s="10">
        <f>INDEX(DriversGams!$A$5:$AN$24,MATCH(Drivers!$A56,DriversGams!$A$5:$A$24,0),MATCH(Drivers!AE$3,DriversGams!$A$5:$AN$5,0))</f>
        <v>18.670000000000002</v>
      </c>
      <c r="AF56" s="10">
        <f>INDEX(DriversGams!$A$5:$AN$24,MATCH(Drivers!$A56,DriversGams!$A$5:$A$24,0),MATCH(Drivers!AF$3,DriversGams!$A$5:$AN$5,0))</f>
        <v>20.87</v>
      </c>
      <c r="AG56" s="10">
        <f>INDEX(DriversGams!$A$5:$AN$24,MATCH(Drivers!$A56,DriversGams!$A$5:$A$24,0),MATCH(Drivers!AG$3,DriversGams!$A$5:$AN$5,0))</f>
        <v>23.27</v>
      </c>
      <c r="AH56" s="126"/>
      <c r="AI56" s="126"/>
      <c r="AJ56" s="126"/>
      <c r="AK56" s="126"/>
      <c r="AL56" s="126"/>
      <c r="AM56" s="126"/>
      <c r="AO56" s="338">
        <f t="shared" si="82"/>
        <v>13</v>
      </c>
    </row>
    <row r="57" spans="1:41" s="338" customFormat="1">
      <c r="A57" s="134" t="s">
        <v>594</v>
      </c>
      <c r="B57" s="338">
        <f t="shared" si="81"/>
        <v>15</v>
      </c>
      <c r="C57" s="331">
        <v>135.95535691221758</v>
      </c>
      <c r="D57" s="10">
        <f>INDEX(DriversGams!$A$5:$AN$24,MATCH(Drivers!$A57,DriversGams!$A$5:$A$24,0),MATCH(Drivers!D$3,DriversGams!$A$5:$AN$5,0))</f>
        <v>139.76</v>
      </c>
      <c r="E57" s="10">
        <f>INDEX(DriversGams!$A$5:$AN$24,MATCH(Drivers!$A57,DriversGams!$A$5:$A$24,0),MATCH(Drivers!E$3,DriversGams!$A$5:$AN$5,0))</f>
        <v>143.13</v>
      </c>
      <c r="F57" s="10">
        <f>INDEX(DriversGams!$A$5:$AN$24,MATCH(Drivers!$A57,DriversGams!$A$5:$A$24,0),MATCH(Drivers!F$3,DriversGams!$A$5:$AN$5,0))</f>
        <v>144.43</v>
      </c>
      <c r="G57" s="10">
        <f>INDEX(DriversGams!$A$5:$AN$24,MATCH(Drivers!$A57,DriversGams!$A$5:$A$24,0),MATCH(Drivers!G$3,DriversGams!$A$5:$AN$5,0))</f>
        <v>145.78</v>
      </c>
      <c r="H57" s="10">
        <f>INDEX(DriversGams!$A$5:$AN$24,MATCH(Drivers!$A57,DriversGams!$A$5:$A$24,0),MATCH(Drivers!H$3,DriversGams!$A$5:$AN$5,0))</f>
        <v>148.19</v>
      </c>
      <c r="I57" s="10">
        <f>INDEX(DriversGams!$A$5:$AN$24,MATCH(Drivers!$A57,DriversGams!$A$5:$A$24,0),MATCH(Drivers!I$3,DriversGams!$A$5:$AN$5,0))</f>
        <v>150.15</v>
      </c>
      <c r="J57" s="10">
        <f>INDEX(DriversGams!$A$5:$AN$24,MATCH(Drivers!$A57,DriversGams!$A$5:$A$24,0),MATCH(Drivers!J$3,DriversGams!$A$5:$AN$5,0))</f>
        <v>149.86000000000001</v>
      </c>
      <c r="K57" s="10">
        <f>INDEX(DriversGams!$A$5:$AN$24,MATCH(Drivers!$A57,DriversGams!$A$5:$A$24,0),MATCH(Drivers!K$3,DriversGams!$A$5:$AN$5,0))</f>
        <v>138.71</v>
      </c>
      <c r="L57" s="10">
        <f>INDEX(DriversGams!$A$5:$AN$24,MATCH(Drivers!$A57,DriversGams!$A$5:$A$24,0),MATCH(Drivers!L$3,DriversGams!$A$5:$AN$5,0))</f>
        <v>141.72999999999999</v>
      </c>
      <c r="M57" s="10">
        <f>INDEX(DriversGams!$A$5:$AN$24,MATCH(Drivers!$A57,DriversGams!$A$5:$A$24,0),MATCH(Drivers!M$3,DriversGams!$A$5:$AN$5,0))</f>
        <v>144.58000000000001</v>
      </c>
      <c r="N57" s="10">
        <f>INDEX(DriversGams!$A$5:$AN$24,MATCH(Drivers!$A57,DriversGams!$A$5:$A$24,0),MATCH(Drivers!N$3,DriversGams!$A$5:$AN$5,0))</f>
        <v>147.09</v>
      </c>
      <c r="O57" s="10">
        <f>INDEX(DriversGams!$A$5:$AN$24,MATCH(Drivers!$A57,DriversGams!$A$5:$A$24,0),MATCH(Drivers!O$3,DriversGams!$A$5:$AN$5,0))</f>
        <v>150.05000000000001</v>
      </c>
      <c r="P57" s="10">
        <f>INDEX(DriversGams!$A$5:$AN$24,MATCH(Drivers!$A57,DriversGams!$A$5:$A$24,0),MATCH(Drivers!P$3,DriversGams!$A$5:$AN$5,0))</f>
        <v>152.99</v>
      </c>
      <c r="Q57" s="10">
        <f>INDEX(DriversGams!$A$5:$AN$24,MATCH(Drivers!$A57,DriversGams!$A$5:$A$24,0),MATCH(Drivers!Q$3,DriversGams!$A$5:$AN$5,0))</f>
        <v>155.99</v>
      </c>
      <c r="R57" s="10">
        <f>INDEX(DriversGams!$A$5:$AN$24,MATCH(Drivers!$A57,DriversGams!$A$5:$A$24,0),MATCH(Drivers!R$3,DriversGams!$A$5:$AN$5,0))</f>
        <v>158.99</v>
      </c>
      <c r="S57" s="10">
        <f>INDEX(DriversGams!$A$5:$AN$24,MATCH(Drivers!$A57,DriversGams!$A$5:$A$24,0),MATCH(Drivers!S$3,DriversGams!$A$5:$AN$5,0))</f>
        <v>160.97999999999999</v>
      </c>
      <c r="T57" s="10">
        <f>INDEX(DriversGams!$A$5:$AN$24,MATCH(Drivers!$A57,DriversGams!$A$5:$A$24,0),MATCH(Drivers!T$3,DriversGams!$A$5:$AN$5,0))</f>
        <v>164.16</v>
      </c>
      <c r="U57" s="10">
        <f>INDEX(DriversGams!$A$5:$AN$24,MATCH(Drivers!$A57,DriversGams!$A$5:$A$24,0),MATCH(Drivers!U$3,DriversGams!$A$5:$AN$5,0))</f>
        <v>167.7</v>
      </c>
      <c r="V57" s="10">
        <f>INDEX(DriversGams!$A$5:$AN$24,MATCH(Drivers!$A57,DriversGams!$A$5:$A$24,0),MATCH(Drivers!V$3,DriversGams!$A$5:$AN$5,0))</f>
        <v>172.12</v>
      </c>
      <c r="W57" s="10">
        <f>INDEX(DriversGams!$A$5:$AN$24,MATCH(Drivers!$A57,DriversGams!$A$5:$A$24,0),MATCH(Drivers!W$3,DriversGams!$A$5:$AN$5,0))</f>
        <v>176.73</v>
      </c>
      <c r="X57" s="10">
        <f>INDEX(DriversGams!$A$5:$AN$24,MATCH(Drivers!$A57,DriversGams!$A$5:$A$24,0),MATCH(Drivers!X$3,DriversGams!$A$5:$AN$5,0))</f>
        <v>181.62</v>
      </c>
      <c r="Y57" s="10">
        <f>INDEX(DriversGams!$A$5:$AN$24,MATCH(Drivers!$A57,DriversGams!$A$5:$A$24,0),MATCH(Drivers!Y$3,DriversGams!$A$5:$AN$5,0))</f>
        <v>186.95</v>
      </c>
      <c r="Z57" s="10">
        <f>INDEX(DriversGams!$A$5:$AN$24,MATCH(Drivers!$A57,DriversGams!$A$5:$A$24,0),MATCH(Drivers!Z$3,DriversGams!$A$5:$AN$5,0))</f>
        <v>192.27</v>
      </c>
      <c r="AA57" s="10">
        <f>INDEX(DriversGams!$A$5:$AN$24,MATCH(Drivers!$A57,DriversGams!$A$5:$A$24,0),MATCH(Drivers!AA$3,DriversGams!$A$5:$AN$5,0))</f>
        <v>197.94</v>
      </c>
      <c r="AB57" s="10">
        <f>INDEX(DriversGams!$A$5:$AN$24,MATCH(Drivers!$A57,DriversGams!$A$5:$A$24,0),MATCH(Drivers!AB$3,DriversGams!$A$5:$AN$5,0))</f>
        <v>204.15</v>
      </c>
      <c r="AC57" s="10">
        <f>INDEX(DriversGams!$A$5:$AN$24,MATCH(Drivers!$A57,DriversGams!$A$5:$A$24,0),MATCH(Drivers!AC$3,DriversGams!$A$5:$AN$5,0))</f>
        <v>210.42</v>
      </c>
      <c r="AD57" s="10">
        <f>INDEX(DriversGams!$A$5:$AN$24,MATCH(Drivers!$A57,DriversGams!$A$5:$A$24,0),MATCH(Drivers!AD$3,DriversGams!$A$5:$AN$5,0))</f>
        <v>216.93</v>
      </c>
      <c r="AE57" s="10">
        <f>INDEX(DriversGams!$A$5:$AN$24,MATCH(Drivers!$A57,DriversGams!$A$5:$A$24,0),MATCH(Drivers!AE$3,DriversGams!$A$5:$AN$5,0))</f>
        <v>223.69</v>
      </c>
      <c r="AF57" s="10">
        <f>INDEX(DriversGams!$A$5:$AN$24,MATCH(Drivers!$A57,DriversGams!$A$5:$A$24,0),MATCH(Drivers!AF$3,DriversGams!$A$5:$AN$5,0))</f>
        <v>259.85000000000002</v>
      </c>
      <c r="AG57" s="10">
        <f>INDEX(DriversGams!$A$5:$AN$24,MATCH(Drivers!$A57,DriversGams!$A$5:$A$24,0),MATCH(Drivers!AG$3,DriversGams!$A$5:$AN$5,0))</f>
        <v>305.06</v>
      </c>
      <c r="AH57" s="126"/>
      <c r="AI57" s="126"/>
      <c r="AJ57" s="126"/>
      <c r="AK57" s="126"/>
      <c r="AL57" s="126"/>
      <c r="AM57" s="126"/>
      <c r="AO57" s="338">
        <f t="shared" si="82"/>
        <v>14</v>
      </c>
    </row>
    <row r="58" spans="1:41" s="338" customFormat="1">
      <c r="A58" s="134" t="s">
        <v>593</v>
      </c>
      <c r="B58" s="338">
        <f t="shared" si="81"/>
        <v>16</v>
      </c>
      <c r="C58" s="331">
        <v>21.151207305916397</v>
      </c>
      <c r="D58" s="10">
        <f>INDEX(DriversGams!$A$5:$AN$24,MATCH(Drivers!$A58,DriversGams!$A$5:$A$24,0),MATCH(Drivers!D$3,DriversGams!$A$5:$AN$5,0))</f>
        <v>22.36</v>
      </c>
      <c r="E58" s="10">
        <f>INDEX(DriversGams!$A$5:$AN$24,MATCH(Drivers!$A58,DriversGams!$A$5:$A$24,0),MATCH(Drivers!E$3,DriversGams!$A$5:$AN$5,0))</f>
        <v>23.93</v>
      </c>
      <c r="F58" s="10">
        <f>INDEX(DriversGams!$A$5:$AN$24,MATCH(Drivers!$A58,DriversGams!$A$5:$A$24,0),MATCH(Drivers!F$3,DriversGams!$A$5:$AN$5,0))</f>
        <v>24.86</v>
      </c>
      <c r="G58" s="10">
        <f>INDEX(DriversGams!$A$5:$AN$24,MATCH(Drivers!$A58,DriversGams!$A$5:$A$24,0),MATCH(Drivers!G$3,DriversGams!$A$5:$AN$5,0))</f>
        <v>25.68</v>
      </c>
      <c r="H58" s="10">
        <f>INDEX(DriversGams!$A$5:$AN$24,MATCH(Drivers!$A58,DriversGams!$A$5:$A$24,0),MATCH(Drivers!H$3,DriversGams!$A$5:$AN$5,0))</f>
        <v>27.65</v>
      </c>
      <c r="I58" s="10">
        <f>INDEX(DriversGams!$A$5:$AN$24,MATCH(Drivers!$A58,DriversGams!$A$5:$A$24,0),MATCH(Drivers!I$3,DriversGams!$A$5:$AN$5,0))</f>
        <v>29.64</v>
      </c>
      <c r="J58" s="10">
        <f>INDEX(DriversGams!$A$5:$AN$24,MATCH(Drivers!$A58,DriversGams!$A$5:$A$24,0),MATCH(Drivers!J$3,DriversGams!$A$5:$AN$5,0))</f>
        <v>30.75</v>
      </c>
      <c r="K58" s="10">
        <f>INDEX(DriversGams!$A$5:$AN$24,MATCH(Drivers!$A58,DriversGams!$A$5:$A$24,0),MATCH(Drivers!K$3,DriversGams!$A$5:$AN$5,0))</f>
        <v>30.26</v>
      </c>
      <c r="L58" s="10">
        <f>INDEX(DriversGams!$A$5:$AN$24,MATCH(Drivers!$A58,DriversGams!$A$5:$A$24,0),MATCH(Drivers!L$3,DriversGams!$A$5:$AN$5,0))</f>
        <v>31.64</v>
      </c>
      <c r="M58" s="10">
        <f>INDEX(DriversGams!$A$5:$AN$24,MATCH(Drivers!$A58,DriversGams!$A$5:$A$24,0),MATCH(Drivers!M$3,DriversGams!$A$5:$AN$5,0))</f>
        <v>33.06</v>
      </c>
      <c r="N58" s="10">
        <f>INDEX(DriversGams!$A$5:$AN$24,MATCH(Drivers!$A58,DriversGams!$A$5:$A$24,0),MATCH(Drivers!N$3,DriversGams!$A$5:$AN$5,0))</f>
        <v>34.409999999999997</v>
      </c>
      <c r="O58" s="10">
        <f>INDEX(DriversGams!$A$5:$AN$24,MATCH(Drivers!$A58,DriversGams!$A$5:$A$24,0),MATCH(Drivers!O$3,DriversGams!$A$5:$AN$5,0))</f>
        <v>36.049999999999997</v>
      </c>
      <c r="P58" s="10">
        <f>INDEX(DriversGams!$A$5:$AN$24,MATCH(Drivers!$A58,DriversGams!$A$5:$A$24,0),MATCH(Drivers!P$3,DriversGams!$A$5:$AN$5,0))</f>
        <v>37.840000000000003</v>
      </c>
      <c r="Q58" s="10">
        <f>INDEX(DriversGams!$A$5:$AN$24,MATCH(Drivers!$A58,DriversGams!$A$5:$A$24,0),MATCH(Drivers!Q$3,DriversGams!$A$5:$AN$5,0))</f>
        <v>39.71</v>
      </c>
      <c r="R58" s="10">
        <f>INDEX(DriversGams!$A$5:$AN$24,MATCH(Drivers!$A58,DriversGams!$A$5:$A$24,0),MATCH(Drivers!R$3,DriversGams!$A$5:$AN$5,0))</f>
        <v>41.68</v>
      </c>
      <c r="S58" s="10">
        <f>INDEX(DriversGams!$A$5:$AN$24,MATCH(Drivers!$A58,DriversGams!$A$5:$A$24,0),MATCH(Drivers!S$3,DriversGams!$A$5:$AN$5,0))</f>
        <v>44.08</v>
      </c>
      <c r="T58" s="10">
        <f>INDEX(DriversGams!$A$5:$AN$24,MATCH(Drivers!$A58,DriversGams!$A$5:$A$24,0),MATCH(Drivers!T$3,DriversGams!$A$5:$AN$5,0))</f>
        <v>46.58</v>
      </c>
      <c r="U58" s="10">
        <f>INDEX(DriversGams!$A$5:$AN$24,MATCH(Drivers!$A58,DriversGams!$A$5:$A$24,0),MATCH(Drivers!U$3,DriversGams!$A$5:$AN$5,0))</f>
        <v>49.3</v>
      </c>
      <c r="V58" s="10">
        <f>INDEX(DriversGams!$A$5:$AN$24,MATCH(Drivers!$A58,DriversGams!$A$5:$A$24,0),MATCH(Drivers!V$3,DriversGams!$A$5:$AN$5,0))</f>
        <v>52.42</v>
      </c>
      <c r="W58" s="10">
        <f>INDEX(DriversGams!$A$5:$AN$24,MATCH(Drivers!$A58,DriversGams!$A$5:$A$24,0),MATCH(Drivers!W$3,DriversGams!$A$5:$AN$5,0))</f>
        <v>55.71</v>
      </c>
      <c r="X58" s="10">
        <f>INDEX(DriversGams!$A$5:$AN$24,MATCH(Drivers!$A58,DriversGams!$A$5:$A$24,0),MATCH(Drivers!X$3,DriversGams!$A$5:$AN$5,0))</f>
        <v>59.21</v>
      </c>
      <c r="Y58" s="10">
        <f>INDEX(DriversGams!$A$5:$AN$24,MATCH(Drivers!$A58,DriversGams!$A$5:$A$24,0),MATCH(Drivers!Y$3,DriversGams!$A$5:$AN$5,0))</f>
        <v>63.34</v>
      </c>
      <c r="Z58" s="10">
        <f>INDEX(DriversGams!$A$5:$AN$24,MATCH(Drivers!$A58,DriversGams!$A$5:$A$24,0),MATCH(Drivers!Z$3,DriversGams!$A$5:$AN$5,0))</f>
        <v>67.680000000000007</v>
      </c>
      <c r="AA58" s="10">
        <f>INDEX(DriversGams!$A$5:$AN$24,MATCH(Drivers!$A58,DriversGams!$A$5:$A$24,0),MATCH(Drivers!AA$3,DriversGams!$A$5:$AN$5,0))</f>
        <v>72.56</v>
      </c>
      <c r="AB58" s="10">
        <f>INDEX(DriversGams!$A$5:$AN$24,MATCH(Drivers!$A58,DriversGams!$A$5:$A$24,0),MATCH(Drivers!AB$3,DriversGams!$A$5:$AN$5,0))</f>
        <v>77.790000000000006</v>
      </c>
      <c r="AC58" s="10">
        <f>INDEX(DriversGams!$A$5:$AN$24,MATCH(Drivers!$A58,DriversGams!$A$5:$A$24,0),MATCH(Drivers!AC$3,DriversGams!$A$5:$AN$5,0))</f>
        <v>83.35</v>
      </c>
      <c r="AD58" s="10">
        <f>INDEX(DriversGams!$A$5:$AN$24,MATCH(Drivers!$A58,DriversGams!$A$5:$A$24,0),MATCH(Drivers!AD$3,DriversGams!$A$5:$AN$5,0))</f>
        <v>89.31</v>
      </c>
      <c r="AE58" s="10">
        <f>INDEX(DriversGams!$A$5:$AN$24,MATCH(Drivers!$A58,DriversGams!$A$5:$A$24,0),MATCH(Drivers!AE$3,DriversGams!$A$5:$AN$5,0))</f>
        <v>95.69</v>
      </c>
      <c r="AF58" s="10">
        <f>INDEX(DriversGams!$A$5:$AN$24,MATCH(Drivers!$A58,DriversGams!$A$5:$A$24,0),MATCH(Drivers!AF$3,DriversGams!$A$5:$AN$5,0))</f>
        <v>130.12</v>
      </c>
      <c r="AG58" s="10">
        <f>INDEX(DriversGams!$A$5:$AN$24,MATCH(Drivers!$A58,DriversGams!$A$5:$A$24,0),MATCH(Drivers!AG$3,DriversGams!$A$5:$AN$5,0))</f>
        <v>170.59</v>
      </c>
      <c r="AH58" s="126"/>
      <c r="AI58" s="126"/>
      <c r="AJ58" s="126"/>
      <c r="AK58" s="126"/>
      <c r="AL58" s="126"/>
      <c r="AM58" s="126"/>
      <c r="AO58" s="338">
        <f t="shared" si="82"/>
        <v>15</v>
      </c>
    </row>
    <row r="59" spans="1:41" s="338" customFormat="1">
      <c r="A59" s="134" t="s">
        <v>596</v>
      </c>
      <c r="B59" s="338">
        <f t="shared" si="81"/>
        <v>17</v>
      </c>
      <c r="C59" s="331">
        <v>1.1351531206547518</v>
      </c>
      <c r="D59" s="10">
        <f>INDEX(DriversGams!$A$5:$AN$24,MATCH(Drivers!$A59,DriversGams!$A$5:$A$24,0),MATCH(Drivers!D$3,DriversGams!$A$5:$AN$5,0))</f>
        <v>1.1499999999999999</v>
      </c>
      <c r="E59" s="10">
        <f>INDEX(DriversGams!$A$5:$AN$24,MATCH(Drivers!$A59,DriversGams!$A$5:$A$24,0),MATCH(Drivers!E$3,DriversGams!$A$5:$AN$5,0))</f>
        <v>1.1299999999999999</v>
      </c>
      <c r="F59" s="10">
        <f>INDEX(DriversGams!$A$5:$AN$24,MATCH(Drivers!$A59,DriversGams!$A$5:$A$24,0),MATCH(Drivers!F$3,DriversGams!$A$5:$AN$5,0))</f>
        <v>1.1200000000000001</v>
      </c>
      <c r="G59" s="10">
        <f>INDEX(DriversGams!$A$5:$AN$24,MATCH(Drivers!$A59,DriversGams!$A$5:$A$24,0),MATCH(Drivers!G$3,DriversGams!$A$5:$AN$5,0))</f>
        <v>1.1200000000000001</v>
      </c>
      <c r="H59" s="10">
        <f>INDEX(DriversGams!$A$5:$AN$24,MATCH(Drivers!$A59,DriversGams!$A$5:$A$24,0),MATCH(Drivers!H$3,DriversGams!$A$5:$AN$5,0))</f>
        <v>1.1299999999999999</v>
      </c>
      <c r="I59" s="10">
        <f>INDEX(DriversGams!$A$5:$AN$24,MATCH(Drivers!$A59,DriversGams!$A$5:$A$24,0),MATCH(Drivers!I$3,DriversGams!$A$5:$AN$5,0))</f>
        <v>1.1000000000000001</v>
      </c>
      <c r="J59" s="10">
        <f>INDEX(DriversGams!$A$5:$AN$24,MATCH(Drivers!$A59,DriversGams!$A$5:$A$24,0),MATCH(Drivers!J$3,DriversGams!$A$5:$AN$5,0))</f>
        <v>1.07</v>
      </c>
      <c r="K59" s="10">
        <f>INDEX(DriversGams!$A$5:$AN$24,MATCH(Drivers!$A59,DriversGams!$A$5:$A$24,0),MATCH(Drivers!K$3,DriversGams!$A$5:$AN$5,0))</f>
        <v>0.94</v>
      </c>
      <c r="L59" s="10">
        <f>INDEX(DriversGams!$A$5:$AN$24,MATCH(Drivers!$A59,DriversGams!$A$5:$A$24,0),MATCH(Drivers!L$3,DriversGams!$A$5:$AN$5,0))</f>
        <v>0.94</v>
      </c>
      <c r="M59" s="10">
        <f>INDEX(DriversGams!$A$5:$AN$24,MATCH(Drivers!$A59,DriversGams!$A$5:$A$24,0),MATCH(Drivers!M$3,DriversGams!$A$5:$AN$5,0))</f>
        <v>0.95</v>
      </c>
      <c r="N59" s="10">
        <f>INDEX(DriversGams!$A$5:$AN$24,MATCH(Drivers!$A59,DriversGams!$A$5:$A$24,0),MATCH(Drivers!N$3,DriversGams!$A$5:$AN$5,0))</f>
        <v>0.97</v>
      </c>
      <c r="O59" s="10">
        <f>INDEX(DriversGams!$A$5:$AN$24,MATCH(Drivers!$A59,DriversGams!$A$5:$A$24,0),MATCH(Drivers!O$3,DriversGams!$A$5:$AN$5,0))</f>
        <v>0.98</v>
      </c>
      <c r="P59" s="10">
        <f>INDEX(DriversGams!$A$5:$AN$24,MATCH(Drivers!$A59,DriversGams!$A$5:$A$24,0),MATCH(Drivers!P$3,DriversGams!$A$5:$AN$5,0))</f>
        <v>1</v>
      </c>
      <c r="Q59" s="10">
        <f>INDEX(DriversGams!$A$5:$AN$24,MATCH(Drivers!$A59,DriversGams!$A$5:$A$24,0),MATCH(Drivers!Q$3,DriversGams!$A$5:$AN$5,0))</f>
        <v>1.02</v>
      </c>
      <c r="R59" s="10">
        <f>INDEX(DriversGams!$A$5:$AN$24,MATCH(Drivers!$A59,DriversGams!$A$5:$A$24,0),MATCH(Drivers!R$3,DriversGams!$A$5:$AN$5,0))</f>
        <v>1.04</v>
      </c>
      <c r="S59" s="10">
        <f>INDEX(DriversGams!$A$5:$AN$24,MATCH(Drivers!$A59,DriversGams!$A$5:$A$24,0),MATCH(Drivers!S$3,DriversGams!$A$5:$AN$5,0))</f>
        <v>1.05</v>
      </c>
      <c r="T59" s="10">
        <f>INDEX(DriversGams!$A$5:$AN$24,MATCH(Drivers!$A59,DriversGams!$A$5:$A$24,0),MATCH(Drivers!T$3,DriversGams!$A$5:$AN$5,0))</f>
        <v>1.06</v>
      </c>
      <c r="U59" s="10">
        <f>INDEX(DriversGams!$A$5:$AN$24,MATCH(Drivers!$A59,DriversGams!$A$5:$A$24,0),MATCH(Drivers!U$3,DriversGams!$A$5:$AN$5,0))</f>
        <v>1.0900000000000001</v>
      </c>
      <c r="V59" s="10">
        <f>INDEX(DriversGams!$A$5:$AN$24,MATCH(Drivers!$A59,DriversGams!$A$5:$A$24,0),MATCH(Drivers!V$3,DriversGams!$A$5:$AN$5,0))</f>
        <v>1.1200000000000001</v>
      </c>
      <c r="W59" s="10">
        <f>INDEX(DriversGams!$A$5:$AN$24,MATCH(Drivers!$A59,DriversGams!$A$5:$A$24,0),MATCH(Drivers!W$3,DriversGams!$A$5:$AN$5,0))</f>
        <v>1.1599999999999999</v>
      </c>
      <c r="X59" s="10">
        <f>INDEX(DriversGams!$A$5:$AN$24,MATCH(Drivers!$A59,DriversGams!$A$5:$A$24,0),MATCH(Drivers!X$3,DriversGams!$A$5:$AN$5,0))</f>
        <v>1.2</v>
      </c>
      <c r="Y59" s="10">
        <f>INDEX(DriversGams!$A$5:$AN$24,MATCH(Drivers!$A59,DriversGams!$A$5:$A$24,0),MATCH(Drivers!Y$3,DriversGams!$A$5:$AN$5,0))</f>
        <v>1.25</v>
      </c>
      <c r="Z59" s="10">
        <f>INDEX(DriversGams!$A$5:$AN$24,MATCH(Drivers!$A59,DriversGams!$A$5:$A$24,0),MATCH(Drivers!Z$3,DriversGams!$A$5:$AN$5,0))</f>
        <v>1.29</v>
      </c>
      <c r="AA59" s="10">
        <f>INDEX(DriversGams!$A$5:$AN$24,MATCH(Drivers!$A59,DriversGams!$A$5:$A$24,0),MATCH(Drivers!AA$3,DriversGams!$A$5:$AN$5,0))</f>
        <v>1.34</v>
      </c>
      <c r="AB59" s="10">
        <f>INDEX(DriversGams!$A$5:$AN$24,MATCH(Drivers!$A59,DriversGams!$A$5:$A$24,0),MATCH(Drivers!AB$3,DriversGams!$A$5:$AN$5,0))</f>
        <v>1.4</v>
      </c>
      <c r="AC59" s="10">
        <f>INDEX(DriversGams!$A$5:$AN$24,MATCH(Drivers!$A59,DriversGams!$A$5:$A$24,0),MATCH(Drivers!AC$3,DriversGams!$A$5:$AN$5,0))</f>
        <v>1.46</v>
      </c>
      <c r="AD59" s="10">
        <f>INDEX(DriversGams!$A$5:$AN$24,MATCH(Drivers!$A59,DriversGams!$A$5:$A$24,0),MATCH(Drivers!AD$3,DriversGams!$A$5:$AN$5,0))</f>
        <v>1.52</v>
      </c>
      <c r="AE59" s="10">
        <f>INDEX(DriversGams!$A$5:$AN$24,MATCH(Drivers!$A59,DriversGams!$A$5:$A$24,0),MATCH(Drivers!AE$3,DriversGams!$A$5:$AN$5,0))</f>
        <v>1.59</v>
      </c>
      <c r="AF59" s="10">
        <f>INDEX(DriversGams!$A$5:$AN$24,MATCH(Drivers!$A59,DriversGams!$A$5:$A$24,0),MATCH(Drivers!AF$3,DriversGams!$A$5:$AN$5,0))</f>
        <v>2.02</v>
      </c>
      <c r="AG59" s="10">
        <f>INDEX(DriversGams!$A$5:$AN$24,MATCH(Drivers!$A59,DriversGams!$A$5:$A$24,0),MATCH(Drivers!AG$3,DriversGams!$A$5:$AN$5,0))</f>
        <v>2.67</v>
      </c>
      <c r="AH59" s="126"/>
      <c r="AI59" s="126"/>
      <c r="AJ59" s="126"/>
      <c r="AK59" s="126"/>
      <c r="AL59" s="126"/>
      <c r="AM59" s="126"/>
      <c r="AO59" s="338">
        <f t="shared" si="82"/>
        <v>16</v>
      </c>
    </row>
    <row r="60" spans="1:41" s="338" customFormat="1">
      <c r="A60" s="134" t="s">
        <v>600</v>
      </c>
      <c r="B60" s="338">
        <f t="shared" si="81"/>
        <v>18</v>
      </c>
      <c r="C60" s="331">
        <v>66.42036548153871</v>
      </c>
      <c r="D60" s="10">
        <f>INDEX(DriversGams!$A$5:$AN$24,MATCH(Drivers!$A60,DriversGams!$A$5:$A$24,0),MATCH(Drivers!D$3,DriversGams!$A$5:$AN$5,0))</f>
        <v>67.81</v>
      </c>
      <c r="E60" s="10">
        <f>INDEX(DriversGams!$A$5:$AN$24,MATCH(Drivers!$A60,DriversGams!$A$5:$A$24,0),MATCH(Drivers!E$3,DriversGams!$A$5:$AN$5,0))</f>
        <v>65.680000000000007</v>
      </c>
      <c r="F60" s="10">
        <f>INDEX(DriversGams!$A$5:$AN$24,MATCH(Drivers!$A60,DriversGams!$A$5:$A$24,0),MATCH(Drivers!F$3,DriversGams!$A$5:$AN$5,0))</f>
        <v>63.54</v>
      </c>
      <c r="G60" s="10">
        <f>INDEX(DriversGams!$A$5:$AN$24,MATCH(Drivers!$A60,DriversGams!$A$5:$A$24,0),MATCH(Drivers!G$3,DriversGams!$A$5:$AN$5,0))</f>
        <v>63.36</v>
      </c>
      <c r="H60" s="10">
        <f>INDEX(DriversGams!$A$5:$AN$24,MATCH(Drivers!$A60,DriversGams!$A$5:$A$24,0),MATCH(Drivers!H$3,DriversGams!$A$5:$AN$5,0))</f>
        <v>63.29</v>
      </c>
      <c r="I60" s="10">
        <f>INDEX(DriversGams!$A$5:$AN$24,MATCH(Drivers!$A60,DriversGams!$A$5:$A$24,0),MATCH(Drivers!I$3,DriversGams!$A$5:$AN$5,0))</f>
        <v>63.16</v>
      </c>
      <c r="J60" s="10">
        <f>INDEX(DriversGams!$A$5:$AN$24,MATCH(Drivers!$A60,DriversGams!$A$5:$A$24,0),MATCH(Drivers!J$3,DriversGams!$A$5:$AN$5,0))</f>
        <v>62.72</v>
      </c>
      <c r="K60" s="10">
        <f>INDEX(DriversGams!$A$5:$AN$24,MATCH(Drivers!$A60,DriversGams!$A$5:$A$24,0),MATCH(Drivers!K$3,DriversGams!$A$5:$AN$5,0))</f>
        <v>60.32</v>
      </c>
      <c r="L60" s="10">
        <f>INDEX(DriversGams!$A$5:$AN$24,MATCH(Drivers!$A60,DriversGams!$A$5:$A$24,0),MATCH(Drivers!L$3,DriversGams!$A$5:$AN$5,0))</f>
        <v>60.32</v>
      </c>
      <c r="M60" s="10">
        <f>INDEX(DriversGams!$A$5:$AN$24,MATCH(Drivers!$A60,DriversGams!$A$5:$A$24,0),MATCH(Drivers!M$3,DriversGams!$A$5:$AN$5,0))</f>
        <v>60.4</v>
      </c>
      <c r="N60" s="10">
        <f>INDEX(DriversGams!$A$5:$AN$24,MATCH(Drivers!$A60,DriversGams!$A$5:$A$24,0),MATCH(Drivers!N$3,DriversGams!$A$5:$AN$5,0))</f>
        <v>60.18</v>
      </c>
      <c r="O60" s="10">
        <f>INDEX(DriversGams!$A$5:$AN$24,MATCH(Drivers!$A60,DriversGams!$A$5:$A$24,0),MATCH(Drivers!O$3,DriversGams!$A$5:$AN$5,0))</f>
        <v>60.35</v>
      </c>
      <c r="P60" s="10">
        <f>INDEX(DriversGams!$A$5:$AN$24,MATCH(Drivers!$A60,DriversGams!$A$5:$A$24,0),MATCH(Drivers!P$3,DriversGams!$A$5:$AN$5,0))</f>
        <v>60.75</v>
      </c>
      <c r="Q60" s="10">
        <f>INDEX(DriversGams!$A$5:$AN$24,MATCH(Drivers!$A60,DriversGams!$A$5:$A$24,0),MATCH(Drivers!Q$3,DriversGams!$A$5:$AN$5,0))</f>
        <v>60.82</v>
      </c>
      <c r="R60" s="10">
        <f>INDEX(DriversGams!$A$5:$AN$24,MATCH(Drivers!$A60,DriversGams!$A$5:$A$24,0),MATCH(Drivers!R$3,DriversGams!$A$5:$AN$5,0))</f>
        <v>60.78</v>
      </c>
      <c r="S60" s="10">
        <f>INDEX(DriversGams!$A$5:$AN$24,MATCH(Drivers!$A60,DriversGams!$A$5:$A$24,0),MATCH(Drivers!S$3,DriversGams!$A$5:$AN$5,0))</f>
        <v>60.57</v>
      </c>
      <c r="T60" s="10">
        <f>INDEX(DriversGams!$A$5:$AN$24,MATCH(Drivers!$A60,DriversGams!$A$5:$A$24,0),MATCH(Drivers!T$3,DriversGams!$A$5:$AN$5,0))</f>
        <v>59.99</v>
      </c>
      <c r="U60" s="10">
        <f>INDEX(DriversGams!$A$5:$AN$24,MATCH(Drivers!$A60,DriversGams!$A$5:$A$24,0),MATCH(Drivers!U$3,DriversGams!$A$5:$AN$5,0))</f>
        <v>59.52</v>
      </c>
      <c r="V60" s="10">
        <f>INDEX(DriversGams!$A$5:$AN$24,MATCH(Drivers!$A60,DriversGams!$A$5:$A$24,0),MATCH(Drivers!V$3,DriversGams!$A$5:$AN$5,0))</f>
        <v>59.08</v>
      </c>
      <c r="W60" s="10">
        <f>INDEX(DriversGams!$A$5:$AN$24,MATCH(Drivers!$A60,DriversGams!$A$5:$A$24,0),MATCH(Drivers!W$3,DriversGams!$A$5:$AN$5,0))</f>
        <v>59.01</v>
      </c>
      <c r="X60" s="10">
        <f>INDEX(DriversGams!$A$5:$AN$24,MATCH(Drivers!$A60,DriversGams!$A$5:$A$24,0),MATCH(Drivers!X$3,DriversGams!$A$5:$AN$5,0))</f>
        <v>58.82</v>
      </c>
      <c r="Y60" s="10">
        <f>INDEX(DriversGams!$A$5:$AN$24,MATCH(Drivers!$A60,DriversGams!$A$5:$A$24,0),MATCH(Drivers!Y$3,DriversGams!$A$5:$AN$5,0))</f>
        <v>58.76</v>
      </c>
      <c r="Z60" s="10">
        <f>INDEX(DriversGams!$A$5:$AN$24,MATCH(Drivers!$A60,DriversGams!$A$5:$A$24,0),MATCH(Drivers!Z$3,DriversGams!$A$5:$AN$5,0))</f>
        <v>58.76</v>
      </c>
      <c r="AA60" s="10">
        <f>INDEX(DriversGams!$A$5:$AN$24,MATCH(Drivers!$A60,DriversGams!$A$5:$A$24,0),MATCH(Drivers!AA$3,DriversGams!$A$5:$AN$5,0))</f>
        <v>58.54</v>
      </c>
      <c r="AB60" s="10">
        <f>INDEX(DriversGams!$A$5:$AN$24,MATCH(Drivers!$A60,DriversGams!$A$5:$A$24,0),MATCH(Drivers!AB$3,DriversGams!$A$5:$AN$5,0))</f>
        <v>57.86</v>
      </c>
      <c r="AC60" s="10">
        <f>INDEX(DriversGams!$A$5:$AN$24,MATCH(Drivers!$A60,DriversGams!$A$5:$A$24,0),MATCH(Drivers!AC$3,DriversGams!$A$5:$AN$5,0))</f>
        <v>56.62</v>
      </c>
      <c r="AD60" s="10">
        <f>INDEX(DriversGams!$A$5:$AN$24,MATCH(Drivers!$A60,DriversGams!$A$5:$A$24,0),MATCH(Drivers!AD$3,DriversGams!$A$5:$AN$5,0))</f>
        <v>55.36</v>
      </c>
      <c r="AE60" s="10">
        <f>INDEX(DriversGams!$A$5:$AN$24,MATCH(Drivers!$A60,DriversGams!$A$5:$A$24,0),MATCH(Drivers!AE$3,DriversGams!$A$5:$AN$5,0))</f>
        <v>54.1</v>
      </c>
      <c r="AF60" s="10">
        <f>INDEX(DriversGams!$A$5:$AN$24,MATCH(Drivers!$A60,DriversGams!$A$5:$A$24,0),MATCH(Drivers!AF$3,DriversGams!$A$5:$AN$5,0))</f>
        <v>51.43</v>
      </c>
      <c r="AG60" s="10">
        <f>INDEX(DriversGams!$A$5:$AN$24,MATCH(Drivers!$A60,DriversGams!$A$5:$A$24,0),MATCH(Drivers!AG$3,DriversGams!$A$5:$AN$5,0))</f>
        <v>50.03</v>
      </c>
      <c r="AH60" s="126"/>
      <c r="AI60" s="126"/>
      <c r="AJ60" s="126"/>
      <c r="AK60" s="126"/>
      <c r="AL60" s="126"/>
      <c r="AM60" s="126"/>
    </row>
    <row r="61" spans="1:41" s="338" customFormat="1">
      <c r="A61" s="134" t="s">
        <v>528</v>
      </c>
      <c r="B61" s="338">
        <f t="shared" si="81"/>
        <v>19</v>
      </c>
      <c r="C61" s="331">
        <v>84.250557323845101</v>
      </c>
      <c r="D61" s="10">
        <f>INDEX(DriversGams!$A$5:$AN$24,MATCH(Drivers!$A61,DriversGams!$A$5:$A$24,0),MATCH(Drivers!D$3,DriversGams!$A$5:$AN$5,0))</f>
        <v>82.71</v>
      </c>
      <c r="E61" s="10">
        <f>INDEX(DriversGams!$A$5:$AN$24,MATCH(Drivers!$A61,DriversGams!$A$5:$A$24,0),MATCH(Drivers!E$3,DriversGams!$A$5:$AN$5,0))</f>
        <v>79.56</v>
      </c>
      <c r="F61" s="10">
        <f>INDEX(DriversGams!$A$5:$AN$24,MATCH(Drivers!$A61,DriversGams!$A$5:$A$24,0),MATCH(Drivers!F$3,DriversGams!$A$5:$AN$5,0))</f>
        <v>76.53</v>
      </c>
      <c r="G61" s="10">
        <f>INDEX(DriversGams!$A$5:$AN$24,MATCH(Drivers!$A61,DriversGams!$A$5:$A$24,0),MATCH(Drivers!G$3,DriversGams!$A$5:$AN$5,0))</f>
        <v>75.13</v>
      </c>
      <c r="H61" s="10">
        <f>INDEX(DriversGams!$A$5:$AN$24,MATCH(Drivers!$A61,DriversGams!$A$5:$A$24,0),MATCH(Drivers!H$3,DriversGams!$A$5:$AN$5,0))</f>
        <v>74.03</v>
      </c>
      <c r="I61" s="10">
        <f>INDEX(DriversGams!$A$5:$AN$24,MATCH(Drivers!$A61,DriversGams!$A$5:$A$24,0),MATCH(Drivers!I$3,DriversGams!$A$5:$AN$5,0))</f>
        <v>74.44</v>
      </c>
      <c r="J61" s="10">
        <f>INDEX(DriversGams!$A$5:$AN$24,MATCH(Drivers!$A61,DriversGams!$A$5:$A$24,0),MATCH(Drivers!J$3,DriversGams!$A$5:$AN$5,0))</f>
        <v>72.650000000000006</v>
      </c>
      <c r="K61" s="10">
        <f>INDEX(DriversGams!$A$5:$AN$24,MATCH(Drivers!$A61,DriversGams!$A$5:$A$24,0),MATCH(Drivers!K$3,DriversGams!$A$5:$AN$5,0))</f>
        <v>70.260000000000005</v>
      </c>
      <c r="L61" s="10">
        <f>INDEX(DriversGams!$A$5:$AN$24,MATCH(Drivers!$A61,DriversGams!$A$5:$A$24,0),MATCH(Drivers!L$3,DriversGams!$A$5:$AN$5,0))</f>
        <v>74.099999999999994</v>
      </c>
      <c r="M61" s="10">
        <f>INDEX(DriversGams!$A$5:$AN$24,MATCH(Drivers!$A61,DriversGams!$A$5:$A$24,0),MATCH(Drivers!M$3,DriversGams!$A$5:$AN$5,0))</f>
        <v>73.67</v>
      </c>
      <c r="N61" s="10">
        <f>INDEX(DriversGams!$A$5:$AN$24,MATCH(Drivers!$A61,DriversGams!$A$5:$A$24,0),MATCH(Drivers!N$3,DriversGams!$A$5:$AN$5,0))</f>
        <v>74.25</v>
      </c>
      <c r="O61" s="10">
        <f>INDEX(DriversGams!$A$5:$AN$24,MATCH(Drivers!$A61,DriversGams!$A$5:$A$24,0),MATCH(Drivers!O$3,DriversGams!$A$5:$AN$5,0))</f>
        <v>74.66</v>
      </c>
      <c r="P61" s="10">
        <f>INDEX(DriversGams!$A$5:$AN$24,MATCH(Drivers!$A61,DriversGams!$A$5:$A$24,0),MATCH(Drivers!P$3,DriversGams!$A$5:$AN$5,0))</f>
        <v>75.03</v>
      </c>
      <c r="Q61" s="10">
        <f>INDEX(DriversGams!$A$5:$AN$24,MATCH(Drivers!$A61,DriversGams!$A$5:$A$24,0),MATCH(Drivers!Q$3,DriversGams!$A$5:$AN$5,0))</f>
        <v>76.28</v>
      </c>
      <c r="R61" s="10">
        <f>INDEX(DriversGams!$A$5:$AN$24,MATCH(Drivers!$A61,DriversGams!$A$5:$A$24,0),MATCH(Drivers!R$3,DriversGams!$A$5:$AN$5,0))</f>
        <v>76.319999999999993</v>
      </c>
      <c r="S61" s="10">
        <f>INDEX(DriversGams!$A$5:$AN$24,MATCH(Drivers!$A61,DriversGams!$A$5:$A$24,0),MATCH(Drivers!S$3,DriversGams!$A$5:$AN$5,0))</f>
        <v>76.67</v>
      </c>
      <c r="T61" s="10">
        <f>INDEX(DriversGams!$A$5:$AN$24,MATCH(Drivers!$A61,DriversGams!$A$5:$A$24,0),MATCH(Drivers!T$3,DriversGams!$A$5:$AN$5,0))</f>
        <v>78.13</v>
      </c>
      <c r="U61" s="10">
        <f>INDEX(DriversGams!$A$5:$AN$24,MATCH(Drivers!$A61,DriversGams!$A$5:$A$24,0),MATCH(Drivers!U$3,DriversGams!$A$5:$AN$5,0))</f>
        <v>79.61</v>
      </c>
      <c r="V61" s="10">
        <f>INDEX(DriversGams!$A$5:$AN$24,MATCH(Drivers!$A61,DriversGams!$A$5:$A$24,0),MATCH(Drivers!V$3,DriversGams!$A$5:$AN$5,0))</f>
        <v>81.23</v>
      </c>
      <c r="W61" s="10">
        <f>INDEX(DriversGams!$A$5:$AN$24,MATCH(Drivers!$A61,DriversGams!$A$5:$A$24,0),MATCH(Drivers!W$3,DriversGams!$A$5:$AN$5,0))</f>
        <v>83.69</v>
      </c>
      <c r="X61" s="10">
        <f>INDEX(DriversGams!$A$5:$AN$24,MATCH(Drivers!$A61,DriversGams!$A$5:$A$24,0),MATCH(Drivers!X$3,DriversGams!$A$5:$AN$5,0))</f>
        <v>85.48</v>
      </c>
      <c r="Y61" s="10">
        <f>INDEX(DriversGams!$A$5:$AN$24,MATCH(Drivers!$A61,DriversGams!$A$5:$A$24,0),MATCH(Drivers!Y$3,DriversGams!$A$5:$AN$5,0))</f>
        <v>87.67</v>
      </c>
      <c r="Z61" s="10">
        <f>INDEX(DriversGams!$A$5:$AN$24,MATCH(Drivers!$A61,DriversGams!$A$5:$A$24,0),MATCH(Drivers!Z$3,DriversGams!$A$5:$AN$5,0))</f>
        <v>89.95</v>
      </c>
      <c r="AA61" s="10">
        <f>INDEX(DriversGams!$A$5:$AN$24,MATCH(Drivers!$A61,DriversGams!$A$5:$A$24,0),MATCH(Drivers!AA$3,DriversGams!$A$5:$AN$5,0))</f>
        <v>91.79</v>
      </c>
      <c r="AB61" s="10">
        <f>INDEX(DriversGams!$A$5:$AN$24,MATCH(Drivers!$A61,DriversGams!$A$5:$A$24,0),MATCH(Drivers!AB$3,DriversGams!$A$5:$AN$5,0))</f>
        <v>93.81</v>
      </c>
      <c r="AC61" s="10">
        <f>INDEX(DriversGams!$A$5:$AN$24,MATCH(Drivers!$A61,DriversGams!$A$5:$A$24,0),MATCH(Drivers!AC$3,DriversGams!$A$5:$AN$5,0))</f>
        <v>95.03</v>
      </c>
      <c r="AD61" s="10">
        <f>INDEX(DriversGams!$A$5:$AN$24,MATCH(Drivers!$A61,DriversGams!$A$5:$A$24,0),MATCH(Drivers!AD$3,DriversGams!$A$5:$AN$5,0))</f>
        <v>96.4</v>
      </c>
      <c r="AE61" s="10">
        <f>INDEX(DriversGams!$A$5:$AN$24,MATCH(Drivers!$A61,DriversGams!$A$5:$A$24,0),MATCH(Drivers!AE$3,DriversGams!$A$5:$AN$5,0))</f>
        <v>97.78</v>
      </c>
      <c r="AF61" s="10">
        <f>INDEX(DriversGams!$A$5:$AN$24,MATCH(Drivers!$A61,DriversGams!$A$5:$A$24,0),MATCH(Drivers!AF$3,DriversGams!$A$5:$AN$5,0))</f>
        <v>105.99</v>
      </c>
      <c r="AG61" s="10">
        <f>INDEX(DriversGams!$A$5:$AN$24,MATCH(Drivers!$A61,DriversGams!$A$5:$A$24,0),MATCH(Drivers!AG$3,DriversGams!$A$5:$AN$5,0))</f>
        <v>116.96</v>
      </c>
      <c r="AH61" s="126"/>
      <c r="AI61" s="126"/>
      <c r="AJ61" s="126"/>
      <c r="AK61" s="126"/>
      <c r="AL61" s="126"/>
      <c r="AM61" s="126"/>
    </row>
    <row r="62" spans="1:41" s="338" customFormat="1">
      <c r="A62" s="5" t="s">
        <v>5</v>
      </c>
      <c r="B62" s="338">
        <f t="shared" si="81"/>
        <v>20</v>
      </c>
      <c r="C62" s="339">
        <v>2893.5650000000564</v>
      </c>
      <c r="D62" s="127" t="e">
        <f t="shared" ref="D62:K62" si="83">SUM(D43:D61)</f>
        <v>#N/A</v>
      </c>
      <c r="E62" s="127" t="e">
        <f t="shared" si="83"/>
        <v>#N/A</v>
      </c>
      <c r="F62" s="127" t="e">
        <f t="shared" si="83"/>
        <v>#N/A</v>
      </c>
      <c r="G62" s="127" t="e">
        <f t="shared" si="83"/>
        <v>#N/A</v>
      </c>
      <c r="H62" s="127" t="e">
        <f t="shared" si="83"/>
        <v>#N/A</v>
      </c>
      <c r="I62" s="127" t="e">
        <f t="shared" si="83"/>
        <v>#N/A</v>
      </c>
      <c r="J62" s="127" t="e">
        <f t="shared" si="83"/>
        <v>#N/A</v>
      </c>
      <c r="K62" s="127" t="e">
        <f t="shared" si="83"/>
        <v>#N/A</v>
      </c>
      <c r="L62" s="127" t="e">
        <f t="shared" ref="L62:AG62" si="84">SUM(L43:L61)</f>
        <v>#N/A</v>
      </c>
      <c r="M62" s="127" t="e">
        <f t="shared" si="84"/>
        <v>#N/A</v>
      </c>
      <c r="N62" s="127" t="e">
        <f t="shared" si="84"/>
        <v>#N/A</v>
      </c>
      <c r="O62" s="127" t="e">
        <f t="shared" si="84"/>
        <v>#N/A</v>
      </c>
      <c r="P62" s="127" t="e">
        <f t="shared" si="84"/>
        <v>#N/A</v>
      </c>
      <c r="Q62" s="127" t="e">
        <f t="shared" si="84"/>
        <v>#N/A</v>
      </c>
      <c r="R62" s="127" t="e">
        <f t="shared" si="84"/>
        <v>#N/A</v>
      </c>
      <c r="S62" s="127" t="e">
        <f t="shared" si="84"/>
        <v>#N/A</v>
      </c>
      <c r="T62" s="127" t="e">
        <f t="shared" si="84"/>
        <v>#N/A</v>
      </c>
      <c r="U62" s="127" t="e">
        <f t="shared" si="84"/>
        <v>#N/A</v>
      </c>
      <c r="V62" s="127" t="e">
        <f t="shared" si="84"/>
        <v>#N/A</v>
      </c>
      <c r="W62" s="127" t="e">
        <f t="shared" si="84"/>
        <v>#N/A</v>
      </c>
      <c r="X62" s="127" t="e">
        <f t="shared" si="84"/>
        <v>#N/A</v>
      </c>
      <c r="Y62" s="127" t="e">
        <f t="shared" si="84"/>
        <v>#N/A</v>
      </c>
      <c r="Z62" s="127" t="e">
        <f t="shared" si="84"/>
        <v>#N/A</v>
      </c>
      <c r="AA62" s="127" t="e">
        <f t="shared" si="84"/>
        <v>#N/A</v>
      </c>
      <c r="AB62" s="127" t="e">
        <f t="shared" si="84"/>
        <v>#N/A</v>
      </c>
      <c r="AC62" s="127" t="e">
        <f t="shared" si="84"/>
        <v>#N/A</v>
      </c>
      <c r="AD62" s="127" t="e">
        <f t="shared" si="84"/>
        <v>#N/A</v>
      </c>
      <c r="AE62" s="127" t="e">
        <f t="shared" si="84"/>
        <v>#N/A</v>
      </c>
      <c r="AF62" s="127" t="e">
        <f t="shared" si="84"/>
        <v>#N/A</v>
      </c>
      <c r="AG62" s="127" t="e">
        <f t="shared" si="84"/>
        <v>#N/A</v>
      </c>
      <c r="AH62" s="127"/>
      <c r="AI62" s="127"/>
      <c r="AJ62" s="127"/>
      <c r="AK62" s="127"/>
      <c r="AL62" s="127"/>
      <c r="AM62" s="127"/>
    </row>
    <row r="63" spans="1:41" s="33" customFormat="1">
      <c r="A63" s="248" t="s">
        <v>279</v>
      </c>
      <c r="B63" s="338">
        <f t="shared" si="81"/>
        <v>21</v>
      </c>
      <c r="C63" s="333"/>
      <c r="D63" s="249">
        <v>2.6436281887547874E-2</v>
      </c>
      <c r="E63" s="249">
        <v>2.0165921894981231E-2</v>
      </c>
      <c r="F63" s="249">
        <v>1.407744097509589E-2</v>
      </c>
      <c r="G63" s="249">
        <v>8.9337784405372211E-3</v>
      </c>
      <c r="H63" s="249">
        <v>1.4827464040109817E-2</v>
      </c>
      <c r="I63" s="249">
        <v>1.2732896737821964E-2</v>
      </c>
      <c r="J63" s="249">
        <v>7.2531087632679014E-3</v>
      </c>
      <c r="K63" s="249">
        <v>-7.2462496857853442E-2</v>
      </c>
      <c r="L63" s="249" t="e">
        <f t="shared" ref="L63" si="85">L62/K62-1</f>
        <v>#N/A</v>
      </c>
      <c r="M63" s="249" t="e">
        <f t="shared" ref="M63" si="86">M62/L62-1</f>
        <v>#N/A</v>
      </c>
      <c r="N63" s="249" t="e">
        <f t="shared" ref="N63" si="87">N62/M62-1</f>
        <v>#N/A</v>
      </c>
      <c r="O63" s="249" t="e">
        <f t="shared" ref="O63" si="88">O62/N62-1</f>
        <v>#N/A</v>
      </c>
      <c r="P63" s="249" t="e">
        <f t="shared" ref="P63" si="89">P62/O62-1</f>
        <v>#N/A</v>
      </c>
      <c r="Q63" s="249" t="e">
        <f t="shared" ref="Q63" si="90">Q62/P62-1</f>
        <v>#N/A</v>
      </c>
      <c r="R63" s="249" t="e">
        <f t="shared" ref="R63" si="91">R62/Q62-1</f>
        <v>#N/A</v>
      </c>
      <c r="S63" s="249" t="e">
        <f t="shared" ref="S63" si="92">S62/R62-1</f>
        <v>#N/A</v>
      </c>
      <c r="T63" s="249" t="e">
        <f t="shared" ref="T63" si="93">T62/S62-1</f>
        <v>#N/A</v>
      </c>
      <c r="U63" s="249" t="e">
        <f t="shared" ref="U63" si="94">U62/T62-1</f>
        <v>#N/A</v>
      </c>
      <c r="V63" s="249" t="e">
        <f t="shared" ref="V63" si="95">V62/U62-1</f>
        <v>#N/A</v>
      </c>
      <c r="W63" s="249" t="e">
        <f t="shared" ref="W63" si="96">W62/V62-1</f>
        <v>#N/A</v>
      </c>
      <c r="X63" s="249" t="e">
        <f t="shared" ref="X63" si="97">X62/W62-1</f>
        <v>#N/A</v>
      </c>
      <c r="Y63" s="249" t="e">
        <f t="shared" ref="Y63" si="98">Y62/X62-1</f>
        <v>#N/A</v>
      </c>
      <c r="Z63" s="249" t="e">
        <f t="shared" ref="Z63" si="99">Z62/Y62-1</f>
        <v>#N/A</v>
      </c>
      <c r="AA63" s="249" t="e">
        <f t="shared" ref="AA63" si="100">AA62/Z62-1</f>
        <v>#N/A</v>
      </c>
      <c r="AB63" s="249" t="e">
        <f t="shared" ref="AB63" si="101">AB62/AA62-1</f>
        <v>#N/A</v>
      </c>
      <c r="AC63" s="249" t="e">
        <f t="shared" ref="AC63" si="102">AC62/AB62-1</f>
        <v>#N/A</v>
      </c>
      <c r="AD63" s="249" t="e">
        <f t="shared" ref="AD63" si="103">AD62/AC62-1</f>
        <v>#N/A</v>
      </c>
      <c r="AE63" s="249" t="e">
        <f t="shared" ref="AE63" si="104">AE62/AD62-1</f>
        <v>#N/A</v>
      </c>
      <c r="AF63" s="249" t="e">
        <f>(AF62/AE62)^(1/5)-1</f>
        <v>#N/A</v>
      </c>
      <c r="AG63" s="249" t="e">
        <f>(AG62/AF62)^(1/5)-1</f>
        <v>#N/A</v>
      </c>
      <c r="AH63" s="248"/>
      <c r="AI63" s="248"/>
      <c r="AJ63" s="248"/>
      <c r="AK63" s="248"/>
      <c r="AL63" s="248"/>
      <c r="AM63" s="248"/>
    </row>
    <row r="64" spans="1:41" s="338" customFormat="1">
      <c r="A64" s="338" t="s">
        <v>611</v>
      </c>
      <c r="B64" s="338">
        <f t="shared" si="81"/>
        <v>22</v>
      </c>
      <c r="C64" s="332">
        <v>52.325432882070082</v>
      </c>
      <c r="D64" s="126">
        <f>INDEX(DriversGams!$A$44:$AN$44,1,MATCH(Drivers!D$3,DriversGams!$A$43:$AN$43,0))/1000</f>
        <v>53.104386458423342</v>
      </c>
      <c r="E64" s="126">
        <f>INDEX(DriversGams!$A$44:$AN$44,1,MATCH(Drivers!E$3,DriversGams!$A$43:$AN$43,0))/1000</f>
        <v>53.912365691429272</v>
      </c>
      <c r="F64" s="126">
        <f>INDEX(DriversGams!$A$44:$AN$44,1,MATCH(Drivers!F$3,DriversGams!$A$43:$AN$43,0))/1000</f>
        <v>54.750491457321111</v>
      </c>
      <c r="G64" s="126">
        <f>INDEX(DriversGams!$A$44:$AN$44,1,MATCH(Drivers!G$3,DriversGams!$A$43:$AN$43,0))/1000</f>
        <v>55.619940469824826</v>
      </c>
      <c r="H64" s="126">
        <f>INDEX(DriversGams!$A$44:$AN$44,1,MATCH(Drivers!H$3,DriversGams!$A$43:$AN$43,0))/1000</f>
        <v>56.521948041648095</v>
      </c>
      <c r="I64" s="126">
        <f>INDEX(DriversGams!$A$44:$AN$44,1,MATCH(Drivers!I$3,DriversGams!$A$43:$AN$43,0))/1000</f>
        <v>57.436000617299655</v>
      </c>
      <c r="J64" s="126">
        <f>INDEX(DriversGams!$A$44:$AN$44,1,MATCH(Drivers!J$3,DriversGams!$A$43:$AN$43,0))/1000</f>
        <v>58.364834921819444</v>
      </c>
      <c r="K64" s="126">
        <f>INDEX(DriversGams!$A$44:$AN$44,1,MATCH(Drivers!K$3,DriversGams!$A$43:$AN$43,0))/1000</f>
        <v>59.308690000000006</v>
      </c>
      <c r="L64" s="126">
        <f>INDEX(DriversGams!$A$44:$AN$44,1,MATCH(Drivers!L$3,DriversGams!$A$43:$AN$43,0))/1000</f>
        <v>60.097873988486953</v>
      </c>
      <c r="M64" s="126">
        <f>INDEX(DriversGams!$A$44:$AN$44,1,MATCH(Drivers!M$3,DriversGams!$A$43:$AN$43,0))/1000</f>
        <v>60.841582286809363</v>
      </c>
      <c r="N64" s="126">
        <f>INDEX(DriversGams!$A$44:$AN$44,1,MATCH(Drivers!N$3,DriversGams!$A$43:$AN$43,0))/1000</f>
        <v>61.537824355929828</v>
      </c>
      <c r="O64" s="126">
        <f>INDEX(DriversGams!$A$44:$AN$44,1,MATCH(Drivers!O$3,DriversGams!$A$43:$AN$43,0))/1000</f>
        <v>62.221509701386374</v>
      </c>
      <c r="P64" s="126">
        <f>INDEX(DriversGams!$A$44:$AN$44,1,MATCH(Drivers!P$3,DriversGams!$A$43:$AN$43,0))/1000</f>
        <v>62.892038582526091</v>
      </c>
      <c r="Q64" s="126">
        <f>INDEX(DriversGams!$A$44:$AN$44,1,MATCH(Drivers!Q$3,DriversGams!$A$43:$AN$43,0))/1000</f>
        <v>63.548817559440096</v>
      </c>
      <c r="R64" s="126">
        <f>INDEX(DriversGams!$A$44:$AN$44,1,MATCH(Drivers!R$3,DriversGams!$A$43:$AN$43,0))/1000</f>
        <v>64.191260356766122</v>
      </c>
      <c r="S64" s="126">
        <f>INDEX(DriversGams!$A$44:$AN$44,1,MATCH(Drivers!S$3,DriversGams!$A$43:$AN$43,0))/1000</f>
        <v>64.818788725428234</v>
      </c>
      <c r="T64" s="126">
        <f>INDEX(DriversGams!$A$44:$AN$44,1,MATCH(Drivers!T$3,DriversGams!$A$43:$AN$43,0))/1000</f>
        <v>65.435442210930105</v>
      </c>
      <c r="U64" s="126">
        <f>INDEX(DriversGams!$A$44:$AN$44,1,MATCH(Drivers!U$3,DriversGams!$A$43:$AN$43,0))/1000</f>
        <v>66.040790860694059</v>
      </c>
      <c r="V64" s="126">
        <f>INDEX(DriversGams!$A$44:$AN$44,1,MATCH(Drivers!V$3,DriversGams!$A$43:$AN$43,0))/1000</f>
        <v>66.6344094187031</v>
      </c>
      <c r="W64" s="126">
        <f>INDEX(DriversGams!$A$44:$AN$44,1,MATCH(Drivers!W$3,DriversGams!$A$43:$AN$43,0))/1000</f>
        <v>67.215877817791679</v>
      </c>
      <c r="X64" s="126">
        <f>INDEX(DriversGams!$A$44:$AN$44,1,MATCH(Drivers!X$3,DriversGams!$A$43:$AN$43,0))/1000</f>
        <v>67.784781669940756</v>
      </c>
      <c r="Y64" s="126">
        <f>INDEX(DriversGams!$A$44:$AN$44,1,MATCH(Drivers!Y$3,DriversGams!$A$43:$AN$43,0))/1000</f>
        <v>68.342055626742408</v>
      </c>
      <c r="Z64" s="126">
        <f>INDEX(DriversGams!$A$44:$AN$44,1,MATCH(Drivers!Z$3,DriversGams!$A$43:$AN$43,0))/1000</f>
        <v>68.88733085860035</v>
      </c>
      <c r="AA64" s="126">
        <f>INDEX(DriversGams!$A$44:$AN$44,1,MATCH(Drivers!AA$3,DriversGams!$A$43:$AN$43,0))/1000</f>
        <v>69.420244147098416</v>
      </c>
      <c r="AB64" s="126">
        <f>INDEX(DriversGams!$A$44:$AN$44,1,MATCH(Drivers!AB$3,DriversGams!$A$43:$AN$43,0))/1000</f>
        <v>69.940438284968707</v>
      </c>
      <c r="AC64" s="126">
        <f>INDEX(DriversGams!$A$44:$AN$44,1,MATCH(Drivers!AC$3,DriversGams!$A$43:$AN$43,0))/1000</f>
        <v>70.447562472153166</v>
      </c>
      <c r="AD64" s="126">
        <f>INDEX(DriversGams!$A$44:$AN$44,1,MATCH(Drivers!AD$3,DriversGams!$A$43:$AN$43,0))/1000</f>
        <v>70.942722252264574</v>
      </c>
      <c r="AE64" s="126">
        <f>INDEX(DriversGams!$A$44:$AN$44,1,MATCH(Drivers!AE$3,DriversGams!$A$43:$AN$43,0))/1000</f>
        <v>71.425610993241406</v>
      </c>
      <c r="AF64" s="126">
        <f>INDEX(DriversGams!$A$44:$AN$44,1,MATCH(Drivers!AF$3,DriversGams!$A$43:$AN$43,0))/1000</f>
        <v>73.645872502840064</v>
      </c>
      <c r="AG64" s="126">
        <f>INDEX(DriversGams!$A$44:$AN$44,1,MATCH(Drivers!AG$3,DriversGams!$A$43:$AN$43,0))/1000</f>
        <v>75.517908954390194</v>
      </c>
      <c r="AH64" s="126"/>
      <c r="AI64" s="126"/>
      <c r="AJ64" s="126"/>
      <c r="AK64" s="126"/>
      <c r="AL64" s="126"/>
      <c r="AM64" s="126"/>
    </row>
    <row r="65" spans="1:39" s="338" customFormat="1">
      <c r="A65" s="338" t="s">
        <v>396</v>
      </c>
      <c r="B65" s="338">
        <f t="shared" si="81"/>
        <v>23</v>
      </c>
      <c r="C65" s="334">
        <v>0.5</v>
      </c>
      <c r="D65" s="24">
        <f>INDEX(DriversGams!$B62:$AN62,1,MATCH(Drivers!D$3,DriversGams!$B$61:$AN$61,0))</f>
        <v>0.49530000000000002</v>
      </c>
      <c r="E65" s="24">
        <f>INDEX(DriversGams!$B62:$AN62,1,MATCH(Drivers!E$3,DriversGams!$B$61:$AN$61,0))</f>
        <v>0.48570000000000002</v>
      </c>
      <c r="F65" s="24">
        <f>INDEX(DriversGams!$B62:$AN62,1,MATCH(Drivers!F$3,DriversGams!$B$61:$AN$61,0))</f>
        <v>0.48010000000000003</v>
      </c>
      <c r="G65" s="24">
        <f>INDEX(DriversGams!$B62:$AN62,1,MATCH(Drivers!G$3,DriversGams!$B$61:$AN$61,0))</f>
        <v>0.4783</v>
      </c>
      <c r="H65" s="24">
        <f>INDEX(DriversGams!$B62:$AN62,1,MATCH(Drivers!H$3,DriversGams!$B$61:$AN$61,0))</f>
        <v>0.47289999999999999</v>
      </c>
      <c r="I65" s="24">
        <f>INDEX(DriversGams!$B62:$AN62,1,MATCH(Drivers!I$3,DriversGams!$B$61:$AN$61,0))</f>
        <v>0.46870000000000001</v>
      </c>
      <c r="J65" s="24">
        <f>INDEX(DriversGams!$B62:$AN62,1,MATCH(Drivers!J$3,DriversGams!$B$61:$AN$61,0))</f>
        <v>0.47139999999999999</v>
      </c>
      <c r="K65" s="24">
        <f>INDEX(DriversGams!$B62:$AN62,1,MATCH(Drivers!K$3,DriversGams!$B$61:$AN$61,0))</f>
        <v>0.48859999999999998</v>
      </c>
      <c r="L65" s="24">
        <f>INDEX(DriversGams!$B62:$AN62,1,MATCH(Drivers!L$3,DriversGams!$B$61:$AN$61,0))</f>
        <v>0.50270000000000004</v>
      </c>
      <c r="M65" s="24">
        <f>INDEX(DriversGams!$B62:$AN62,1,MATCH(Drivers!M$3,DriversGams!$B$61:$AN$61,0))</f>
        <v>0.498</v>
      </c>
      <c r="N65" s="24">
        <f>INDEX(DriversGams!$B62:$AN62,1,MATCH(Drivers!N$3,DriversGams!$B$61:$AN$61,0))</f>
        <v>0.49359999999999998</v>
      </c>
      <c r="O65" s="24">
        <f>INDEX(DriversGams!$B62:$AN62,1,MATCH(Drivers!O$3,DriversGams!$B$61:$AN$61,0))</f>
        <v>0.48820000000000002</v>
      </c>
      <c r="P65" s="24">
        <f>INDEX(DriversGams!$B62:$AN62,1,MATCH(Drivers!P$3,DriversGams!$B$61:$AN$61,0))</f>
        <v>0.48220000000000002</v>
      </c>
      <c r="Q65" s="24">
        <f>INDEX(DriversGams!$B62:$AN62,1,MATCH(Drivers!Q$3,DriversGams!$B$61:$AN$61,0))</f>
        <v>0.47520000000000001</v>
      </c>
      <c r="R65" s="24">
        <f>INDEX(DriversGams!$B62:$AN62,1,MATCH(Drivers!R$3,DriversGams!$B$61:$AN$61,0))</f>
        <v>0.46839999999999998</v>
      </c>
      <c r="S65" s="24">
        <f>INDEX(DriversGams!$B62:$AN62,1,MATCH(Drivers!S$3,DriversGams!$B$61:$AN$61,0))</f>
        <v>0.4647</v>
      </c>
      <c r="T65" s="24">
        <f>INDEX(DriversGams!$B62:$AN62,1,MATCH(Drivers!T$3,DriversGams!$B$61:$AN$61,0))</f>
        <v>0.45779999999999998</v>
      </c>
      <c r="U65" s="24">
        <f>INDEX(DriversGams!$B62:$AN62,1,MATCH(Drivers!U$3,DriversGams!$B$61:$AN$61,0))</f>
        <v>0.44979999999999998</v>
      </c>
      <c r="V65" s="24">
        <f>INDEX(DriversGams!$B62:$AN62,1,MATCH(Drivers!V$3,DriversGams!$B$61:$AN$61,0))</f>
        <v>0.44130000000000003</v>
      </c>
      <c r="W65" s="24">
        <f>INDEX(DriversGams!$B62:$AN62,1,MATCH(Drivers!W$3,DriversGams!$B$61:$AN$61,0))</f>
        <v>0.43219999999999997</v>
      </c>
      <c r="X65" s="24">
        <f>INDEX(DriversGams!$B62:$AN62,1,MATCH(Drivers!X$3,DriversGams!$B$61:$AN$61,0))</f>
        <v>0.42320000000000002</v>
      </c>
      <c r="Y65" s="24">
        <f>INDEX(DriversGams!$B62:$AN62,1,MATCH(Drivers!Y$3,DriversGams!$B$61:$AN$61,0))</f>
        <v>0.4138</v>
      </c>
      <c r="Z65" s="24">
        <f>INDEX(DriversGams!$B62:$AN62,1,MATCH(Drivers!Z$3,DriversGams!$B$61:$AN$61,0))</f>
        <v>0.40460000000000002</v>
      </c>
      <c r="AA65" s="24">
        <f>INDEX(DriversGams!$B62:$AN62,1,MATCH(Drivers!AA$3,DriversGams!$B$61:$AN$61,0))</f>
        <v>0.39539999999999997</v>
      </c>
      <c r="AB65" s="24">
        <f>INDEX(DriversGams!$B62:$AN62,1,MATCH(Drivers!AB$3,DriversGams!$B$61:$AN$61,0))</f>
        <v>0.38550000000000001</v>
      </c>
      <c r="AC65" s="24">
        <f>INDEX(DriversGams!$B62:$AN62,1,MATCH(Drivers!AC$3,DriversGams!$B$61:$AN$61,0))</f>
        <v>0.37590000000000001</v>
      </c>
      <c r="AD65" s="24">
        <f>INDEX(DriversGams!$B62:$AN62,1,MATCH(Drivers!AD$3,DriversGams!$B$61:$AN$61,0))</f>
        <v>0.36670000000000003</v>
      </c>
      <c r="AE65" s="24">
        <f>INDEX(DriversGams!$B62:$AN62,1,MATCH(Drivers!AE$3,DriversGams!$B$61:$AN$61,0))</f>
        <v>0.35759999999999997</v>
      </c>
      <c r="AF65" s="24">
        <f>INDEX(DriversGams!$B62:$AN62,1,MATCH(Drivers!AF$3,DriversGams!$B$61:$AN$61,0))</f>
        <v>0.31519999999999998</v>
      </c>
      <c r="AG65" s="24">
        <f>INDEX(DriversGams!$B62:$AN62,1,MATCH(Drivers!AG$3,DriversGams!$B$61:$AN$61,0))</f>
        <v>0.27539999999999998</v>
      </c>
      <c r="AH65" s="126"/>
      <c r="AI65" s="126"/>
      <c r="AJ65" s="126"/>
      <c r="AK65" s="126"/>
      <c r="AL65" s="126"/>
      <c r="AM65" s="126"/>
    </row>
    <row r="66" spans="1:39" s="338" customFormat="1">
      <c r="A66" s="338" t="s">
        <v>397</v>
      </c>
      <c r="B66" s="338">
        <f t="shared" si="81"/>
        <v>24</v>
      </c>
      <c r="C66" s="334">
        <v>0.3</v>
      </c>
      <c r="D66" s="24">
        <f>INDEX(DriversGams!$B63:$AN63,1,MATCH(Drivers!D$3,DriversGams!$B$61:$AN$61,0))</f>
        <v>0.29570000000000002</v>
      </c>
      <c r="E66" s="24">
        <f>INDEX(DriversGams!$B63:$AN63,1,MATCH(Drivers!E$3,DriversGams!$B$61:$AN$61,0))</f>
        <v>0.29930000000000001</v>
      </c>
      <c r="F66" s="24">
        <f>INDEX(DriversGams!$B63:$AN63,1,MATCH(Drivers!F$3,DriversGams!$B$61:$AN$61,0))</f>
        <v>0.3029</v>
      </c>
      <c r="G66" s="24">
        <f>INDEX(DriversGams!$B63:$AN63,1,MATCH(Drivers!G$3,DriversGams!$B$61:$AN$61,0))</f>
        <v>0.3044</v>
      </c>
      <c r="H66" s="24">
        <f>INDEX(DriversGams!$B63:$AN63,1,MATCH(Drivers!H$3,DriversGams!$B$61:$AN$61,0))</f>
        <v>0.30480000000000002</v>
      </c>
      <c r="I66" s="24">
        <f>INDEX(DriversGams!$B63:$AN63,1,MATCH(Drivers!I$3,DriversGams!$B$61:$AN$61,0))</f>
        <v>0.30819999999999997</v>
      </c>
      <c r="J66" s="24">
        <f>INDEX(DriversGams!$B63:$AN63,1,MATCH(Drivers!J$3,DriversGams!$B$61:$AN$61,0))</f>
        <v>0.31109999999999999</v>
      </c>
      <c r="K66" s="24">
        <f>INDEX(DriversGams!$B63:$AN63,1,MATCH(Drivers!K$3,DriversGams!$B$61:$AN$61,0))</f>
        <v>0.31140000000000001</v>
      </c>
      <c r="L66" s="24">
        <f>INDEX(DriversGams!$B63:$AN63,1,MATCH(Drivers!L$3,DriversGams!$B$61:$AN$61,0))</f>
        <v>0.29730000000000001</v>
      </c>
      <c r="M66" s="24">
        <f>INDEX(DriversGams!$B63:$AN63,1,MATCH(Drivers!M$3,DriversGams!$B$61:$AN$61,0))</f>
        <v>0.30199999999999999</v>
      </c>
      <c r="N66" s="24">
        <f>INDEX(DriversGams!$B63:$AN63,1,MATCH(Drivers!N$3,DriversGams!$B$61:$AN$61,0))</f>
        <v>0.30640000000000001</v>
      </c>
      <c r="O66" s="24">
        <f>INDEX(DriversGams!$B63:$AN63,1,MATCH(Drivers!O$3,DriversGams!$B$61:$AN$61,0))</f>
        <v>0.30940000000000001</v>
      </c>
      <c r="P66" s="24">
        <f>INDEX(DriversGams!$B63:$AN63,1,MATCH(Drivers!P$3,DriversGams!$B$61:$AN$61,0))</f>
        <v>0.3115</v>
      </c>
      <c r="Q66" s="24">
        <f>INDEX(DriversGams!$B63:$AN63,1,MATCH(Drivers!Q$3,DriversGams!$B$61:$AN$61,0))</f>
        <v>0.313</v>
      </c>
      <c r="R66" s="24">
        <f>INDEX(DriversGams!$B63:$AN63,1,MATCH(Drivers!R$3,DriversGams!$B$61:$AN$61,0))</f>
        <v>0.31540000000000001</v>
      </c>
      <c r="S66" s="24">
        <f>INDEX(DriversGams!$B63:$AN63,1,MATCH(Drivers!S$3,DriversGams!$B$61:$AN$61,0))</f>
        <v>0.3175</v>
      </c>
      <c r="T66" s="24">
        <f>INDEX(DriversGams!$B63:$AN63,1,MATCH(Drivers!T$3,DriversGams!$B$61:$AN$61,0))</f>
        <v>0.31859999999999999</v>
      </c>
      <c r="U66" s="24">
        <f>INDEX(DriversGams!$B63:$AN63,1,MATCH(Drivers!U$3,DriversGams!$B$61:$AN$61,0))</f>
        <v>0.32069999999999999</v>
      </c>
      <c r="V66" s="24">
        <f>INDEX(DriversGams!$B63:$AN63,1,MATCH(Drivers!V$3,DriversGams!$B$61:$AN$61,0))</f>
        <v>0.32240000000000002</v>
      </c>
      <c r="W66" s="24">
        <f>INDEX(DriversGams!$B63:$AN63,1,MATCH(Drivers!W$3,DriversGams!$B$61:$AN$61,0))</f>
        <v>0.32469999999999999</v>
      </c>
      <c r="X66" s="24">
        <f>INDEX(DriversGams!$B63:$AN63,1,MATCH(Drivers!X$3,DriversGams!$B$61:$AN$61,0))</f>
        <v>0.32690000000000002</v>
      </c>
      <c r="Y66" s="24">
        <f>INDEX(DriversGams!$B63:$AN63,1,MATCH(Drivers!Y$3,DriversGams!$B$61:$AN$61,0))</f>
        <v>0.32890000000000003</v>
      </c>
      <c r="Z66" s="24">
        <f>INDEX(DriversGams!$B63:$AN63,1,MATCH(Drivers!Z$3,DriversGams!$B$61:$AN$61,0))</f>
        <v>0.33139999999999997</v>
      </c>
      <c r="AA66" s="24">
        <f>INDEX(DriversGams!$B63:$AN63,1,MATCH(Drivers!AA$3,DriversGams!$B$61:$AN$61,0))</f>
        <v>0.33339999999999997</v>
      </c>
      <c r="AB66" s="24">
        <f>INDEX(DriversGams!$B63:$AN63,1,MATCH(Drivers!AB$3,DriversGams!$B$61:$AN$61,0))</f>
        <v>0.33560000000000001</v>
      </c>
      <c r="AC66" s="24">
        <f>INDEX(DriversGams!$B63:$AN63,1,MATCH(Drivers!AC$3,DriversGams!$B$61:$AN$61,0))</f>
        <v>0.33800000000000002</v>
      </c>
      <c r="AD66" s="24">
        <f>INDEX(DriversGams!$B63:$AN63,1,MATCH(Drivers!AD$3,DriversGams!$B$61:$AN$61,0))</f>
        <v>0.34010000000000001</v>
      </c>
      <c r="AE66" s="24">
        <f>INDEX(DriversGams!$B63:$AN63,1,MATCH(Drivers!AE$3,DriversGams!$B$61:$AN$61,0))</f>
        <v>0.3422</v>
      </c>
      <c r="AF66" s="24">
        <f>INDEX(DriversGams!$B63:$AN63,1,MATCH(Drivers!AF$3,DriversGams!$B$61:$AN$61,0))</f>
        <v>0.35189999999999999</v>
      </c>
      <c r="AG66" s="24">
        <f>INDEX(DriversGams!$B63:$AN63,1,MATCH(Drivers!AG$3,DriversGams!$B$61:$AN$61,0))</f>
        <v>0.35959999999999998</v>
      </c>
      <c r="AH66" s="126"/>
      <c r="AI66" s="126"/>
      <c r="AJ66" s="126"/>
      <c r="AK66" s="126"/>
      <c r="AL66" s="126"/>
      <c r="AM66" s="126"/>
    </row>
    <row r="67" spans="1:39" s="338" customFormat="1">
      <c r="A67" s="338" t="s">
        <v>398</v>
      </c>
      <c r="B67" s="338">
        <f t="shared" si="81"/>
        <v>25</v>
      </c>
      <c r="C67" s="334">
        <v>0.19999999999999996</v>
      </c>
      <c r="D67" s="24">
        <f>INDEX(DriversGams!$B64:$AN64,1,MATCH(Drivers!D$3,DriversGams!$B$61:$AN$61,0))</f>
        <v>0.20899999999999999</v>
      </c>
      <c r="E67" s="24">
        <f>INDEX(DriversGams!$B64:$AN64,1,MATCH(Drivers!E$3,DriversGams!$B$61:$AN$61,0))</f>
        <v>0.215</v>
      </c>
      <c r="F67" s="24">
        <f>INDEX(DriversGams!$B64:$AN64,1,MATCH(Drivers!F$3,DriversGams!$B$61:$AN$61,0))</f>
        <v>0.217</v>
      </c>
      <c r="G67" s="24">
        <f>INDEX(DriversGams!$B64:$AN64,1,MATCH(Drivers!G$3,DriversGams!$B$61:$AN$61,0))</f>
        <v>0.2172</v>
      </c>
      <c r="H67" s="24">
        <f>INDEX(DriversGams!$B64:$AN64,1,MATCH(Drivers!H$3,DriversGams!$B$61:$AN$61,0))</f>
        <v>0.2223</v>
      </c>
      <c r="I67" s="24">
        <f>INDEX(DriversGams!$B64:$AN64,1,MATCH(Drivers!I$3,DriversGams!$B$61:$AN$61,0))</f>
        <v>0.22309999999999999</v>
      </c>
      <c r="J67" s="24">
        <f>INDEX(DriversGams!$B64:$AN64,1,MATCH(Drivers!J$3,DriversGams!$B$61:$AN$61,0))</f>
        <v>0.21759999999999999</v>
      </c>
      <c r="K67" s="24">
        <f>INDEX(DriversGams!$B64:$AN64,1,MATCH(Drivers!K$3,DriversGams!$B$61:$AN$61,0))</f>
        <v>0.2</v>
      </c>
      <c r="L67" s="24">
        <f>INDEX(DriversGams!$B64:$AN64,1,MATCH(Drivers!L$3,DriversGams!$B$61:$AN$61,0))</f>
        <v>0.2</v>
      </c>
      <c r="M67" s="24">
        <f>INDEX(DriversGams!$B64:$AN64,1,MATCH(Drivers!M$3,DriversGams!$B$61:$AN$61,0))</f>
        <v>0.2</v>
      </c>
      <c r="N67" s="24">
        <f>INDEX(DriversGams!$B64:$AN64,1,MATCH(Drivers!N$3,DriversGams!$B$61:$AN$61,0))</f>
        <v>0.2</v>
      </c>
      <c r="O67" s="24">
        <f>INDEX(DriversGams!$B64:$AN64,1,MATCH(Drivers!O$3,DriversGams!$B$61:$AN$61,0))</f>
        <v>0.20230000000000001</v>
      </c>
      <c r="P67" s="24">
        <f>INDEX(DriversGams!$B64:$AN64,1,MATCH(Drivers!P$3,DriversGams!$B$61:$AN$61,0))</f>
        <v>0.20630000000000001</v>
      </c>
      <c r="Q67" s="24">
        <f>INDEX(DriversGams!$B64:$AN64,1,MATCH(Drivers!Q$3,DriversGams!$B$61:$AN$61,0))</f>
        <v>0.21179999999999999</v>
      </c>
      <c r="R67" s="24">
        <f>INDEX(DriversGams!$B64:$AN64,1,MATCH(Drivers!R$3,DriversGams!$B$61:$AN$61,0))</f>
        <v>0.2162</v>
      </c>
      <c r="S67" s="24">
        <f>INDEX(DriversGams!$B64:$AN64,1,MATCH(Drivers!S$3,DriversGams!$B$61:$AN$61,0))</f>
        <v>0.21790000000000001</v>
      </c>
      <c r="T67" s="24">
        <f>INDEX(DriversGams!$B64:$AN64,1,MATCH(Drivers!T$3,DriversGams!$B$61:$AN$61,0))</f>
        <v>0.22359999999999999</v>
      </c>
      <c r="U67" s="24">
        <f>INDEX(DriversGams!$B64:$AN64,1,MATCH(Drivers!U$3,DriversGams!$B$61:$AN$61,0))</f>
        <v>0.22939999999999999</v>
      </c>
      <c r="V67" s="24">
        <f>INDEX(DriversGams!$B64:$AN64,1,MATCH(Drivers!V$3,DriversGams!$B$61:$AN$61,0))</f>
        <v>0.23619999999999999</v>
      </c>
      <c r="W67" s="24">
        <f>INDEX(DriversGams!$B64:$AN64,1,MATCH(Drivers!W$3,DriversGams!$B$61:$AN$61,0))</f>
        <v>0.2432</v>
      </c>
      <c r="X67" s="24">
        <f>INDEX(DriversGams!$B64:$AN64,1,MATCH(Drivers!X$3,DriversGams!$B$61:$AN$61,0))</f>
        <v>0.24990000000000001</v>
      </c>
      <c r="Y67" s="24">
        <f>INDEX(DriversGams!$B64:$AN64,1,MATCH(Drivers!Y$3,DriversGams!$B$61:$AN$61,0))</f>
        <v>0.25719999999999998</v>
      </c>
      <c r="Z67" s="24">
        <f>INDEX(DriversGams!$B64:$AN64,1,MATCH(Drivers!Z$3,DriversGams!$B$61:$AN$61,0))</f>
        <v>0.26390000000000002</v>
      </c>
      <c r="AA67" s="24">
        <f>INDEX(DriversGams!$B64:$AN64,1,MATCH(Drivers!AA$3,DriversGams!$B$61:$AN$61,0))</f>
        <v>0.2712</v>
      </c>
      <c r="AB67" s="24">
        <f>INDEX(DriversGams!$B64:$AN64,1,MATCH(Drivers!AB$3,DriversGams!$B$61:$AN$61,0))</f>
        <v>0.27889999999999998</v>
      </c>
      <c r="AC67" s="24">
        <f>INDEX(DriversGams!$B64:$AN64,1,MATCH(Drivers!AC$3,DriversGams!$B$61:$AN$61,0))</f>
        <v>0.28599999999999998</v>
      </c>
      <c r="AD67" s="24">
        <f>INDEX(DriversGams!$B64:$AN64,1,MATCH(Drivers!AD$3,DriversGams!$B$61:$AN$61,0))</f>
        <v>0.29310000000000003</v>
      </c>
      <c r="AE67" s="24">
        <f>INDEX(DriversGams!$B64:$AN64,1,MATCH(Drivers!AE$3,DriversGams!$B$61:$AN$61,0))</f>
        <v>0.30020000000000002</v>
      </c>
      <c r="AF67" s="24">
        <f>INDEX(DriversGams!$B64:$AN64,1,MATCH(Drivers!AF$3,DriversGams!$B$61:$AN$61,0))</f>
        <v>0.33289999999999997</v>
      </c>
      <c r="AG67" s="24">
        <f>INDEX(DriversGams!$B64:$AN64,1,MATCH(Drivers!AG$3,DriversGams!$B$61:$AN$61,0))</f>
        <v>0.36499999999999999</v>
      </c>
      <c r="AH67" s="126"/>
      <c r="AI67" s="126"/>
      <c r="AJ67" s="126"/>
      <c r="AK67" s="126"/>
      <c r="AL67" s="126"/>
      <c r="AM67" s="126"/>
    </row>
    <row r="68" spans="1:39" s="338" customFormat="1">
      <c r="A68" s="338" t="s">
        <v>399</v>
      </c>
      <c r="B68" s="338">
        <f t="shared" si="81"/>
        <v>26</v>
      </c>
      <c r="C68" s="331">
        <v>26.162716441035041</v>
      </c>
      <c r="D68" s="10">
        <f t="shared" ref="D68:K68" si="105">D65*D$28</f>
        <v>26.302602612857083</v>
      </c>
      <c r="E68" s="10">
        <f t="shared" si="105"/>
        <v>26.185236016327199</v>
      </c>
      <c r="F68" s="10">
        <f t="shared" si="105"/>
        <v>26.285710948659865</v>
      </c>
      <c r="G68" s="10">
        <f t="shared" si="105"/>
        <v>26.603017526717213</v>
      </c>
      <c r="H68" s="10">
        <f t="shared" si="105"/>
        <v>26.729229228895385</v>
      </c>
      <c r="I68" s="10">
        <f t="shared" si="105"/>
        <v>26.920253489328349</v>
      </c>
      <c r="J68" s="10">
        <f t="shared" si="105"/>
        <v>27.513183182145685</v>
      </c>
      <c r="K68" s="10">
        <f t="shared" si="105"/>
        <v>28.978225934000001</v>
      </c>
      <c r="L68" s="10">
        <f t="shared" ref="L68:L70" si="106">L65*L$28</f>
        <v>30.211201254012394</v>
      </c>
      <c r="M68" s="10">
        <f t="shared" ref="M68:AG68" si="107">M65*M$28</f>
        <v>30.299107978831064</v>
      </c>
      <c r="N68" s="10">
        <f t="shared" si="107"/>
        <v>30.375070102086962</v>
      </c>
      <c r="O68" s="10">
        <f t="shared" si="107"/>
        <v>30.376541036216828</v>
      </c>
      <c r="P68" s="10">
        <f t="shared" si="107"/>
        <v>30.326541004494082</v>
      </c>
      <c r="Q68" s="10">
        <f t="shared" si="107"/>
        <v>30.198398104245936</v>
      </c>
      <c r="R68" s="10">
        <f t="shared" si="107"/>
        <v>30.06718635110925</v>
      </c>
      <c r="S68" s="10">
        <f t="shared" si="107"/>
        <v>30.121291120706502</v>
      </c>
      <c r="T68" s="10">
        <f t="shared" si="107"/>
        <v>29.956345444163802</v>
      </c>
      <c r="U68" s="10">
        <f t="shared" si="107"/>
        <v>29.705147729140187</v>
      </c>
      <c r="V68" s="10">
        <f t="shared" si="107"/>
        <v>29.405764876473679</v>
      </c>
      <c r="W68" s="10">
        <f t="shared" si="107"/>
        <v>29.050702392849562</v>
      </c>
      <c r="X68" s="10">
        <f t="shared" si="107"/>
        <v>28.686519602718928</v>
      </c>
      <c r="Y68" s="10">
        <f t="shared" si="107"/>
        <v>28.279942618346009</v>
      </c>
      <c r="Z68" s="10">
        <f t="shared" si="107"/>
        <v>27.871814065389703</v>
      </c>
      <c r="AA68" s="10">
        <f t="shared" si="107"/>
        <v>27.448764535762713</v>
      </c>
      <c r="AB68" s="10">
        <f t="shared" si="107"/>
        <v>26.962038958855437</v>
      </c>
      <c r="AC68" s="10">
        <f t="shared" si="107"/>
        <v>26.481238733282375</v>
      </c>
      <c r="AD68" s="10">
        <f t="shared" si="107"/>
        <v>26.01469624990542</v>
      </c>
      <c r="AE68" s="10">
        <f t="shared" si="107"/>
        <v>25.541798491183126</v>
      </c>
      <c r="AF68" s="10">
        <f t="shared" si="107"/>
        <v>23.213179012895186</v>
      </c>
      <c r="AG68" s="10">
        <f t="shared" si="107"/>
        <v>20.797632126039058</v>
      </c>
      <c r="AH68" s="10"/>
      <c r="AI68" s="10"/>
      <c r="AJ68" s="10"/>
      <c r="AK68" s="10"/>
      <c r="AL68" s="10"/>
      <c r="AM68" s="10"/>
    </row>
    <row r="69" spans="1:39" s="338" customFormat="1">
      <c r="A69" s="338" t="s">
        <v>400</v>
      </c>
      <c r="B69" s="338">
        <f t="shared" si="81"/>
        <v>27</v>
      </c>
      <c r="C69" s="331">
        <v>15.697629864621025</v>
      </c>
      <c r="D69" s="10">
        <f t="shared" ref="D69:K69" si="108">D66*D$28</f>
        <v>15.702967075755783</v>
      </c>
      <c r="E69" s="10">
        <f t="shared" si="108"/>
        <v>16.13597105144478</v>
      </c>
      <c r="F69" s="10">
        <f t="shared" si="108"/>
        <v>16.583923862422566</v>
      </c>
      <c r="G69" s="10">
        <f t="shared" si="108"/>
        <v>16.930709879014678</v>
      </c>
      <c r="H69" s="10">
        <f t="shared" si="108"/>
        <v>17.227889763094339</v>
      </c>
      <c r="I69" s="10">
        <f t="shared" si="108"/>
        <v>17.701775390251751</v>
      </c>
      <c r="J69" s="10">
        <f t="shared" si="108"/>
        <v>18.157300144178027</v>
      </c>
      <c r="K69" s="10">
        <f t="shared" si="108"/>
        <v>18.468726066000002</v>
      </c>
      <c r="L69" s="10">
        <f t="shared" si="106"/>
        <v>17.867097936777171</v>
      </c>
      <c r="M69" s="10">
        <f t="shared" ref="M69:AG69" si="109">M66*M$28</f>
        <v>18.374157850616427</v>
      </c>
      <c r="N69" s="10">
        <f t="shared" si="109"/>
        <v>18.855189382656899</v>
      </c>
      <c r="O69" s="10">
        <f t="shared" si="109"/>
        <v>19.251335101608944</v>
      </c>
      <c r="P69" s="10">
        <f t="shared" si="109"/>
        <v>19.590870018456876</v>
      </c>
      <c r="Q69" s="10">
        <f t="shared" si="109"/>
        <v>19.89077989610475</v>
      </c>
      <c r="R69" s="10">
        <f t="shared" si="109"/>
        <v>20.245923516524037</v>
      </c>
      <c r="S69" s="10">
        <f t="shared" si="109"/>
        <v>20.579965420323465</v>
      </c>
      <c r="T69" s="10">
        <f t="shared" si="109"/>
        <v>20.847731888402333</v>
      </c>
      <c r="U69" s="10">
        <f t="shared" si="109"/>
        <v>21.179281629024583</v>
      </c>
      <c r="V69" s="10">
        <f t="shared" si="109"/>
        <v>21.482933596589881</v>
      </c>
      <c r="W69" s="10">
        <f t="shared" si="109"/>
        <v>21.824995527436958</v>
      </c>
      <c r="X69" s="10">
        <f t="shared" si="109"/>
        <v>22.158845127903636</v>
      </c>
      <c r="Y69" s="10">
        <f t="shared" si="109"/>
        <v>22.477702095635578</v>
      </c>
      <c r="Z69" s="10">
        <f t="shared" si="109"/>
        <v>22.829261446540155</v>
      </c>
      <c r="AA69" s="10">
        <f t="shared" si="109"/>
        <v>23.144709398642611</v>
      </c>
      <c r="AB69" s="10">
        <f t="shared" si="109"/>
        <v>23.472011088435497</v>
      </c>
      <c r="AC69" s="10">
        <f t="shared" si="109"/>
        <v>23.81127611558777</v>
      </c>
      <c r="AD69" s="10">
        <f t="shared" si="109"/>
        <v>24.127619837995184</v>
      </c>
      <c r="AE69" s="10">
        <f t="shared" si="109"/>
        <v>24.441844081887208</v>
      </c>
      <c r="AF69" s="10">
        <f t="shared" si="109"/>
        <v>25.915982533749418</v>
      </c>
      <c r="AG69" s="10">
        <f t="shared" si="109"/>
        <v>27.156240059998712</v>
      </c>
      <c r="AH69" s="10"/>
      <c r="AI69" s="10"/>
      <c r="AJ69" s="10"/>
      <c r="AK69" s="10"/>
      <c r="AL69" s="10"/>
      <c r="AM69" s="10"/>
    </row>
    <row r="70" spans="1:39" s="338" customFormat="1">
      <c r="A70" s="338" t="s">
        <v>401</v>
      </c>
      <c r="B70" s="338">
        <f t="shared" si="81"/>
        <v>28</v>
      </c>
      <c r="C70" s="331">
        <v>10.465086576414015</v>
      </c>
      <c r="D70" s="10">
        <f t="shared" ref="D70:K70" si="110">D67*D$28</f>
        <v>11.098816769810478</v>
      </c>
      <c r="E70" s="10">
        <f t="shared" si="110"/>
        <v>11.591158623657293</v>
      </c>
      <c r="F70" s="10">
        <f t="shared" si="110"/>
        <v>11.880856646238682</v>
      </c>
      <c r="G70" s="10">
        <f t="shared" si="110"/>
        <v>12.080651070045953</v>
      </c>
      <c r="H70" s="10">
        <f t="shared" si="110"/>
        <v>12.564829049658371</v>
      </c>
      <c r="I70" s="10">
        <f t="shared" si="110"/>
        <v>12.813971737719553</v>
      </c>
      <c r="J70" s="10">
        <f t="shared" si="110"/>
        <v>12.70018807898791</v>
      </c>
      <c r="K70" s="10">
        <f t="shared" si="110"/>
        <v>11.861738000000003</v>
      </c>
      <c r="L70" s="10">
        <f t="shared" si="106"/>
        <v>12.019574797697391</v>
      </c>
      <c r="M70" s="10">
        <f t="shared" ref="M70:AG70" si="111">M67*M$28</f>
        <v>12.168316457361874</v>
      </c>
      <c r="N70" s="10">
        <f t="shared" si="111"/>
        <v>12.307564871185967</v>
      </c>
      <c r="O70" s="10">
        <f t="shared" si="111"/>
        <v>12.587411412590464</v>
      </c>
      <c r="P70" s="10">
        <f t="shared" si="111"/>
        <v>12.974627559575133</v>
      </c>
      <c r="Q70" s="10">
        <f t="shared" si="111"/>
        <v>13.459639559089412</v>
      </c>
      <c r="R70" s="10">
        <f t="shared" si="111"/>
        <v>13.878150489132835</v>
      </c>
      <c r="S70" s="10">
        <f t="shared" si="111"/>
        <v>14.124014063270813</v>
      </c>
      <c r="T70" s="10">
        <f t="shared" si="111"/>
        <v>14.631364878363971</v>
      </c>
      <c r="U70" s="10">
        <f t="shared" si="111"/>
        <v>15.149757423443218</v>
      </c>
      <c r="V70" s="10">
        <f t="shared" si="111"/>
        <v>15.739047504697671</v>
      </c>
      <c r="W70" s="10">
        <f t="shared" si="111"/>
        <v>16.346901485286935</v>
      </c>
      <c r="X70" s="10">
        <f t="shared" si="111"/>
        <v>16.939416939318196</v>
      </c>
      <c r="Y70" s="10">
        <f t="shared" si="111"/>
        <v>17.577576707198148</v>
      </c>
      <c r="Z70" s="10">
        <f t="shared" si="111"/>
        <v>18.179366613584634</v>
      </c>
      <c r="AA70" s="10">
        <f t="shared" si="111"/>
        <v>18.826770212693091</v>
      </c>
      <c r="AB70" s="10">
        <f t="shared" si="111"/>
        <v>19.506388237677772</v>
      </c>
      <c r="AC70" s="10">
        <f t="shared" si="111"/>
        <v>20.148002867035803</v>
      </c>
      <c r="AD70" s="10">
        <f t="shared" si="111"/>
        <v>20.79331189213875</v>
      </c>
      <c r="AE70" s="10">
        <f t="shared" si="111"/>
        <v>21.441968420171072</v>
      </c>
      <c r="AF70" s="10">
        <f t="shared" si="111"/>
        <v>24.516710956195457</v>
      </c>
      <c r="AG70" s="10">
        <f t="shared" si="111"/>
        <v>27.56403676835242</v>
      </c>
      <c r="AH70" s="10"/>
      <c r="AI70" s="10"/>
      <c r="AJ70" s="10"/>
      <c r="AK70" s="10"/>
      <c r="AL70" s="10"/>
      <c r="AM70" s="10"/>
    </row>
    <row r="71" spans="1:39" s="338" customFormat="1">
      <c r="A71" s="338" t="s">
        <v>402</v>
      </c>
      <c r="B71" s="338">
        <f t="shared" si="81"/>
        <v>29</v>
      </c>
      <c r="C71" s="335">
        <v>0.30163969294990939</v>
      </c>
      <c r="D71" s="338">
        <f>INDEX(DriversGams!$A72:$AN72,1,MATCH(Drivers!D$3,DriversGams!$A$71:$AN$71,0))</f>
        <v>0.30796232196009593</v>
      </c>
      <c r="E71" s="338">
        <f>INDEX(DriversGams!$A72:$AN72,1,MATCH(Drivers!E$3,DriversGams!$A$71:$AN$71,0))</f>
        <v>0.31076074811132609</v>
      </c>
      <c r="F71" s="338">
        <f>INDEX(DriversGams!$A72:$AN72,1,MATCH(Drivers!F$3,DriversGams!$A$71:$AN$71,0))</f>
        <v>0.31288978435800541</v>
      </c>
      <c r="G71" s="338">
        <f>INDEX(DriversGams!$A72:$AN72,1,MATCH(Drivers!G$3,DriversGams!$A$71:$AN$71,0))</f>
        <v>0.31287861234645009</v>
      </c>
      <c r="H71" s="338">
        <f>INDEX(DriversGams!$A72:$AN72,1,MATCH(Drivers!H$3,DriversGams!$A$71:$AN$71,0))</f>
        <v>0.31559061766201918</v>
      </c>
      <c r="I71" s="338">
        <f>INDEX(DriversGams!$A72:$AN72,1,MATCH(Drivers!I$3,DriversGams!$A$71:$AN$71,0))</f>
        <v>0.31792262160723966</v>
      </c>
      <c r="J71" s="338">
        <f>INDEX(DriversGams!$A72:$AN72,1,MATCH(Drivers!J$3,DriversGams!$A$71:$AN$71,0))</f>
        <v>0.31751776256697073</v>
      </c>
      <c r="K71" s="338">
        <f>INDEX(DriversGams!$A72:$AN72,1,MATCH(Drivers!K$3,DriversGams!$A$71:$AN$71,0))</f>
        <v>0.29019645575179692</v>
      </c>
      <c r="L71" s="338">
        <f>INDEX(DriversGams!$A72:$AN72,1,MATCH(Drivers!L$3,DriversGams!$A$71:$AN$71,0))</f>
        <v>0.29699796556548153</v>
      </c>
      <c r="M71" s="338">
        <f>INDEX(DriversGams!$A72:$AN72,1,MATCH(Drivers!M$3,DriversGams!$A$71:$AN$71,0))</f>
        <v>0.30086618803463078</v>
      </c>
      <c r="N71" s="338">
        <f>INDEX(DriversGams!$A72:$AN72,1,MATCH(Drivers!N$3,DriversGams!$A$71:$AN$71,0))</f>
        <v>0.30560921323222662</v>
      </c>
      <c r="O71" s="338">
        <f>INDEX(DriversGams!$A72:$AN72,1,MATCH(Drivers!O$3,DriversGams!$A$71:$AN$71,0))</f>
        <v>0.31089428879503833</v>
      </c>
      <c r="P71" s="338">
        <f>INDEX(DriversGams!$A72:$AN72,1,MATCH(Drivers!P$3,DriversGams!$A$71:$AN$71,0))</f>
        <v>0.31574574729178884</v>
      </c>
      <c r="Q71" s="338">
        <f>INDEX(DriversGams!$A72:$AN72,1,MATCH(Drivers!Q$3,DriversGams!$A$71:$AN$71,0))</f>
        <v>0.32233263553724806</v>
      </c>
      <c r="R71" s="338">
        <f>INDEX(DriversGams!$A72:$AN72,1,MATCH(Drivers!R$3,DriversGams!$A$71:$AN$71,0))</f>
        <v>0.32880003865535701</v>
      </c>
      <c r="S71" s="338">
        <f>INDEX(DriversGams!$A72:$AN72,1,MATCH(Drivers!S$3,DriversGams!$A$71:$AN$71,0))</f>
        <v>0.33535511550799657</v>
      </c>
      <c r="T71" s="338">
        <f>INDEX(DriversGams!$A72:$AN72,1,MATCH(Drivers!T$3,DriversGams!$A$71:$AN$71,0))</f>
        <v>0.34123725286063172</v>
      </c>
      <c r="U71" s="338">
        <f>INDEX(DriversGams!$A72:$AN72,1,MATCH(Drivers!U$3,DriversGams!$A$71:$AN$71,0))</f>
        <v>0.34454239921586177</v>
      </c>
      <c r="V71" s="338">
        <f>INDEX(DriversGams!$A72:$AN72,1,MATCH(Drivers!V$3,DriversGams!$A$71:$AN$71,0))</f>
        <v>0.35116683037727708</v>
      </c>
      <c r="W71" s="338">
        <f>INDEX(DriversGams!$A72:$AN72,1,MATCH(Drivers!W$3,DriversGams!$A$71:$AN$71,0))</f>
        <v>0.3572236000334062</v>
      </c>
      <c r="X71" s="338">
        <f>INDEX(DriversGams!$A72:$AN72,1,MATCH(Drivers!X$3,DriversGams!$A$71:$AN$71,0))</f>
        <v>0.36353776465503623</v>
      </c>
      <c r="Y71" s="338">
        <f>INDEX(DriversGams!$A72:$AN72,1,MATCH(Drivers!Y$3,DriversGams!$A$71:$AN$71,0))</f>
        <v>0.36890203829536222</v>
      </c>
      <c r="Z71" s="338">
        <f>INDEX(DriversGams!$A72:$AN72,1,MATCH(Drivers!Z$3,DriversGams!$A$71:$AN$71,0))</f>
        <v>0.37427262385952426</v>
      </c>
      <c r="AA71" s="338">
        <f>INDEX(DriversGams!$A72:$AN72,1,MATCH(Drivers!AA$3,DriversGams!$A$71:$AN$71,0))</f>
        <v>0.38104809418400248</v>
      </c>
      <c r="AB71" s="338">
        <f>INDEX(DriversGams!$A72:$AN72,1,MATCH(Drivers!AB$3,DriversGams!$A$71:$AN$71,0))</f>
        <v>0.38784776605814258</v>
      </c>
      <c r="AC71" s="338">
        <f>INDEX(DriversGams!$A72:$AN72,1,MATCH(Drivers!AC$3,DriversGams!$A$71:$AN$71,0))</f>
        <v>0.4299009822099728</v>
      </c>
      <c r="AD71" s="338">
        <f>INDEX(DriversGams!$A72:$AN72,1,MATCH(Drivers!AD$3,DriversGams!$A$71:$AN$71,0))</f>
        <v>0.43713117831921317</v>
      </c>
      <c r="AE71" s="338">
        <f>INDEX(DriversGams!$A72:$AN72,1,MATCH(Drivers!AE$3,DriversGams!$A$71:$AN$71,0))</f>
        <v>0.44491156591527831</v>
      </c>
      <c r="AF71" s="338">
        <f>INDEX(DriversGams!$A72:$AN72,1,MATCH(Drivers!AF$3,DriversGams!$A$71:$AN$71,0))</f>
        <v>0.49247723540906563</v>
      </c>
      <c r="AG71" s="338">
        <f>INDEX(DriversGams!$A72:$AN72,1,MATCH(Drivers!AG$3,DriversGams!$A$71:$AN$71,0))</f>
        <v>0.54170030276549952</v>
      </c>
      <c r="AH71" s="126"/>
      <c r="AI71" s="126"/>
      <c r="AJ71" s="126"/>
      <c r="AK71" s="126"/>
      <c r="AL71" s="126"/>
      <c r="AM71" s="126"/>
    </row>
    <row r="72" spans="1:39" s="338" customFormat="1">
      <c r="A72" s="338" t="s">
        <v>279</v>
      </c>
      <c r="C72" s="109"/>
      <c r="D72" s="109">
        <f t="shared" ref="D72" si="112">(D71/C71)^(1/(D$5-C$5))-1</f>
        <v>2.0960865423094388E-2</v>
      </c>
      <c r="E72" s="109">
        <f t="shared" ref="E72" si="113">(E71/D71)^(1/(E$5-D$5))-1</f>
        <v>9.0869108059028481E-3</v>
      </c>
      <c r="F72" s="109">
        <f t="shared" ref="F72" si="114">(F71/E71)^(1/(F$5-E$5))-1</f>
        <v>6.8510462135862316E-3</v>
      </c>
      <c r="G72" s="109">
        <f t="shared" ref="G72" si="115">(G71/F71)^(1/(G$5-F$5))-1</f>
        <v>-3.5705900652049927E-5</v>
      </c>
      <c r="H72" s="109">
        <f t="shared" ref="H72" si="116">(H71/G71)^(1/(H$5-G$5))-1</f>
        <v>8.6679153146016485E-3</v>
      </c>
      <c r="I72" s="109">
        <f t="shared" ref="I72" si="117">(I71/H71)^(1/(I$5-H$5))-1</f>
        <v>7.3893323017542034E-3</v>
      </c>
      <c r="J72" s="109">
        <f t="shared" ref="J72" si="118">(J71/I71)^(1/(J$5-I$5))-1</f>
        <v>-1.2734515028285376E-3</v>
      </c>
      <c r="K72" s="109">
        <f t="shared" ref="K72" si="119">(K71/J71)^(1/(K$5-J$5))-1</f>
        <v>-8.6046546165779336E-2</v>
      </c>
      <c r="L72" s="109">
        <f t="shared" ref="L72" si="120">(L71/K71)^(1/(L$5-K$5))-1</f>
        <v>2.34376046946001E-2</v>
      </c>
      <c r="M72" s="109">
        <f t="shared" ref="M72" si="121">(M71/L71)^(1/(M$5-L$5))-1</f>
        <v>1.3024407294454754E-2</v>
      </c>
      <c r="N72" s="109">
        <f t="shared" ref="N72" si="122">(N71/M71)^(1/(N$5-M$5))-1</f>
        <v>1.5764567060788881E-2</v>
      </c>
      <c r="O72" s="109">
        <f t="shared" ref="O72" si="123">(O71/N71)^(1/(O$5-N$5))-1</f>
        <v>1.7293574061184147E-2</v>
      </c>
      <c r="P72" s="109">
        <f t="shared" ref="P72" si="124">(P71/O71)^(1/(P$5-O$5))-1</f>
        <v>1.5604849209529537E-2</v>
      </c>
      <c r="Q72" s="109">
        <f t="shared" ref="Q72" si="125">(Q71/P71)^(1/(Q$5-P$5))-1</f>
        <v>2.0861368053113116E-2</v>
      </c>
      <c r="R72" s="109">
        <f t="shared" ref="R72" si="126">(R71/Q71)^(1/(R$5-Q$5))-1</f>
        <v>2.0064375756830843E-2</v>
      </c>
      <c r="S72" s="109">
        <f t="shared" ref="S72" si="127">(S71/R71)^(1/(S$5-R$5))-1</f>
        <v>1.9936362779782169E-2</v>
      </c>
      <c r="T72" s="109">
        <f t="shared" ref="T72" si="128">(T71/S71)^(1/(T$5-S$5))-1</f>
        <v>1.7540025723850716E-2</v>
      </c>
      <c r="U72" s="109">
        <f t="shared" ref="U72" si="129">(U71/T71)^(1/(U$5-T$5))-1</f>
        <v>9.6857723695833453E-3</v>
      </c>
      <c r="V72" s="109">
        <f t="shared" ref="V72" si="130">(V71/U71)^(1/(V$5-U$5))-1</f>
        <v>1.92267517045559E-2</v>
      </c>
      <c r="W72" s="109">
        <f t="shared" ref="W72" si="131">(W71/V71)^(1/(W$5-V$5))-1</f>
        <v>1.7247556238788375E-2</v>
      </c>
      <c r="X72" s="109">
        <f t="shared" ref="X72" si="132">(X71/W71)^(1/(X$5-W$5))-1</f>
        <v>1.7675664824607251E-2</v>
      </c>
      <c r="Y72" s="109">
        <f t="shared" ref="Y72" si="133">(Y71/X71)^(1/(Y$5-X$5))-1</f>
        <v>1.4755753492119883E-2</v>
      </c>
      <c r="Z72" s="109">
        <f t="shared" ref="Z72" si="134">(Z71/Y71)^(1/(Z$5-Y$5))-1</f>
        <v>1.4558297343594706E-2</v>
      </c>
      <c r="AA72" s="109">
        <f t="shared" ref="AA72" si="135">(AA71/Z71)^(1/(AA$5-Z$5))-1</f>
        <v>1.8103034773446991E-2</v>
      </c>
      <c r="AB72" s="109">
        <f t="shared" ref="AB72" si="136">(AB71/AA71)^(1/(AB$5-AA$5))-1</f>
        <v>1.7844655249362518E-2</v>
      </c>
      <c r="AC72" s="109">
        <f t="shared" ref="AC72" si="137">(AC71/AB71)^(1/(AC$5-AB$5))-1</f>
        <v>0.10842711968985785</v>
      </c>
      <c r="AD72" s="109">
        <f t="shared" ref="AD72" si="138">(AD71/AC71)^(1/(AD$5-AC$5))-1</f>
        <v>1.6818282368354698E-2</v>
      </c>
      <c r="AE72" s="109">
        <f t="shared" ref="AE72" si="139">(AE71/AD71)^(1/(AE$5-AD$5))-1</f>
        <v>1.7798747794611769E-2</v>
      </c>
      <c r="AF72" s="109">
        <f t="shared" ref="AF72" si="140">(AF71/AE71)^(1/(AF$5-AE$5))-1</f>
        <v>2.0522285217870362E-2</v>
      </c>
      <c r="AG72" s="109">
        <f t="shared" ref="AG72" si="141">(AG71/AF71)^(1/(AG$5-AF$5))-1</f>
        <v>1.9235598297119738E-2</v>
      </c>
      <c r="AH72" s="109"/>
      <c r="AI72" s="109"/>
      <c r="AJ72" s="109"/>
      <c r="AK72" s="109"/>
      <c r="AL72" s="109"/>
      <c r="AM72" s="109"/>
    </row>
    <row r="74" spans="1:39">
      <c r="A74" s="338" t="s">
        <v>656</v>
      </c>
      <c r="L74">
        <f>L65/K65</f>
        <v>1.028857961522718</v>
      </c>
      <c r="M74" s="338">
        <f t="shared" ref="M74:AG76" si="142">M65/L65</f>
        <v>0.9906504873682116</v>
      </c>
      <c r="N74" s="338">
        <f t="shared" si="142"/>
        <v>0.99116465863453818</v>
      </c>
      <c r="O74" s="338">
        <f t="shared" si="142"/>
        <v>0.98905996758508918</v>
      </c>
      <c r="P74" s="338">
        <f t="shared" si="142"/>
        <v>0.98770995493650138</v>
      </c>
      <c r="Q74" s="338">
        <f t="shared" si="142"/>
        <v>0.98548320199087514</v>
      </c>
      <c r="R74" s="338">
        <f t="shared" si="142"/>
        <v>0.98569023569023562</v>
      </c>
      <c r="S74" s="338">
        <f t="shared" si="142"/>
        <v>0.99210076857386853</v>
      </c>
      <c r="T74" s="338">
        <f t="shared" si="142"/>
        <v>0.98515171078114905</v>
      </c>
      <c r="U74" s="338">
        <f t="shared" si="142"/>
        <v>0.98252512013979898</v>
      </c>
      <c r="V74" s="338">
        <f t="shared" si="142"/>
        <v>0.9811027123165853</v>
      </c>
      <c r="W74" s="338">
        <f t="shared" si="142"/>
        <v>0.97937910718332188</v>
      </c>
      <c r="X74" s="338">
        <f t="shared" si="142"/>
        <v>0.97917630726515514</v>
      </c>
      <c r="Y74" s="338">
        <f t="shared" si="142"/>
        <v>0.97778827977315685</v>
      </c>
      <c r="Z74" s="338">
        <f t="shared" si="142"/>
        <v>0.97776703721604641</v>
      </c>
      <c r="AA74" s="338">
        <f t="shared" si="142"/>
        <v>0.97726149283242703</v>
      </c>
      <c r="AB74" s="338">
        <f t="shared" si="142"/>
        <v>0.97496206373292882</v>
      </c>
      <c r="AC74" s="338">
        <f t="shared" si="142"/>
        <v>0.97509727626459142</v>
      </c>
      <c r="AD74" s="338">
        <f t="shared" si="142"/>
        <v>0.9755254056930035</v>
      </c>
      <c r="AE74" s="338">
        <f t="shared" si="142"/>
        <v>0.9751840741750748</v>
      </c>
      <c r="AF74" s="338">
        <f t="shared" si="142"/>
        <v>0.88143176733780759</v>
      </c>
      <c r="AG74" s="338">
        <f t="shared" si="142"/>
        <v>0.87373096446700504</v>
      </c>
    </row>
    <row r="75" spans="1:39">
      <c r="A75" s="338" t="s">
        <v>657</v>
      </c>
      <c r="L75" s="338">
        <f t="shared" ref="L75:AA76" si="143">L66/K66</f>
        <v>0.95472061657032758</v>
      </c>
      <c r="M75" s="338">
        <f t="shared" si="143"/>
        <v>1.0158089471913891</v>
      </c>
      <c r="N75" s="338">
        <f t="shared" si="143"/>
        <v>1.0145695364238412</v>
      </c>
      <c r="O75" s="338">
        <f t="shared" si="143"/>
        <v>1.0097911227154046</v>
      </c>
      <c r="P75" s="338">
        <f t="shared" si="143"/>
        <v>1.0067873303167421</v>
      </c>
      <c r="Q75" s="338">
        <f t="shared" si="143"/>
        <v>1.0048154093097914</v>
      </c>
      <c r="R75" s="338">
        <f t="shared" si="143"/>
        <v>1.0076677316293929</v>
      </c>
      <c r="S75" s="338">
        <f t="shared" si="143"/>
        <v>1.0066582117945466</v>
      </c>
      <c r="T75" s="338">
        <f t="shared" si="143"/>
        <v>1.0034645669291338</v>
      </c>
      <c r="U75" s="338">
        <f t="shared" si="143"/>
        <v>1.0065913370998116</v>
      </c>
      <c r="V75" s="338">
        <f t="shared" si="143"/>
        <v>1.0053009042719052</v>
      </c>
      <c r="W75" s="338">
        <f t="shared" si="143"/>
        <v>1.0071339950372207</v>
      </c>
      <c r="X75" s="338">
        <f t="shared" si="143"/>
        <v>1.0067754850631354</v>
      </c>
      <c r="Y75" s="338">
        <f t="shared" si="143"/>
        <v>1.006118078923218</v>
      </c>
      <c r="Z75" s="338">
        <f t="shared" si="143"/>
        <v>1.0076010945576162</v>
      </c>
      <c r="AA75" s="338">
        <f t="shared" si="143"/>
        <v>1.0060350030175016</v>
      </c>
      <c r="AB75" s="338">
        <f t="shared" si="142"/>
        <v>1.0065986802639473</v>
      </c>
      <c r="AC75" s="338">
        <f t="shared" si="142"/>
        <v>1.0071513706793802</v>
      </c>
      <c r="AD75" s="338">
        <f t="shared" si="142"/>
        <v>1.0062130177514792</v>
      </c>
      <c r="AE75" s="338">
        <f t="shared" si="142"/>
        <v>1.0061746545133783</v>
      </c>
      <c r="AF75" s="338">
        <f t="shared" si="142"/>
        <v>1.0283459964932788</v>
      </c>
      <c r="AG75" s="338">
        <f t="shared" si="142"/>
        <v>1.0218812162546178</v>
      </c>
    </row>
    <row r="76" spans="1:39">
      <c r="A76" s="338" t="s">
        <v>658</v>
      </c>
      <c r="L76" s="338">
        <f t="shared" si="143"/>
        <v>1</v>
      </c>
      <c r="M76" s="338">
        <f t="shared" si="142"/>
        <v>1</v>
      </c>
      <c r="N76" s="338">
        <f t="shared" si="142"/>
        <v>1</v>
      </c>
      <c r="O76" s="338">
        <f t="shared" si="142"/>
        <v>1.0115000000000001</v>
      </c>
      <c r="P76" s="338">
        <f t="shared" si="142"/>
        <v>1.0197726149283244</v>
      </c>
      <c r="Q76" s="338">
        <f t="shared" si="142"/>
        <v>1.0266602035870092</v>
      </c>
      <c r="R76" s="338">
        <f t="shared" si="142"/>
        <v>1.0207743153918791</v>
      </c>
      <c r="S76" s="338">
        <f t="shared" si="142"/>
        <v>1.00786308973173</v>
      </c>
      <c r="T76" s="338">
        <f t="shared" si="142"/>
        <v>1.0261587884350618</v>
      </c>
      <c r="U76" s="338">
        <f t="shared" si="142"/>
        <v>1.0259391771019677</v>
      </c>
      <c r="V76" s="338">
        <f t="shared" si="142"/>
        <v>1.0296425457715781</v>
      </c>
      <c r="W76" s="338">
        <f t="shared" si="142"/>
        <v>1.0296359017781542</v>
      </c>
      <c r="X76" s="338">
        <f t="shared" si="142"/>
        <v>1.0275493421052633</v>
      </c>
      <c r="Y76" s="338">
        <f t="shared" si="142"/>
        <v>1.0292116846738695</v>
      </c>
      <c r="Z76" s="338">
        <f t="shared" si="142"/>
        <v>1.0260497667185071</v>
      </c>
      <c r="AA76" s="338">
        <f t="shared" si="142"/>
        <v>1.0276619931792343</v>
      </c>
      <c r="AB76" s="338">
        <f t="shared" si="142"/>
        <v>1.0283923303834808</v>
      </c>
      <c r="AC76" s="338">
        <f t="shared" si="142"/>
        <v>1.02545715310147</v>
      </c>
      <c r="AD76" s="338">
        <f t="shared" si="142"/>
        <v>1.0248251748251751</v>
      </c>
      <c r="AE76" s="338">
        <f t="shared" si="142"/>
        <v>1.0242238143978164</v>
      </c>
      <c r="AF76" s="338">
        <f t="shared" si="142"/>
        <v>1.1089273817455028</v>
      </c>
      <c r="AG76" s="338">
        <f t="shared" si="142"/>
        <v>1.0964253529588466</v>
      </c>
    </row>
    <row r="77" spans="1:39">
      <c r="A77" s="338" t="s">
        <v>396</v>
      </c>
      <c r="K77" s="24">
        <f>K65</f>
        <v>0.48859999999999998</v>
      </c>
      <c r="L77">
        <f>K77*L74</f>
        <v>0.50270000000000004</v>
      </c>
      <c r="M77" s="338">
        <f t="shared" ref="M77:AG79" si="144">L77*M74</f>
        <v>0.498</v>
      </c>
      <c r="N77" s="338">
        <f t="shared" si="144"/>
        <v>0.49359999999999998</v>
      </c>
      <c r="O77" s="338">
        <f t="shared" si="144"/>
        <v>0.48820000000000002</v>
      </c>
      <c r="P77" s="338">
        <f t="shared" si="144"/>
        <v>0.48220000000000002</v>
      </c>
      <c r="Q77" s="338">
        <f t="shared" si="144"/>
        <v>0.47520000000000001</v>
      </c>
      <c r="R77" s="338">
        <f t="shared" si="144"/>
        <v>0.46839999999999998</v>
      </c>
      <c r="S77" s="338">
        <f t="shared" si="144"/>
        <v>0.4647</v>
      </c>
      <c r="T77" s="338">
        <f t="shared" si="144"/>
        <v>0.45779999999999998</v>
      </c>
      <c r="U77" s="338">
        <f t="shared" si="144"/>
        <v>0.44979999999999998</v>
      </c>
      <c r="V77" s="338">
        <f t="shared" si="144"/>
        <v>0.44130000000000003</v>
      </c>
      <c r="W77" s="338">
        <f t="shared" si="144"/>
        <v>0.43219999999999997</v>
      </c>
      <c r="X77" s="338">
        <f t="shared" si="144"/>
        <v>0.42320000000000002</v>
      </c>
      <c r="Y77" s="338">
        <f t="shared" si="144"/>
        <v>0.4138</v>
      </c>
      <c r="Z77" s="338">
        <f t="shared" si="144"/>
        <v>0.40460000000000002</v>
      </c>
      <c r="AA77" s="338">
        <f t="shared" si="144"/>
        <v>0.39539999999999997</v>
      </c>
      <c r="AB77" s="338">
        <f t="shared" si="144"/>
        <v>0.38550000000000001</v>
      </c>
      <c r="AC77" s="338">
        <f t="shared" si="144"/>
        <v>0.37590000000000001</v>
      </c>
      <c r="AD77" s="338">
        <f t="shared" si="144"/>
        <v>0.36670000000000003</v>
      </c>
      <c r="AE77" s="338">
        <f t="shared" si="144"/>
        <v>0.35759999999999997</v>
      </c>
      <c r="AF77" s="338">
        <f t="shared" si="144"/>
        <v>0.31519999999999998</v>
      </c>
      <c r="AG77" s="338">
        <f t="shared" si="144"/>
        <v>0.27539999999999998</v>
      </c>
    </row>
    <row r="78" spans="1:39">
      <c r="A78" s="338" t="s">
        <v>397</v>
      </c>
      <c r="K78" s="24">
        <f t="shared" ref="K78:K79" si="145">K66</f>
        <v>0.31140000000000001</v>
      </c>
      <c r="L78" s="338">
        <f t="shared" ref="L78:AA79" si="146">K78*L75</f>
        <v>0.29730000000000001</v>
      </c>
      <c r="M78" s="338">
        <f t="shared" si="146"/>
        <v>0.30199999999999999</v>
      </c>
      <c r="N78" s="338">
        <f t="shared" si="146"/>
        <v>0.30640000000000001</v>
      </c>
      <c r="O78" s="338">
        <f t="shared" si="146"/>
        <v>0.30939999999999995</v>
      </c>
      <c r="P78" s="338">
        <f t="shared" si="146"/>
        <v>0.31149999999999994</v>
      </c>
      <c r="Q78" s="338">
        <f t="shared" si="146"/>
        <v>0.31299999999999994</v>
      </c>
      <c r="R78" s="338">
        <f t="shared" si="146"/>
        <v>0.31539999999999996</v>
      </c>
      <c r="S78" s="338">
        <f t="shared" si="146"/>
        <v>0.31749999999999995</v>
      </c>
      <c r="T78" s="338">
        <f t="shared" si="146"/>
        <v>0.31859999999999994</v>
      </c>
      <c r="U78" s="338">
        <f t="shared" si="146"/>
        <v>0.32069999999999993</v>
      </c>
      <c r="V78" s="338">
        <f t="shared" si="146"/>
        <v>0.32239999999999991</v>
      </c>
      <c r="W78" s="338">
        <f t="shared" si="146"/>
        <v>0.32469999999999988</v>
      </c>
      <c r="X78" s="338">
        <f t="shared" si="146"/>
        <v>0.32689999999999997</v>
      </c>
      <c r="Y78" s="338">
        <f t="shared" si="146"/>
        <v>0.32889999999999991</v>
      </c>
      <c r="Z78" s="338">
        <f t="shared" si="146"/>
        <v>0.33139999999999986</v>
      </c>
      <c r="AA78" s="338">
        <f t="shared" si="146"/>
        <v>0.33339999999999986</v>
      </c>
      <c r="AB78" s="338">
        <f t="shared" si="144"/>
        <v>0.3355999999999999</v>
      </c>
      <c r="AC78" s="338">
        <f t="shared" si="144"/>
        <v>0.33799999999999991</v>
      </c>
      <c r="AD78" s="338">
        <f t="shared" si="144"/>
        <v>0.3400999999999999</v>
      </c>
      <c r="AE78" s="338">
        <f t="shared" si="144"/>
        <v>0.34219999999999984</v>
      </c>
      <c r="AF78" s="338">
        <f t="shared" si="144"/>
        <v>0.35189999999999988</v>
      </c>
      <c r="AG78" s="338">
        <f t="shared" si="144"/>
        <v>0.35959999999999986</v>
      </c>
    </row>
    <row r="79" spans="1:39">
      <c r="A79" s="338" t="s">
        <v>398</v>
      </c>
      <c r="K79" s="24">
        <f t="shared" si="145"/>
        <v>0.2</v>
      </c>
      <c r="L79" s="338">
        <f t="shared" si="146"/>
        <v>0.2</v>
      </c>
      <c r="M79" s="338">
        <f t="shared" si="144"/>
        <v>0.2</v>
      </c>
      <c r="N79" s="338">
        <f t="shared" si="144"/>
        <v>0.2</v>
      </c>
      <c r="O79" s="338">
        <f t="shared" si="144"/>
        <v>0.20230000000000004</v>
      </c>
      <c r="P79" s="338">
        <f t="shared" si="144"/>
        <v>0.20630000000000007</v>
      </c>
      <c r="Q79" s="338">
        <f t="shared" si="144"/>
        <v>0.21180000000000004</v>
      </c>
      <c r="R79" s="338">
        <f t="shared" si="144"/>
        <v>0.21620000000000003</v>
      </c>
      <c r="S79" s="338">
        <f t="shared" si="144"/>
        <v>0.21790000000000007</v>
      </c>
      <c r="T79" s="338">
        <f t="shared" si="144"/>
        <v>0.22360000000000005</v>
      </c>
      <c r="U79" s="338">
        <f t="shared" si="144"/>
        <v>0.22940000000000002</v>
      </c>
      <c r="V79" s="338">
        <f t="shared" si="144"/>
        <v>0.23620000000000005</v>
      </c>
      <c r="W79" s="338">
        <f t="shared" si="144"/>
        <v>0.24320000000000008</v>
      </c>
      <c r="X79" s="338">
        <f t="shared" si="144"/>
        <v>0.24990000000000012</v>
      </c>
      <c r="Y79" s="338">
        <f t="shared" si="144"/>
        <v>0.2572000000000001</v>
      </c>
      <c r="Z79" s="338">
        <f t="shared" si="144"/>
        <v>0.26390000000000013</v>
      </c>
      <c r="AA79" s="338">
        <f t="shared" si="144"/>
        <v>0.27120000000000011</v>
      </c>
      <c r="AB79" s="338">
        <f t="shared" si="144"/>
        <v>0.27890000000000009</v>
      </c>
      <c r="AC79" s="338">
        <f t="shared" si="144"/>
        <v>0.28600000000000009</v>
      </c>
      <c r="AD79" s="338">
        <f t="shared" si="144"/>
        <v>0.29310000000000019</v>
      </c>
      <c r="AE79" s="338">
        <f t="shared" si="144"/>
        <v>0.30020000000000019</v>
      </c>
      <c r="AF79" s="338">
        <f t="shared" si="144"/>
        <v>0.33290000000000014</v>
      </c>
      <c r="AG79" s="338">
        <f t="shared" si="144"/>
        <v>0.36500000000000016</v>
      </c>
    </row>
  </sheetData>
  <sortState xmlns:xlrd2="http://schemas.microsoft.com/office/spreadsheetml/2017/richdata2" ref="A7:A23">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opLeftCell="A111" workbookViewId="0">
      <selection activeCell="H137" sqref="H137"/>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2.7736610187511324</v>
      </c>
      <c r="R5" s="126">
        <f ca="1">OFFSET(AGR!U$21,$E5,0)</f>
        <v>2.8470207400073098</v>
      </c>
      <c r="S5" s="126">
        <f ca="1">OFFSET(AGR!V$21,$E5,0)</f>
        <v>2.8967873850805952</v>
      </c>
      <c r="T5" s="203">
        <f ca="1">OFFSET(AGR!W$21,$E5,0)</f>
        <v>2.9542955082763922</v>
      </c>
      <c r="U5" s="126">
        <f ca="1">OFFSET(AGR!X$21,$E5,0)</f>
        <v>3.0103290642107581</v>
      </c>
      <c r="V5" s="126">
        <f ca="1">OFFSET(AGR!Y$21,$E5,0)</f>
        <v>3.060095709284044</v>
      </c>
      <c r="W5" s="126">
        <f ca="1">OFFSET(AGR!Z$21,$E5,0)</f>
        <v>3.1061759362037531</v>
      </c>
      <c r="X5" s="126">
        <f ca="1">OFFSET(AGR!AA$21,$E5,0)</f>
        <v>3.1692136866299152</v>
      </c>
      <c r="Y5" s="205">
        <f ca="1">OFFSET(AGR!AB$21,$E5,0)</f>
        <v>3.2219294662260625</v>
      </c>
      <c r="Z5" s="126">
        <f ca="1">OFFSET(AGR!AC$21,$E5,0)</f>
        <v>3.2735393203761363</v>
      </c>
      <c r="AA5" s="126">
        <f ca="1">OFFSET(AGR!AD$21,$E5,0)</f>
        <v>3.3339965780947942</v>
      </c>
      <c r="AB5" s="126">
        <f ca="1">OFFSET(AGR!AE$21,$E5,0)</f>
        <v>3.3948224776288103</v>
      </c>
      <c r="AC5" s="126">
        <f ca="1">OFFSET(AGR!AF$21,$E5,0)</f>
        <v>3.4567543026088994</v>
      </c>
      <c r="AD5" s="126">
        <f ca="1">OFFSET(AGR!AG$21,$E5,0)</f>
        <v>3.5341690838340112</v>
      </c>
      <c r="AE5" s="126">
        <f ca="1">OFFSET(AGR!AH$21,$E5,0)</f>
        <v>3.6108465814284068</v>
      </c>
      <c r="AF5" s="126">
        <f ca="1">OFFSET(AGR!AI$21,$E5,0)</f>
        <v>3.6956341989606716</v>
      </c>
      <c r="AG5" s="126">
        <f ca="1">OFFSET(AGR!AJ$21,$E5,0)</f>
        <v>3.7815277419390094</v>
      </c>
      <c r="AH5" s="126">
        <f ca="1">OFFSET(AGR!AK$21,$E5,0)</f>
        <v>3.8681585685480626</v>
      </c>
      <c r="AI5" s="126">
        <f ca="1">OFFSET(AGR!AL$21,$E5,0)</f>
        <v>3.955158036972473</v>
      </c>
      <c r="AJ5" s="126">
        <f ca="1">OFFSET(AGR!AM$21,$E5,0)</f>
        <v>4.044369356289029</v>
      </c>
      <c r="AK5" s="126">
        <f ca="1">OFFSET(AGR!AN$21,$E5,0)</f>
        <v>4.5184427308389958</v>
      </c>
      <c r="AL5" s="126">
        <f ca="1">OFFSET(AGR!AO$21,$E5,0)</f>
        <v>5.1134306208262803</v>
      </c>
      <c r="AM5" s="126">
        <f ca="1">OFFSET(AGR!AP$21,$E5,0)</f>
        <v>5.1134306208262803</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5.5600740469994205</v>
      </c>
      <c r="R6" s="126">
        <f ca="1">OFFSET(AGR!U$21,$E6,0)</f>
        <v>5.7071307635534989</v>
      </c>
      <c r="S6" s="126">
        <f ca="1">OFFSET(AGR!V$21,$E6,0)</f>
        <v>5.8068928576982248</v>
      </c>
      <c r="T6" s="203">
        <f ca="1">OFFSET(AGR!W$21,$E6,0)</f>
        <v>5.92217349982102</v>
      </c>
      <c r="U6" s="126">
        <f ca="1">OFFSET(AGR!X$21,$E6,0)</f>
        <v>6.0344982280432298</v>
      </c>
      <c r="V6" s="126">
        <f ca="1">OFFSET(AGR!Y$21,$E6,0)</f>
        <v>6.1342603221879566</v>
      </c>
      <c r="W6" s="126">
        <f ca="1">OFFSET(AGR!Z$21,$E6,0)</f>
        <v>6.2266326315812224</v>
      </c>
      <c r="X6" s="126">
        <f ca="1">OFFSET(AGR!AA$21,$E6,0)</f>
        <v>6.3529979508312096</v>
      </c>
      <c r="Y6" s="205">
        <f ca="1">OFFSET(AGR!AB$21,$E6,0)</f>
        <v>6.4586718727771055</v>
      </c>
      <c r="Z6" s="126">
        <f ca="1">OFFSET(AGR!AC$21,$E6,0)</f>
        <v>6.5621288592975615</v>
      </c>
      <c r="AA6" s="126">
        <f ca="1">OFFSET(AGR!AD$21,$E6,0)</f>
        <v>6.683321329221525</v>
      </c>
      <c r="AB6" s="126">
        <f ca="1">OFFSET(AGR!AE$21,$E6,0)</f>
        <v>6.8052527776206357</v>
      </c>
      <c r="AC6" s="126">
        <f ca="1">OFFSET(AGR!AF$21,$E6,0)</f>
        <v>6.9294011614451838</v>
      </c>
      <c r="AD6" s="126">
        <f ca="1">OFFSET(AGR!AG$21,$E6,0)</f>
        <v>7.0845866412258705</v>
      </c>
      <c r="AE6" s="126">
        <f ca="1">OFFSET(AGR!AH$21,$E6,0)</f>
        <v>7.2382941640562635</v>
      </c>
      <c r="AF6" s="126">
        <f ca="1">OFFSET(AGR!AI$21,$E6,0)</f>
        <v>7.4082592133398713</v>
      </c>
      <c r="AG6" s="126">
        <f ca="1">OFFSET(AGR!AJ$21,$E6,0)</f>
        <v>7.5804411980489173</v>
      </c>
      <c r="AH6" s="126">
        <f ca="1">OFFSET(AGR!AK$21,$E6,0)</f>
        <v>7.754101139708256</v>
      </c>
      <c r="AI6" s="126">
        <f ca="1">OFFSET(AGR!AL$21,$E6,0)</f>
        <v>7.9285000598427402</v>
      </c>
      <c r="AJ6" s="126">
        <f ca="1">OFFSET(AGR!AM$21,$E6,0)</f>
        <v>8.1073328508281008</v>
      </c>
      <c r="AK6" s="126">
        <f ca="1">OFFSET(AGR!AN$21,$E6,0)</f>
        <v>9.0576591698660138</v>
      </c>
      <c r="AL6" s="126">
        <f ca="1">OFFSET(AGR!AO$21,$E6,0)</f>
        <v>10.250370428751856</v>
      </c>
      <c r="AM6" s="126">
        <f ca="1">OFFSET(AGR!AP$21,$E6,0)</f>
        <v>10.250370428751856</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9.3375365042023084</v>
      </c>
      <c r="R7" s="126">
        <f ca="1">OFFSET(AGR!U$21,$E7,0)</f>
        <v>9.5845021826095742</v>
      </c>
      <c r="S7" s="126">
        <f ca="1">OFFSET(AGR!V$21,$E7,0)</f>
        <v>9.7520417131873653</v>
      </c>
      <c r="T7" s="203">
        <f ca="1">OFFSET(AGR!W$21,$E7,0)</f>
        <v>9.9456429485217033</v>
      </c>
      <c r="U7" s="126">
        <f ca="1">OFFSET(AGR!X$21,$E7,0)</f>
        <v>10.134280049616699</v>
      </c>
      <c r="V7" s="126">
        <f ca="1">OFFSET(AGR!Y$21,$E7,0)</f>
        <v>10.301819580194492</v>
      </c>
      <c r="W7" s="126">
        <f ca="1">OFFSET(AGR!Z$21,$E7,0)</f>
        <v>10.456948775173929</v>
      </c>
      <c r="X7" s="126">
        <f ca="1">OFFSET(AGR!AA$21,$E7,0)</f>
        <v>10.669165513905799</v>
      </c>
      <c r="Y7" s="205">
        <f ca="1">OFFSET(AGR!AB$21,$E7,0)</f>
        <v>10.846633312962277</v>
      </c>
      <c r="Z7" s="126">
        <f ca="1">OFFSET(AGR!AC$21,$E7,0)</f>
        <v>11.020378011339245</v>
      </c>
      <c r="AA7" s="126">
        <f ca="1">OFFSET(AGR!AD$21,$E7,0)</f>
        <v>11.223907515152266</v>
      </c>
      <c r="AB7" s="126">
        <f ca="1">OFFSET(AGR!AE$21,$E7,0)</f>
        <v>11.428678052525125</v>
      </c>
      <c r="AC7" s="126">
        <f ca="1">OFFSET(AGR!AF$21,$E7,0)</f>
        <v>11.637171690577489</v>
      </c>
      <c r="AD7" s="126">
        <f ca="1">OFFSET(AGR!AG$21,$E7,0)</f>
        <v>11.897788738142946</v>
      </c>
      <c r="AE7" s="126">
        <f ca="1">OFFSET(AGR!AH$21,$E7,0)</f>
        <v>12.155923718588729</v>
      </c>
      <c r="AF7" s="126">
        <f ca="1">OFFSET(AGR!AI$21,$E7,0)</f>
        <v>12.441361437350894</v>
      </c>
      <c r="AG7" s="126">
        <f ca="1">OFFSET(AGR!AJ$21,$E7,0)</f>
        <v>12.730522256792565</v>
      </c>
      <c r="AH7" s="126">
        <f ca="1">OFFSET(AGR!AK$21,$E7,0)</f>
        <v>13.022165143353908</v>
      </c>
      <c r="AI7" s="126">
        <f ca="1">OFFSET(AGR!AL$21,$E7,0)</f>
        <v>13.315049063475085</v>
      </c>
      <c r="AJ7" s="126">
        <f ca="1">OFFSET(AGR!AM$21,$E7,0)</f>
        <v>13.615379184955273</v>
      </c>
      <c r="AK7" s="126">
        <f ca="1">OFFSET(AGR!AN$21,$E7,0)</f>
        <v>15.211348342903726</v>
      </c>
      <c r="AL7" s="126">
        <f ca="1">OFFSET(AGR!AO$21,$E7,0)</f>
        <v>17.214376508478225</v>
      </c>
      <c r="AM7" s="126">
        <f ca="1">OFFSET(AGR!AP$21,$E7,0)</f>
        <v>17.214376508478225</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4.2472906919505782</v>
      </c>
      <c r="R8" s="126">
        <f ca="1">OFFSET(AGR!U$21,$E8,0)</f>
        <v>4.3596259986621897</v>
      </c>
      <c r="S8" s="126">
        <f ca="1">OFFSET(AGR!V$21,$E8,0)</f>
        <v>4.4358333675369002</v>
      </c>
      <c r="T8" s="203">
        <f ca="1">OFFSET(AGR!W$21,$E8,0)</f>
        <v>4.5238952160143446</v>
      </c>
      <c r="U8" s="126">
        <f ca="1">OFFSET(AGR!X$21,$E8,0)</f>
        <v>4.6096990683769823</v>
      </c>
      <c r="V8" s="126">
        <f ca="1">OFFSET(AGR!Y$21,$E8,0)</f>
        <v>4.6859064372516936</v>
      </c>
      <c r="W8" s="126">
        <f ca="1">OFFSET(AGR!Z$21,$E8,0)</f>
        <v>4.7564688158393897</v>
      </c>
      <c r="X8" s="126">
        <f ca="1">OFFSET(AGR!AA$21,$E8,0)</f>
        <v>4.8529981497473571</v>
      </c>
      <c r="Y8" s="205">
        <f ca="1">OFFSET(AGR!AB$21,$E8,0)</f>
        <v>4.9337215108516812</v>
      </c>
      <c r="Z8" s="126">
        <f ca="1">OFFSET(AGR!AC$21,$E8,0)</f>
        <v>5.0127513748698993</v>
      </c>
      <c r="AA8" s="126">
        <f ca="1">OFFSET(AGR!AD$21,$E8,0)</f>
        <v>5.1053292155769556</v>
      </c>
      <c r="AB8" s="126">
        <f ca="1">OFFSET(AGR!AE$21,$E8,0)</f>
        <v>5.1984715553127145</v>
      </c>
      <c r="AC8" s="126">
        <f ca="1">OFFSET(AGR!AF$21,$E8,0)</f>
        <v>5.2933073921345777</v>
      </c>
      <c r="AD8" s="126">
        <f ca="1">OFFSET(AGR!AG$21,$E8,0)</f>
        <v>5.4118521881619071</v>
      </c>
      <c r="AE8" s="126">
        <f ca="1">OFFSET(AGR!AH$21,$E8,0)</f>
        <v>5.5292679861318321</v>
      </c>
      <c r="AF8" s="126">
        <f ca="1">OFFSET(AGR!AI$21,$E8,0)</f>
        <v>5.659102762733192</v>
      </c>
      <c r="AG8" s="126">
        <f ca="1">OFFSET(AGR!AJ$21,$E8,0)</f>
        <v>5.790631036420657</v>
      </c>
      <c r="AH8" s="126">
        <f ca="1">OFFSET(AGR!AK$21,$E8,0)</f>
        <v>5.9232883081655254</v>
      </c>
      <c r="AI8" s="126">
        <f ca="1">OFFSET(AGR!AL$21,$E8,0)</f>
        <v>6.0565100789390947</v>
      </c>
      <c r="AJ8" s="126">
        <f ca="1">OFFSET(AGR!AM$21,$E8,0)</f>
        <v>6.1931188438848723</v>
      </c>
      <c r="AK8" s="126">
        <f ca="1">OFFSET(AGR!AN$21,$E8,0)</f>
        <v>6.9190645947950848</v>
      </c>
      <c r="AL8" s="126">
        <f ca="1">OFFSET(AGR!AO$21,$E8,0)</f>
        <v>7.8301660271194127</v>
      </c>
      <c r="AM8" s="126">
        <f ca="1">OFFSET(AGR!AP$21,$E8,0)</f>
        <v>7.8301660271194127</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16.136947726723367</v>
      </c>
      <c r="R9" s="126">
        <f ca="1">OFFSET(AGR!U$21,$E9,0)</f>
        <v>16.563748975742236</v>
      </c>
      <c r="S9" s="126">
        <f ca="1">OFFSET(AGR!V$21,$E9,0)</f>
        <v>16.8532875115088</v>
      </c>
      <c r="T9" s="203">
        <f ca="1">OFFSET(AGR!W$21,$E9,0)</f>
        <v>17.187865375061278</v>
      </c>
      <c r="U9" s="126">
        <f ca="1">OFFSET(AGR!X$21,$E9,0)</f>
        <v>17.513864319035484</v>
      </c>
      <c r="V9" s="126">
        <f ca="1">OFFSET(AGR!Y$21,$E9,0)</f>
        <v>17.803402854802052</v>
      </c>
      <c r="W9" s="126">
        <f ca="1">OFFSET(AGR!Z$21,$E9,0)</f>
        <v>18.071494091622949</v>
      </c>
      <c r="X9" s="126">
        <f ca="1">OFFSET(AGR!AA$21,$E9,0)</f>
        <v>18.438242903593935</v>
      </c>
      <c r="Y9" s="205">
        <f ca="1">OFFSET(AGR!AB$21,$E9,0)</f>
        <v>18.744939278517041</v>
      </c>
      <c r="Z9" s="126">
        <f ca="1">OFFSET(AGR!AC$21,$E9,0)</f>
        <v>19.045201463756442</v>
      </c>
      <c r="AA9" s="126">
        <f ca="1">OFFSET(AGR!AD$21,$E9,0)</f>
        <v>19.396937166465456</v>
      </c>
      <c r="AB9" s="126">
        <f ca="1">OFFSET(AGR!AE$21,$E9,0)</f>
        <v>19.750817599069041</v>
      </c>
      <c r="AC9" s="126">
        <f ca="1">OFFSET(AGR!AF$21,$E9,0)</f>
        <v>20.111132221356325</v>
      </c>
      <c r="AD9" s="126">
        <f ca="1">OFFSET(AGR!AG$21,$E9,0)</f>
        <v>20.561525499215435</v>
      </c>
      <c r="AE9" s="126">
        <f ca="1">OFFSET(AGR!AH$21,$E9,0)</f>
        <v>21.007629317285403</v>
      </c>
      <c r="AF9" s="126">
        <f ca="1">OFFSET(AGR!AI$21,$E9,0)</f>
        <v>21.50091719303585</v>
      </c>
      <c r="AG9" s="126">
        <f ca="1">OFFSET(AGR!AJ$21,$E9,0)</f>
        <v>22.000639258469999</v>
      </c>
      <c r="AH9" s="126">
        <f ca="1">OFFSET(AGR!AK$21,$E9,0)</f>
        <v>22.504650783693283</v>
      </c>
      <c r="AI9" s="126">
        <f ca="1">OFFSET(AGR!AL$21,$E9,0)</f>
        <v>23.010807038811134</v>
      </c>
      <c r="AJ9" s="126">
        <f ca="1">OFFSET(AGR!AM$21,$E9,0)</f>
        <v>23.529831673296385</v>
      </c>
      <c r="AK9" s="126">
        <f ca="1">OFFSET(AGR!AN$21,$E9,0)</f>
        <v>26.287954317709762</v>
      </c>
      <c r="AL9" s="126">
        <f ca="1">OFFSET(AGR!AO$21,$E9,0)</f>
        <v>29.749548367541173</v>
      </c>
      <c r="AM9" s="126">
        <f ca="1">OFFSET(AGR!AP$21,$E9,0)</f>
        <v>29.749548367541173</v>
      </c>
      <c r="AQ9" s="4"/>
    </row>
    <row r="10" spans="1:56">
      <c r="A10" s="35" t="s">
        <v>310</v>
      </c>
      <c r="B10">
        <v>0.39719718710289997</v>
      </c>
      <c r="E10" s="129">
        <f ca="1">MATCH(F10,IND!$D$28:$D$260,0)</f>
        <v>113</v>
      </c>
      <c r="F10" s="4" t="str">
        <f t="shared" si="0"/>
        <v>ICPA</v>
      </c>
      <c r="G10" s="126">
        <f ca="1">OFFSET(IND!J$27,$E10,0)</f>
        <v>0.2086787369811067</v>
      </c>
      <c r="H10" s="126">
        <f ca="1">OFFSET(IND!K$27,$E10,0)</f>
        <v>0.21503294433848838</v>
      </c>
      <c r="I10" s="126">
        <f ca="1">OFFSET(IND!L$27,$E10,0)</f>
        <v>0.21912970345837524</v>
      </c>
      <c r="J10" s="126">
        <f ca="1">OFFSET(IND!M$27,$E10,0)</f>
        <v>0.30344250000000006</v>
      </c>
      <c r="K10" s="126">
        <f ca="1">OFFSET(IND!N$27,$E10,0)</f>
        <v>0.30344250000000006</v>
      </c>
      <c r="L10" s="126">
        <f ca="1">OFFSET(IND!O$27,$E10,0)</f>
        <v>0.30344250000000006</v>
      </c>
      <c r="M10" s="126">
        <f ca="1">OFFSET(IND!P$27,$E10,0)</f>
        <v>0.30363067491214779</v>
      </c>
      <c r="N10" s="126">
        <f ca="1">OFFSET(IND!Q$27,$E10,0)</f>
        <v>0.30074532625921596</v>
      </c>
      <c r="O10" s="203">
        <f ca="1">OFFSET(IND!R$27,$E10,0)</f>
        <v>0.26340306035967764</v>
      </c>
      <c r="P10" s="126">
        <f ca="1">OFFSET(IND!S$27,$E10,0)</f>
        <v>0.26963626255139522</v>
      </c>
      <c r="Q10" s="126">
        <f ca="1">OFFSET(IND!T$27,$E10,0)</f>
        <v>0.27285339916647527</v>
      </c>
      <c r="R10" s="126">
        <f ca="1">OFFSET(IND!U$27,$E10,0)</f>
        <v>0.27607053578155533</v>
      </c>
      <c r="S10" s="126">
        <f ca="1">OFFSET(IND!V$27,$E10,0)</f>
        <v>0.27948874343507785</v>
      </c>
      <c r="T10" s="203">
        <f ca="1">OFFSET(IND!W$27,$E10,0)</f>
        <v>0.28391230628081282</v>
      </c>
      <c r="U10" s="126">
        <f ca="1">OFFSET(IND!X$27,$E10,0)</f>
        <v>0.28692837185745035</v>
      </c>
      <c r="V10" s="126">
        <f ca="1">OFFSET(IND!Y$27,$E10,0)</f>
        <v>0.28954229535720288</v>
      </c>
      <c r="W10" s="126">
        <f ca="1">OFFSET(IND!Z$27,$E10,0)</f>
        <v>0.29657978170269045</v>
      </c>
      <c r="X10" s="126">
        <f ca="1">OFFSET(IND!AA$27,$E10,0)</f>
        <v>0.29798727897178795</v>
      </c>
      <c r="Y10" s="205">
        <f ca="1">OFFSET(IND!AB$27,$E10,0)</f>
        <v>0.29979691831777044</v>
      </c>
      <c r="Z10" s="126">
        <f ca="1">OFFSET(IND!AC$27,$E10,0)</f>
        <v>0.30220977077908051</v>
      </c>
      <c r="AA10" s="126">
        <f ca="1">OFFSET(IND!AD$27,$E10,0)</f>
        <v>0.30542690739416056</v>
      </c>
      <c r="AB10" s="126">
        <f ca="1">OFFSET(IND!AE$27,$E10,0)</f>
        <v>0.30904618608612561</v>
      </c>
      <c r="AC10" s="126">
        <f ca="1">OFFSET(IND!AF$27,$E10,0)</f>
        <v>0.31447510412407315</v>
      </c>
      <c r="AD10" s="126">
        <f ca="1">OFFSET(IND!AG$27,$E10,0)</f>
        <v>0.31930080904669322</v>
      </c>
      <c r="AE10" s="126">
        <f ca="1">OFFSET(IND!AH$27,$E10,0)</f>
        <v>0.32432758500775577</v>
      </c>
      <c r="AF10" s="126">
        <f ca="1">OFFSET(IND!AI$27,$E10,0)</f>
        <v>0.32975650304570331</v>
      </c>
      <c r="AG10" s="126">
        <f ca="1">OFFSET(IND!AJ$27,$E10,0)</f>
        <v>0.33578863419897836</v>
      </c>
      <c r="AH10" s="126">
        <f ca="1">OFFSET(IND!AK$27,$E10,0)</f>
        <v>0.342021836390696</v>
      </c>
      <c r="AI10" s="126">
        <f ca="1">OFFSET(IND!AL$27,$E10,0)</f>
        <v>0.34845610962085599</v>
      </c>
      <c r="AJ10" s="126">
        <f ca="1">OFFSET(IND!AM$27,$E10,0)</f>
        <v>0.38444782550206386</v>
      </c>
      <c r="AK10" s="126">
        <f ca="1">OFFSET(IND!AN$27,$E10,0)</f>
        <v>0.43592201134334435</v>
      </c>
      <c r="AL10" s="126">
        <f ca="1">OFFSET(IND!AO$27,$E10,0)</f>
        <v>0.52080750140582099</v>
      </c>
      <c r="AM10" s="126">
        <f ca="1">OFFSET(IND!AP$27,$E10,0)</f>
        <v>0.60827340312830813</v>
      </c>
      <c r="AQ10" s="4"/>
    </row>
    <row r="11" spans="1:56">
      <c r="A11" s="35" t="s">
        <v>311</v>
      </c>
      <c r="B11">
        <v>5.295962494706</v>
      </c>
      <c r="E11" s="129">
        <f ca="1">MATCH(F11,IND!$D$28:$D$260,0)</f>
        <v>115</v>
      </c>
      <c r="F11" s="4" t="str">
        <f t="shared" si="0"/>
        <v>ICPC</v>
      </c>
      <c r="G11" s="126">
        <f ca="1">OFFSET(IND!J$27,$E11,0)</f>
        <v>2.7823831597480893</v>
      </c>
      <c r="H11" s="126">
        <f ca="1">OFFSET(IND!K$27,$E11,0)</f>
        <v>2.8671059245131785</v>
      </c>
      <c r="I11" s="126">
        <f ca="1">OFFSET(IND!L$27,$E11,0)</f>
        <v>2.921729379445003</v>
      </c>
      <c r="J11" s="126">
        <f ca="1">OFFSET(IND!M$27,$E11,0)</f>
        <v>4.0459000000000005</v>
      </c>
      <c r="K11" s="126">
        <f ca="1">OFFSET(IND!N$27,$E11,0)</f>
        <v>4.0459000000000005</v>
      </c>
      <c r="L11" s="126">
        <f ca="1">OFFSET(IND!O$27,$E11,0)</f>
        <v>4.0459000000000005</v>
      </c>
      <c r="M11" s="126">
        <f ca="1">OFFSET(IND!P$27,$E11,0)</f>
        <v>4.0484089988286369</v>
      </c>
      <c r="N11" s="126">
        <f ca="1">OFFSET(IND!Q$27,$E11,0)</f>
        <v>4.0099376834562124</v>
      </c>
      <c r="O11" s="203">
        <f ca="1">OFFSET(IND!R$27,$E11,0)</f>
        <v>3.5120408047957015</v>
      </c>
      <c r="P11" s="126">
        <f ca="1">OFFSET(IND!S$27,$E11,0)</f>
        <v>3.5951501673519353</v>
      </c>
      <c r="Q11" s="126">
        <f ca="1">OFFSET(IND!T$27,$E11,0)</f>
        <v>3.6380453222196691</v>
      </c>
      <c r="R11" s="126">
        <f ca="1">OFFSET(IND!U$27,$E11,0)</f>
        <v>3.680940477087403</v>
      </c>
      <c r="S11" s="126">
        <f ca="1">OFFSET(IND!V$27,$E11,0)</f>
        <v>3.72651657913437</v>
      </c>
      <c r="T11" s="203">
        <f ca="1">OFFSET(IND!W$27,$E11,0)</f>
        <v>3.7854974170775031</v>
      </c>
      <c r="U11" s="126">
        <f ca="1">OFFSET(IND!X$27,$E11,0)</f>
        <v>3.8257116247660035</v>
      </c>
      <c r="V11" s="126">
        <f ca="1">OFFSET(IND!Y$27,$E11,0)</f>
        <v>3.8605639380960368</v>
      </c>
      <c r="W11" s="126">
        <f ca="1">OFFSET(IND!Z$27,$E11,0)</f>
        <v>3.9543970893692046</v>
      </c>
      <c r="X11" s="126">
        <f ca="1">OFFSET(IND!AA$27,$E11,0)</f>
        <v>3.9731637196238379</v>
      </c>
      <c r="Y11" s="205">
        <f ca="1">OFFSET(IND!AB$27,$E11,0)</f>
        <v>3.9972922442369381</v>
      </c>
      <c r="Z11" s="126">
        <f ca="1">OFFSET(IND!AC$27,$E11,0)</f>
        <v>4.0294636103877384</v>
      </c>
      <c r="AA11" s="126">
        <f ca="1">OFFSET(IND!AD$27,$E11,0)</f>
        <v>4.0723587652554727</v>
      </c>
      <c r="AB11" s="126">
        <f ca="1">OFFSET(IND!AE$27,$E11,0)</f>
        <v>4.1206158144816731</v>
      </c>
      <c r="AC11" s="126">
        <f ca="1">OFFSET(IND!AF$27,$E11,0)</f>
        <v>4.1930013883209742</v>
      </c>
      <c r="AD11" s="126">
        <f ca="1">OFFSET(IND!AG$27,$E11,0)</f>
        <v>4.2573441206225748</v>
      </c>
      <c r="AE11" s="126">
        <f ca="1">OFFSET(IND!AH$27,$E11,0)</f>
        <v>4.3243678001034089</v>
      </c>
      <c r="AF11" s="126">
        <f ca="1">OFFSET(IND!AI$27,$E11,0)</f>
        <v>4.39675337394271</v>
      </c>
      <c r="AG11" s="126">
        <f ca="1">OFFSET(IND!AJ$27,$E11,0)</f>
        <v>4.4771817893197108</v>
      </c>
      <c r="AH11" s="126">
        <f ca="1">OFFSET(IND!AK$27,$E11,0)</f>
        <v>4.5602911518759459</v>
      </c>
      <c r="AI11" s="126">
        <f ca="1">OFFSET(IND!AL$27,$E11,0)</f>
        <v>4.6460814616114128</v>
      </c>
      <c r="AJ11" s="126">
        <f ca="1">OFFSET(IND!AM$27,$E11,0)</f>
        <v>5.1259710066941846</v>
      </c>
      <c r="AK11" s="126">
        <f ca="1">OFFSET(IND!AN$27,$E11,0)</f>
        <v>5.8122934845779239</v>
      </c>
      <c r="AL11" s="126">
        <f ca="1">OFFSET(IND!AO$27,$E11,0)</f>
        <v>6.9441000187442787</v>
      </c>
      <c r="AM11" s="126">
        <f ca="1">OFFSET(IND!AP$27,$E11,0)</f>
        <v>8.1103120417107739</v>
      </c>
      <c r="AQ11" s="4"/>
    </row>
    <row r="12" spans="1:56">
      <c r="A12" s="35" t="s">
        <v>312</v>
      </c>
      <c r="B12">
        <v>3.219945196781</v>
      </c>
      <c r="E12" s="129">
        <f ca="1">MATCH(F12,IND!$D$28:$D$260,0)</f>
        <v>120</v>
      </c>
      <c r="F12" s="4" t="str">
        <f t="shared" si="0"/>
        <v>ICPE</v>
      </c>
      <c r="G12" s="126">
        <f ca="1">OFFSET(IND!J$27,$E12,0)</f>
        <v>1.6916889611268384</v>
      </c>
      <c r="H12" s="126">
        <f ca="1">OFFSET(IND!K$27,$E12,0)</f>
        <v>1.7432004021040126</v>
      </c>
      <c r="I12" s="126">
        <f ca="1">OFFSET(IND!L$27,$E12,0)</f>
        <v>1.776411462702562</v>
      </c>
      <c r="J12" s="126">
        <f ca="1">OFFSET(IND!M$27,$E12,0)</f>
        <v>2.4599072000000004</v>
      </c>
      <c r="K12" s="126">
        <f ca="1">OFFSET(IND!N$27,$E12,0)</f>
        <v>2.4599072000000004</v>
      </c>
      <c r="L12" s="126">
        <f ca="1">OFFSET(IND!O$27,$E12,0)</f>
        <v>2.4599072000000004</v>
      </c>
      <c r="M12" s="126">
        <f ca="1">OFFSET(IND!P$27,$E12,0)</f>
        <v>2.4614326712878114</v>
      </c>
      <c r="N12" s="126">
        <f ca="1">OFFSET(IND!Q$27,$E12,0)</f>
        <v>2.4380421115413773</v>
      </c>
      <c r="O12" s="203">
        <f ca="1">OFFSET(IND!R$27,$E12,0)</f>
        <v>2.1353208093157865</v>
      </c>
      <c r="P12" s="126">
        <f ca="1">OFFSET(IND!S$27,$E12,0)</f>
        <v>2.185851301749977</v>
      </c>
      <c r="Q12" s="126">
        <f ca="1">OFFSET(IND!T$27,$E12,0)</f>
        <v>2.2119315559095591</v>
      </c>
      <c r="R12" s="126">
        <f ca="1">OFFSET(IND!U$27,$E12,0)</f>
        <v>2.2380118100691413</v>
      </c>
      <c r="S12" s="126">
        <f ca="1">OFFSET(IND!V$27,$E12,0)</f>
        <v>2.2657220801136972</v>
      </c>
      <c r="T12" s="203">
        <f ca="1">OFFSET(IND!W$27,$E12,0)</f>
        <v>2.3015824295831222</v>
      </c>
      <c r="U12" s="126">
        <f ca="1">OFFSET(IND!X$27,$E12,0)</f>
        <v>2.3260326678577301</v>
      </c>
      <c r="V12" s="126">
        <f ca="1">OFFSET(IND!Y$27,$E12,0)</f>
        <v>2.3472228743623904</v>
      </c>
      <c r="W12" s="126">
        <f ca="1">OFFSET(IND!Z$27,$E12,0)</f>
        <v>2.4042734303364766</v>
      </c>
      <c r="X12" s="126">
        <f ca="1">OFFSET(IND!AA$27,$E12,0)</f>
        <v>2.4156835415312936</v>
      </c>
      <c r="Y12" s="205">
        <f ca="1">OFFSET(IND!AB$27,$E12,0)</f>
        <v>2.4303536844960587</v>
      </c>
      <c r="Z12" s="126">
        <f ca="1">OFFSET(IND!AC$27,$E12,0)</f>
        <v>2.4499138751157452</v>
      </c>
      <c r="AA12" s="126">
        <f ca="1">OFFSET(IND!AD$27,$E12,0)</f>
        <v>2.4759941292753274</v>
      </c>
      <c r="AB12" s="126">
        <f ca="1">OFFSET(IND!AE$27,$E12,0)</f>
        <v>2.5053344152048571</v>
      </c>
      <c r="AC12" s="126">
        <f ca="1">OFFSET(IND!AF$27,$E12,0)</f>
        <v>2.549344844099152</v>
      </c>
      <c r="AD12" s="126">
        <f ca="1">OFFSET(IND!AG$27,$E12,0)</f>
        <v>2.5884652253385254</v>
      </c>
      <c r="AE12" s="126">
        <f ca="1">OFFSET(IND!AH$27,$E12,0)</f>
        <v>2.6292156224628727</v>
      </c>
      <c r="AF12" s="126">
        <f ca="1">OFFSET(IND!AI$27,$E12,0)</f>
        <v>2.6732260513571675</v>
      </c>
      <c r="AG12" s="126">
        <f ca="1">OFFSET(IND!AJ$27,$E12,0)</f>
        <v>2.7221265279063842</v>
      </c>
      <c r="AH12" s="126">
        <f ca="1">OFFSET(IND!AK$27,$E12,0)</f>
        <v>2.7726570203405752</v>
      </c>
      <c r="AI12" s="126">
        <f ca="1">OFFSET(IND!AL$27,$E12,0)</f>
        <v>2.824817528659739</v>
      </c>
      <c r="AJ12" s="126">
        <f ca="1">OFFSET(IND!AM$27,$E12,0)</f>
        <v>3.1165903720700641</v>
      </c>
      <c r="AK12" s="126">
        <f ca="1">OFFSET(IND!AN$27,$E12,0)</f>
        <v>3.5338744386233776</v>
      </c>
      <c r="AL12" s="126">
        <f ca="1">OFFSET(IND!AO$27,$E12,0)</f>
        <v>4.222012811396521</v>
      </c>
      <c r="AM12" s="126">
        <f ca="1">OFFSET(IND!AP$27,$E12,0)</f>
        <v>4.9310697213601502</v>
      </c>
      <c r="AQ12" s="4"/>
    </row>
    <row r="13" spans="1:56">
      <c r="A13" s="35" t="s">
        <v>313</v>
      </c>
      <c r="B13">
        <v>3.389415996611</v>
      </c>
      <c r="E13" s="129">
        <f ca="1">MATCH(F13,IND!$D$28:$D$260,0)</f>
        <v>118</v>
      </c>
      <c r="F13" s="4" t="str">
        <f t="shared" si="0"/>
        <v>ICPF</v>
      </c>
      <c r="G13" s="126">
        <f ca="1">OFFSET(IND!J$27,$E13,0)</f>
        <v>1.7807252222387775</v>
      </c>
      <c r="H13" s="126">
        <f ca="1">OFFSET(IND!K$27,$E13,0)</f>
        <v>1.8349477916884345</v>
      </c>
      <c r="I13" s="126">
        <f ca="1">OFFSET(IND!L$27,$E13,0)</f>
        <v>1.8699068028448023</v>
      </c>
      <c r="J13" s="126">
        <f ca="1">OFFSET(IND!M$27,$E13,0)</f>
        <v>2.5893760000000006</v>
      </c>
      <c r="K13" s="126">
        <f ca="1">OFFSET(IND!N$27,$E13,0)</f>
        <v>2.5893760000000006</v>
      </c>
      <c r="L13" s="126">
        <f ca="1">OFFSET(IND!O$27,$E13,0)</f>
        <v>2.5893760000000006</v>
      </c>
      <c r="M13" s="126">
        <f ca="1">OFFSET(IND!P$27,$E13,0)</f>
        <v>2.5909817592503281</v>
      </c>
      <c r="N13" s="126">
        <f ca="1">OFFSET(IND!Q$27,$E13,0)</f>
        <v>2.5663601174119766</v>
      </c>
      <c r="O13" s="203">
        <f ca="1">OFFSET(IND!R$27,$E13,0)</f>
        <v>2.2477061150692492</v>
      </c>
      <c r="P13" s="126">
        <f ca="1">OFFSET(IND!S$27,$E13,0)</f>
        <v>2.3008961071052392</v>
      </c>
      <c r="Q13" s="126">
        <f ca="1">OFFSET(IND!T$27,$E13,0)</f>
        <v>2.3283490062205887</v>
      </c>
      <c r="R13" s="126">
        <f ca="1">OFFSET(IND!U$27,$E13,0)</f>
        <v>2.3558019053359383</v>
      </c>
      <c r="S13" s="126">
        <f ca="1">OFFSET(IND!V$27,$E13,0)</f>
        <v>2.3849706106459969</v>
      </c>
      <c r="T13" s="203">
        <f ca="1">OFFSET(IND!W$27,$E13,0)</f>
        <v>2.4227183469296021</v>
      </c>
      <c r="U13" s="126">
        <f ca="1">OFFSET(IND!X$27,$E13,0)</f>
        <v>2.4484554398502421</v>
      </c>
      <c r="V13" s="126">
        <f ca="1">OFFSET(IND!Y$27,$E13,0)</f>
        <v>2.4707609203814633</v>
      </c>
      <c r="W13" s="126">
        <f ca="1">OFFSET(IND!Z$27,$E13,0)</f>
        <v>2.5308141371962907</v>
      </c>
      <c r="X13" s="126">
        <f ca="1">OFFSET(IND!AA$27,$E13,0)</f>
        <v>2.5428247805592559</v>
      </c>
      <c r="Y13" s="205">
        <f ca="1">OFFSET(IND!AB$27,$E13,0)</f>
        <v>2.5582670363116402</v>
      </c>
      <c r="Z13" s="126">
        <f ca="1">OFFSET(IND!AC$27,$E13,0)</f>
        <v>2.5788567106481524</v>
      </c>
      <c r="AA13" s="126">
        <f ca="1">OFFSET(IND!AD$27,$E13,0)</f>
        <v>2.6063096097635019</v>
      </c>
      <c r="AB13" s="126">
        <f ca="1">OFFSET(IND!AE$27,$E13,0)</f>
        <v>2.6371941212682701</v>
      </c>
      <c r="AC13" s="126">
        <f ca="1">OFFSET(IND!AF$27,$E13,0)</f>
        <v>2.6835208885254227</v>
      </c>
      <c r="AD13" s="126">
        <f ca="1">OFFSET(IND!AG$27,$E13,0)</f>
        <v>2.724700237198447</v>
      </c>
      <c r="AE13" s="126">
        <f ca="1">OFFSET(IND!AH$27,$E13,0)</f>
        <v>2.7675953920661809</v>
      </c>
      <c r="AF13" s="126">
        <f ca="1">OFFSET(IND!AI$27,$E13,0)</f>
        <v>2.8139221593233334</v>
      </c>
      <c r="AG13" s="126">
        <f ca="1">OFFSET(IND!AJ$27,$E13,0)</f>
        <v>2.8653963451646138</v>
      </c>
      <c r="AH13" s="126">
        <f ca="1">OFFSET(IND!AK$27,$E13,0)</f>
        <v>2.9185863372006042</v>
      </c>
      <c r="AI13" s="126">
        <f ca="1">OFFSET(IND!AL$27,$E13,0)</f>
        <v>2.9734921354313029</v>
      </c>
      <c r="AJ13" s="126">
        <f ca="1">OFFSET(IND!AM$27,$E13,0)</f>
        <v>3.2806214442842765</v>
      </c>
      <c r="AK13" s="126">
        <f ca="1">OFFSET(IND!AN$27,$E13,0)</f>
        <v>3.7198678301298695</v>
      </c>
      <c r="AL13" s="126">
        <f ca="1">OFFSET(IND!AO$27,$E13,0)</f>
        <v>4.4442240119963357</v>
      </c>
      <c r="AM13" s="126">
        <f ca="1">OFFSET(IND!AP$27,$E13,0)</f>
        <v>5.1905997066948926</v>
      </c>
      <c r="AQ13" s="4"/>
    </row>
    <row r="14" spans="1:56">
      <c r="A14" s="35" t="s">
        <v>314</v>
      </c>
      <c r="B14">
        <v>0.95327324904709998</v>
      </c>
      <c r="E14" s="129">
        <f ca="1">MATCH(F14,IND!$D$28:$D$260,0)</f>
        <v>116</v>
      </c>
      <c r="F14" s="4" t="str">
        <f t="shared" si="0"/>
        <v>ICPH</v>
      </c>
      <c r="G14" s="126">
        <f ca="1">OFFSET(IND!J$27,$E14,0)</f>
        <v>0.5008289687546561</v>
      </c>
      <c r="H14" s="126">
        <f ca="1">OFFSET(IND!K$27,$E14,0)</f>
        <v>0.51607906641237211</v>
      </c>
      <c r="I14" s="126">
        <f ca="1">OFFSET(IND!L$27,$E14,0)</f>
        <v>0.52591128830010059</v>
      </c>
      <c r="J14" s="126">
        <f ca="1">OFFSET(IND!M$27,$E14,0)</f>
        <v>0.72826200000000008</v>
      </c>
      <c r="K14" s="126">
        <f ca="1">OFFSET(IND!N$27,$E14,0)</f>
        <v>0.72826200000000008</v>
      </c>
      <c r="L14" s="126">
        <f ca="1">OFFSET(IND!O$27,$E14,0)</f>
        <v>0.72826200000000008</v>
      </c>
      <c r="M14" s="126">
        <f ca="1">OFFSET(IND!P$27,$E14,0)</f>
        <v>0.72871361978915472</v>
      </c>
      <c r="N14" s="126">
        <f ca="1">OFFSET(IND!Q$27,$E14,0)</f>
        <v>0.72178878302211835</v>
      </c>
      <c r="O14" s="203">
        <f ca="1">OFFSET(IND!R$27,$E14,0)</f>
        <v>0.63216734486322634</v>
      </c>
      <c r="P14" s="126">
        <f ca="1">OFFSET(IND!S$27,$E14,0)</f>
        <v>0.64712703012334849</v>
      </c>
      <c r="Q14" s="126">
        <f ca="1">OFFSET(IND!T$27,$E14,0)</f>
        <v>0.65484815799954055</v>
      </c>
      <c r="R14" s="126">
        <f ca="1">OFFSET(IND!U$27,$E14,0)</f>
        <v>0.66256928587573261</v>
      </c>
      <c r="S14" s="126">
        <f ca="1">OFFSET(IND!V$27,$E14,0)</f>
        <v>0.67077298424418663</v>
      </c>
      <c r="T14" s="203">
        <f ca="1">OFFSET(IND!W$27,$E14,0)</f>
        <v>0.68138953507395061</v>
      </c>
      <c r="U14" s="126">
        <f ca="1">OFFSET(IND!X$27,$E14,0)</f>
        <v>0.68862809245788059</v>
      </c>
      <c r="V14" s="126">
        <f ca="1">OFFSET(IND!Y$27,$E14,0)</f>
        <v>0.69490150885728663</v>
      </c>
      <c r="W14" s="126">
        <f ca="1">OFFSET(IND!Z$27,$E14,0)</f>
        <v>0.71179147608645676</v>
      </c>
      <c r="X14" s="126">
        <f ca="1">OFFSET(IND!AA$27,$E14,0)</f>
        <v>0.71516946953229077</v>
      </c>
      <c r="Y14" s="205">
        <f ca="1">OFFSET(IND!AB$27,$E14,0)</f>
        <v>0.71951260396264882</v>
      </c>
      <c r="Z14" s="126">
        <f ca="1">OFFSET(IND!AC$27,$E14,0)</f>
        <v>0.72530344986979289</v>
      </c>
      <c r="AA14" s="126">
        <f ca="1">OFFSET(IND!AD$27,$E14,0)</f>
        <v>0.73302457774598506</v>
      </c>
      <c r="AB14" s="126">
        <f ca="1">OFFSET(IND!AE$27,$E14,0)</f>
        <v>0.74171084660670106</v>
      </c>
      <c r="AC14" s="126">
        <f ca="1">OFFSET(IND!AF$27,$E14,0)</f>
        <v>0.75474024989777522</v>
      </c>
      <c r="AD14" s="126">
        <f ca="1">OFFSET(IND!AG$27,$E14,0)</f>
        <v>0.76632194171206336</v>
      </c>
      <c r="AE14" s="126">
        <f ca="1">OFFSET(IND!AH$27,$E14,0)</f>
        <v>0.77838620401861347</v>
      </c>
      <c r="AF14" s="126">
        <f ca="1">OFFSET(IND!AI$27,$E14,0)</f>
        <v>0.79141560730968763</v>
      </c>
      <c r="AG14" s="126">
        <f ca="1">OFFSET(IND!AJ$27,$E14,0)</f>
        <v>0.80589272207754781</v>
      </c>
      <c r="AH14" s="126">
        <f ca="1">OFFSET(IND!AK$27,$E14,0)</f>
        <v>0.82085240733767006</v>
      </c>
      <c r="AI14" s="126">
        <f ca="1">OFFSET(IND!AL$27,$E14,0)</f>
        <v>0.83629466309005407</v>
      </c>
      <c r="AJ14" s="126">
        <f ca="1">OFFSET(IND!AM$27,$E14,0)</f>
        <v>0.92267478120495294</v>
      </c>
      <c r="AK14" s="126">
        <f ca="1">OFFSET(IND!AN$27,$E14,0)</f>
        <v>1.0462128272240261</v>
      </c>
      <c r="AL14" s="126">
        <f ca="1">OFFSET(IND!AO$27,$E14,0)</f>
        <v>1.2499380033739698</v>
      </c>
      <c r="AM14" s="126">
        <f ca="1">OFFSET(IND!AP$27,$E14,0)</f>
        <v>1.4598561675079389</v>
      </c>
      <c r="AQ14" s="4"/>
    </row>
    <row r="15" spans="1:56">
      <c r="A15" s="35" t="s">
        <v>315</v>
      </c>
      <c r="B15">
        <v>1.059192498941</v>
      </c>
      <c r="E15" s="129">
        <f ca="1">MATCH(F15,IND!$D$28:$D$260,0)</f>
        <v>112</v>
      </c>
      <c r="F15" s="4" t="str">
        <f t="shared" si="0"/>
        <v>ICPK</v>
      </c>
      <c r="G15" s="126">
        <f ca="1">OFFSET(IND!J$27,$E15,0)</f>
        <v>0.55647663194961794</v>
      </c>
      <c r="H15" s="126">
        <f ca="1">OFFSET(IND!K$27,$E15,0)</f>
        <v>0.57342118490263572</v>
      </c>
      <c r="I15" s="126">
        <f ca="1">OFFSET(IND!L$27,$E15,0)</f>
        <v>0.58434587588900067</v>
      </c>
      <c r="J15" s="126">
        <f ca="1">OFFSET(IND!M$27,$E15,0)</f>
        <v>0.80918000000000012</v>
      </c>
      <c r="K15" s="126">
        <f ca="1">OFFSET(IND!N$27,$E15,0)</f>
        <v>0.80918000000000012</v>
      </c>
      <c r="L15" s="126">
        <f ca="1">OFFSET(IND!O$27,$E15,0)</f>
        <v>0.80918000000000012</v>
      </c>
      <c r="M15" s="126">
        <f ca="1">OFFSET(IND!P$27,$E15,0)</f>
        <v>0.80968179976572741</v>
      </c>
      <c r="N15" s="126">
        <f ca="1">OFFSET(IND!Q$27,$E15,0)</f>
        <v>0.80198753669124245</v>
      </c>
      <c r="O15" s="203">
        <f ca="1">OFFSET(IND!R$27,$E15,0)</f>
        <v>0.70240816095914027</v>
      </c>
      <c r="P15" s="126">
        <f ca="1">OFFSET(IND!S$27,$E15,0)</f>
        <v>0.71903003347038708</v>
      </c>
      <c r="Q15" s="126">
        <f ca="1">OFFSET(IND!T$27,$E15,0)</f>
        <v>0.72760906444393381</v>
      </c>
      <c r="R15" s="126">
        <f ca="1">OFFSET(IND!U$27,$E15,0)</f>
        <v>0.73618809541748054</v>
      </c>
      <c r="S15" s="126">
        <f ca="1">OFFSET(IND!V$27,$E15,0)</f>
        <v>0.74530331582687392</v>
      </c>
      <c r="T15" s="203">
        <f ca="1">OFFSET(IND!W$27,$E15,0)</f>
        <v>0.7570994834155006</v>
      </c>
      <c r="U15" s="126">
        <f ca="1">OFFSET(IND!X$27,$E15,0)</f>
        <v>0.76514232495320067</v>
      </c>
      <c r="V15" s="126">
        <f ca="1">OFFSET(IND!Y$27,$E15,0)</f>
        <v>0.77211278761920743</v>
      </c>
      <c r="W15" s="126">
        <f ca="1">OFFSET(IND!Z$27,$E15,0)</f>
        <v>0.79087941787384097</v>
      </c>
      <c r="X15" s="126">
        <f ca="1">OFFSET(IND!AA$27,$E15,0)</f>
        <v>0.79463274392476757</v>
      </c>
      <c r="Y15" s="205">
        <f ca="1">OFFSET(IND!AB$27,$E15,0)</f>
        <v>0.79945844884738759</v>
      </c>
      <c r="Z15" s="126">
        <f ca="1">OFFSET(IND!AC$27,$E15,0)</f>
        <v>0.8058927220775477</v>
      </c>
      <c r="AA15" s="126">
        <f ca="1">OFFSET(IND!AD$27,$E15,0)</f>
        <v>0.81447175305109454</v>
      </c>
      <c r="AB15" s="126">
        <f ca="1">OFFSET(IND!AE$27,$E15,0)</f>
        <v>0.82412316289633458</v>
      </c>
      <c r="AC15" s="126">
        <f ca="1">OFFSET(IND!AF$27,$E15,0)</f>
        <v>0.83860027766419476</v>
      </c>
      <c r="AD15" s="126">
        <f ca="1">OFFSET(IND!AG$27,$E15,0)</f>
        <v>0.85146882412451497</v>
      </c>
      <c r="AE15" s="126">
        <f ca="1">OFFSET(IND!AH$27,$E15,0)</f>
        <v>0.86487356002068172</v>
      </c>
      <c r="AF15" s="126">
        <f ca="1">OFFSET(IND!AI$27,$E15,0)</f>
        <v>0.8793506747885419</v>
      </c>
      <c r="AG15" s="126">
        <f ca="1">OFFSET(IND!AJ$27,$E15,0)</f>
        <v>0.89543635786394205</v>
      </c>
      <c r="AH15" s="126">
        <f ca="1">OFFSET(IND!AK$27,$E15,0)</f>
        <v>0.91205823037518896</v>
      </c>
      <c r="AI15" s="126">
        <f ca="1">OFFSET(IND!AL$27,$E15,0)</f>
        <v>0.92921629232228231</v>
      </c>
      <c r="AJ15" s="126">
        <f ca="1">OFFSET(IND!AM$27,$E15,0)</f>
        <v>1.0251942013388367</v>
      </c>
      <c r="AK15" s="126">
        <f ca="1">OFFSET(IND!AN$27,$E15,0)</f>
        <v>1.1624586969155846</v>
      </c>
      <c r="AL15" s="126">
        <f ca="1">OFFSET(IND!AO$27,$E15,0)</f>
        <v>1.3888200037488554</v>
      </c>
      <c r="AM15" s="126">
        <f ca="1">OFFSET(IND!AP$27,$E15,0)</f>
        <v>1.6220624083421544</v>
      </c>
      <c r="AQ15" s="4"/>
    </row>
    <row r="16" spans="1:56">
      <c r="A16" s="35" t="s">
        <v>316</v>
      </c>
      <c r="B16">
        <v>0.63551549936469998</v>
      </c>
      <c r="E16" s="129">
        <f ca="1">MATCH(F16,IND!$D$28:$D$260,0)</f>
        <v>114</v>
      </c>
      <c r="F16" s="4" t="str">
        <f t="shared" si="0"/>
        <v>ICPL</v>
      </c>
      <c r="G16" s="126">
        <f ca="1">OFFSET(IND!J$27,$E16,0)</f>
        <v>0.3338859791697707</v>
      </c>
      <c r="H16" s="126">
        <f ca="1">OFFSET(IND!K$27,$E16,0)</f>
        <v>0.34405271094158141</v>
      </c>
      <c r="I16" s="126">
        <f ca="1">OFFSET(IND!L$27,$E16,0)</f>
        <v>0.35060752553340035</v>
      </c>
      <c r="J16" s="126">
        <f ca="1">OFFSET(IND!M$27,$E16,0)</f>
        <v>0.48550800000000005</v>
      </c>
      <c r="K16" s="126">
        <f ca="1">OFFSET(IND!N$27,$E16,0)</f>
        <v>0.48550800000000005</v>
      </c>
      <c r="L16" s="126">
        <f ca="1">OFFSET(IND!O$27,$E16,0)</f>
        <v>0.48550800000000005</v>
      </c>
      <c r="M16" s="126">
        <f ca="1">OFFSET(IND!P$27,$E16,0)</f>
        <v>0.48580907985943644</v>
      </c>
      <c r="N16" s="126">
        <f ca="1">OFFSET(IND!Q$27,$E16,0)</f>
        <v>0.48119252201474549</v>
      </c>
      <c r="O16" s="203">
        <f ca="1">OFFSET(IND!R$27,$E16,0)</f>
        <v>0.42144489657548417</v>
      </c>
      <c r="P16" s="126">
        <f ca="1">OFFSET(IND!S$27,$E16,0)</f>
        <v>0.43141802008223223</v>
      </c>
      <c r="Q16" s="126">
        <f ca="1">OFFSET(IND!T$27,$E16,0)</f>
        <v>0.43656543866636027</v>
      </c>
      <c r="R16" s="126">
        <f ca="1">OFFSET(IND!U$27,$E16,0)</f>
        <v>0.44171285725048831</v>
      </c>
      <c r="S16" s="126">
        <f ca="1">OFFSET(IND!V$27,$E16,0)</f>
        <v>0.44718198949612431</v>
      </c>
      <c r="T16" s="203">
        <f ca="1">OFFSET(IND!W$27,$E16,0)</f>
        <v>0.45425969004930028</v>
      </c>
      <c r="U16" s="126">
        <f ca="1">OFFSET(IND!X$27,$E16,0)</f>
        <v>0.4590853949719203</v>
      </c>
      <c r="V16" s="126">
        <f ca="1">OFFSET(IND!Y$27,$E16,0)</f>
        <v>0.46326767257152435</v>
      </c>
      <c r="W16" s="126">
        <f ca="1">OFFSET(IND!Z$27,$E16,0)</f>
        <v>0.47452765072430447</v>
      </c>
      <c r="X16" s="126">
        <f ca="1">OFFSET(IND!AA$27,$E16,0)</f>
        <v>0.47677964635486048</v>
      </c>
      <c r="Y16" s="205">
        <f ca="1">OFFSET(IND!AB$27,$E16,0)</f>
        <v>0.47967506930843251</v>
      </c>
      <c r="Z16" s="126">
        <f ca="1">OFFSET(IND!AC$27,$E16,0)</f>
        <v>0.4835356332465286</v>
      </c>
      <c r="AA16" s="126">
        <f ca="1">OFFSET(IND!AD$27,$E16,0)</f>
        <v>0.48868305183065669</v>
      </c>
      <c r="AB16" s="126">
        <f ca="1">OFFSET(IND!AE$27,$E16,0)</f>
        <v>0.4944738977378007</v>
      </c>
      <c r="AC16" s="126">
        <f ca="1">OFFSET(IND!AF$27,$E16,0)</f>
        <v>0.50316016659851681</v>
      </c>
      <c r="AD16" s="126">
        <f ca="1">OFFSET(IND!AG$27,$E16,0)</f>
        <v>0.51088129447470887</v>
      </c>
      <c r="AE16" s="126">
        <f ca="1">OFFSET(IND!AH$27,$E16,0)</f>
        <v>0.51892413601240894</v>
      </c>
      <c r="AF16" s="126">
        <f ca="1">OFFSET(IND!AI$27,$E16,0)</f>
        <v>0.52761040487312505</v>
      </c>
      <c r="AG16" s="126">
        <f ca="1">OFFSET(IND!AJ$27,$E16,0)</f>
        <v>0.5372618147183652</v>
      </c>
      <c r="AH16" s="126">
        <f ca="1">OFFSET(IND!AK$27,$E16,0)</f>
        <v>0.54723493822511338</v>
      </c>
      <c r="AI16" s="126">
        <f ca="1">OFFSET(IND!AL$27,$E16,0)</f>
        <v>0.55752977539336934</v>
      </c>
      <c r="AJ16" s="126">
        <f ca="1">OFFSET(IND!AM$27,$E16,0)</f>
        <v>0.61511652080330192</v>
      </c>
      <c r="AK16" s="126">
        <f ca="1">OFFSET(IND!AN$27,$E16,0)</f>
        <v>0.69747521814935065</v>
      </c>
      <c r="AL16" s="126">
        <f ca="1">OFFSET(IND!AO$27,$E16,0)</f>
        <v>0.8332920022493131</v>
      </c>
      <c r="AM16" s="126">
        <f ca="1">OFFSET(IND!AP$27,$E16,0)</f>
        <v>0.97323744500529252</v>
      </c>
      <c r="AQ16" s="4"/>
    </row>
    <row r="17" spans="1:43">
      <c r="A17" s="35" t="s">
        <v>317</v>
      </c>
      <c r="B17">
        <v>8.4735399915289999</v>
      </c>
      <c r="E17" s="129">
        <f ca="1">MATCH(F17,IND!$D$28:$D$260,0)</f>
        <v>119</v>
      </c>
      <c r="F17" s="4" t="str">
        <f t="shared" si="0"/>
        <v>ICPO</v>
      </c>
      <c r="G17" s="126">
        <f ca="1">OFFSET(IND!J$27,$E17,0)</f>
        <v>4.4518130555969435</v>
      </c>
      <c r="H17" s="126">
        <f ca="1">OFFSET(IND!K$27,$E17,0)</f>
        <v>4.5873694792210857</v>
      </c>
      <c r="I17" s="126">
        <f ca="1">OFFSET(IND!L$27,$E17,0)</f>
        <v>4.6747670071120053</v>
      </c>
      <c r="J17" s="126">
        <f ca="1">OFFSET(IND!M$27,$E17,0)</f>
        <v>6.473440000000001</v>
      </c>
      <c r="K17" s="126">
        <f ca="1">OFFSET(IND!N$27,$E17,0)</f>
        <v>6.473440000000001</v>
      </c>
      <c r="L17" s="126">
        <f ca="1">OFFSET(IND!O$27,$E17,0)</f>
        <v>6.473440000000001</v>
      </c>
      <c r="M17" s="126">
        <f ca="1">OFFSET(IND!P$27,$E17,0)</f>
        <v>6.4774543981258192</v>
      </c>
      <c r="N17" s="126">
        <f ca="1">OFFSET(IND!Q$27,$E17,0)</f>
        <v>6.4159002935299396</v>
      </c>
      <c r="O17" s="203">
        <f ca="1">OFFSET(IND!R$27,$E17,0)</f>
        <v>5.6192652876731222</v>
      </c>
      <c r="P17" s="126">
        <f ca="1">OFFSET(IND!S$27,$E17,0)</f>
        <v>5.7522402677630966</v>
      </c>
      <c r="Q17" s="126">
        <f ca="1">OFFSET(IND!T$27,$E17,0)</f>
        <v>5.8208725155514704</v>
      </c>
      <c r="R17" s="126">
        <f ca="1">OFFSET(IND!U$27,$E17,0)</f>
        <v>5.8895047633398443</v>
      </c>
      <c r="S17" s="126">
        <f ca="1">OFFSET(IND!V$27,$E17,0)</f>
        <v>5.9624265266149914</v>
      </c>
      <c r="T17" s="203">
        <f ca="1">OFFSET(IND!W$27,$E17,0)</f>
        <v>6.0567958673240048</v>
      </c>
      <c r="U17" s="126">
        <f ca="1">OFFSET(IND!X$27,$E17,0)</f>
        <v>6.1211385996256054</v>
      </c>
      <c r="V17" s="126">
        <f ca="1">OFFSET(IND!Y$27,$E17,0)</f>
        <v>6.1769023009536594</v>
      </c>
      <c r="W17" s="126">
        <f ca="1">OFFSET(IND!Z$27,$E17,0)</f>
        <v>6.3270353429907278</v>
      </c>
      <c r="X17" s="126">
        <f ca="1">OFFSET(IND!AA$27,$E17,0)</f>
        <v>6.3570619513981406</v>
      </c>
      <c r="Y17" s="205">
        <f ca="1">OFFSET(IND!AB$27,$E17,0)</f>
        <v>6.3956675907791007</v>
      </c>
      <c r="Z17" s="126">
        <f ca="1">OFFSET(IND!AC$27,$E17,0)</f>
        <v>6.4471417766203816</v>
      </c>
      <c r="AA17" s="126">
        <f ca="1">OFFSET(IND!AD$27,$E17,0)</f>
        <v>6.5157740244087563</v>
      </c>
      <c r="AB17" s="126">
        <f ca="1">OFFSET(IND!AE$27,$E17,0)</f>
        <v>6.5929853031706767</v>
      </c>
      <c r="AC17" s="126">
        <f ca="1">OFFSET(IND!AF$27,$E17,0)</f>
        <v>6.7088022213135581</v>
      </c>
      <c r="AD17" s="126">
        <f ca="1">OFFSET(IND!AG$27,$E17,0)</f>
        <v>6.8117505929961197</v>
      </c>
      <c r="AE17" s="126">
        <f ca="1">OFFSET(IND!AH$27,$E17,0)</f>
        <v>6.9189884801654538</v>
      </c>
      <c r="AF17" s="126">
        <f ca="1">OFFSET(IND!AI$27,$E17,0)</f>
        <v>7.0348053983083352</v>
      </c>
      <c r="AG17" s="126">
        <f ca="1">OFFSET(IND!AJ$27,$E17,0)</f>
        <v>7.1634908629115364</v>
      </c>
      <c r="AH17" s="126">
        <f ca="1">OFFSET(IND!AK$27,$E17,0)</f>
        <v>7.2964658430015117</v>
      </c>
      <c r="AI17" s="126">
        <f ca="1">OFFSET(IND!AL$27,$E17,0)</f>
        <v>7.4337303385782585</v>
      </c>
      <c r="AJ17" s="126">
        <f ca="1">OFFSET(IND!AM$27,$E17,0)</f>
        <v>8.2015536107106932</v>
      </c>
      <c r="AK17" s="126">
        <f ca="1">OFFSET(IND!AN$27,$E17,0)</f>
        <v>9.2996695753246765</v>
      </c>
      <c r="AL17" s="126">
        <f ca="1">OFFSET(IND!AO$27,$E17,0)</f>
        <v>11.110560029990843</v>
      </c>
      <c r="AM17" s="126">
        <f ca="1">OFFSET(IND!AP$27,$E17,0)</f>
        <v>12.976499266737235</v>
      </c>
      <c r="AQ17" s="4"/>
    </row>
    <row r="18" spans="1:43">
      <c r="A18" s="35" t="s">
        <v>318</v>
      </c>
      <c r="B18">
        <v>14.828694985169999</v>
      </c>
      <c r="E18" s="129">
        <f ca="1">MATCH(F18,IND!$D$28:$D$260,0)</f>
        <v>117</v>
      </c>
      <c r="F18" s="4" t="str">
        <f t="shared" si="0"/>
        <v>ICPP</v>
      </c>
      <c r="G18" s="126">
        <f ca="1">OFFSET(IND!J$27,$E18,0)</f>
        <v>7.7906728472946494</v>
      </c>
      <c r="H18" s="126">
        <f ca="1">OFFSET(IND!K$27,$E18,0)</f>
        <v>8.0278965886368994</v>
      </c>
      <c r="I18" s="126">
        <f ca="1">OFFSET(IND!L$27,$E18,0)</f>
        <v>8.1808422624460082</v>
      </c>
      <c r="J18" s="126">
        <f ca="1">OFFSET(IND!M$27,$E18,0)</f>
        <v>11.328520000000001</v>
      </c>
      <c r="K18" s="126">
        <f ca="1">OFFSET(IND!N$27,$E18,0)</f>
        <v>11.328520000000001</v>
      </c>
      <c r="L18" s="126">
        <f ca="1">OFFSET(IND!O$27,$E18,0)</f>
        <v>11.328520000000001</v>
      </c>
      <c r="M18" s="126">
        <f ca="1">OFFSET(IND!P$27,$E18,0)</f>
        <v>11.335545196720183</v>
      </c>
      <c r="N18" s="126">
        <f ca="1">OFFSET(IND!Q$27,$E18,0)</f>
        <v>11.227825513677395</v>
      </c>
      <c r="O18" s="203">
        <f ca="1">OFFSET(IND!R$27,$E18,0)</f>
        <v>9.8337142534279636</v>
      </c>
      <c r="P18" s="126">
        <f ca="1">OFFSET(IND!S$27,$E18,0)</f>
        <v>10.066420468585418</v>
      </c>
      <c r="Q18" s="126">
        <f ca="1">OFFSET(IND!T$27,$E18,0)</f>
        <v>10.186526902215073</v>
      </c>
      <c r="R18" s="126">
        <f ca="1">OFFSET(IND!U$27,$E18,0)</f>
        <v>10.306633335844728</v>
      </c>
      <c r="S18" s="126">
        <f ca="1">OFFSET(IND!V$27,$E18,0)</f>
        <v>10.434246421576235</v>
      </c>
      <c r="T18" s="203">
        <f ca="1">OFFSET(IND!W$27,$E18,0)</f>
        <v>10.599392767817008</v>
      </c>
      <c r="U18" s="126">
        <f ca="1">OFFSET(IND!X$27,$E18,0)</f>
        <v>10.711992549344808</v>
      </c>
      <c r="V18" s="126">
        <f ca="1">OFFSET(IND!Y$27,$E18,0)</f>
        <v>10.809579026668903</v>
      </c>
      <c r="W18" s="126">
        <f ca="1">OFFSET(IND!Z$27,$E18,0)</f>
        <v>11.072311850233772</v>
      </c>
      <c r="X18" s="126">
        <f ca="1">OFFSET(IND!AA$27,$E18,0)</f>
        <v>11.124858414946745</v>
      </c>
      <c r="Y18" s="205">
        <f ca="1">OFFSET(IND!AB$27,$E18,0)</f>
        <v>11.192418283863425</v>
      </c>
      <c r="Z18" s="126">
        <f ca="1">OFFSET(IND!AC$27,$E18,0)</f>
        <v>11.282498109085667</v>
      </c>
      <c r="AA18" s="126">
        <f ca="1">OFFSET(IND!AD$27,$E18,0)</f>
        <v>11.402604542715322</v>
      </c>
      <c r="AB18" s="126">
        <f ca="1">OFFSET(IND!AE$27,$E18,0)</f>
        <v>11.537724280548682</v>
      </c>
      <c r="AC18" s="126">
        <f ca="1">OFFSET(IND!AF$27,$E18,0)</f>
        <v>11.740403887298724</v>
      </c>
      <c r="AD18" s="126">
        <f ca="1">OFFSET(IND!AG$27,$E18,0)</f>
        <v>11.920563537743206</v>
      </c>
      <c r="AE18" s="126">
        <f ca="1">OFFSET(IND!AH$27,$E18,0)</f>
        <v>12.108229840289541</v>
      </c>
      <c r="AF18" s="126">
        <f ca="1">OFFSET(IND!AI$27,$E18,0)</f>
        <v>12.310909447039583</v>
      </c>
      <c r="AG18" s="126">
        <f ca="1">OFFSET(IND!AJ$27,$E18,0)</f>
        <v>12.536109010095185</v>
      </c>
      <c r="AH18" s="126">
        <f ca="1">OFFSET(IND!AK$27,$E18,0)</f>
        <v>12.768815225252643</v>
      </c>
      <c r="AI18" s="126">
        <f ca="1">OFFSET(IND!AL$27,$E18,0)</f>
        <v>13.009028092511951</v>
      </c>
      <c r="AJ18" s="126">
        <f ca="1">OFFSET(IND!AM$27,$E18,0)</f>
        <v>14.35271881874371</v>
      </c>
      <c r="AK18" s="126">
        <f ca="1">OFFSET(IND!AN$27,$E18,0)</f>
        <v>16.274421756818182</v>
      </c>
      <c r="AL18" s="126">
        <f ca="1">OFFSET(IND!AO$27,$E18,0)</f>
        <v>19.443480052483974</v>
      </c>
      <c r="AM18" s="126">
        <f ca="1">OFFSET(IND!AP$27,$E18,0)</f>
        <v>22.708873716790158</v>
      </c>
      <c r="AQ18" s="4"/>
    </row>
    <row r="19" spans="1:43">
      <c r="A19" s="35" t="s">
        <v>319</v>
      </c>
      <c r="B19">
        <v>32.941303389589997</v>
      </c>
      <c r="E19" s="129">
        <f ca="1">MATCH(F19,IND!$D$28:$D$260,0)</f>
        <v>122</v>
      </c>
      <c r="F19" s="4" t="str">
        <f t="shared" si="0"/>
        <v>ICPS</v>
      </c>
      <c r="G19" s="126">
        <f ca="1">OFFSET(IND!J$27,$E19,0)</f>
        <v>27.288197120140854</v>
      </c>
      <c r="H19" s="126">
        <f ca="1">OFFSET(IND!K$27,$E19,0)</f>
        <v>28.119114852435636</v>
      </c>
      <c r="I19" s="126">
        <f ca="1">OFFSET(IND!L$27,$E19,0)</f>
        <v>28.654833881765054</v>
      </c>
      <c r="J19" s="126">
        <f ca="1">OFFSET(IND!M$27,$E19,0)</f>
        <v>19.307168400000002</v>
      </c>
      <c r="K19" s="126">
        <f ca="1">OFFSET(IND!N$27,$E19,0)</f>
        <v>19.307168400000002</v>
      </c>
      <c r="L19" s="126">
        <f ca="1">OFFSET(IND!O$27,$E19,0)</f>
        <v>19.307168400000002</v>
      </c>
      <c r="M19" s="126">
        <f ca="1">OFFSET(IND!P$27,$E19,0)</f>
        <v>19.319141425260113</v>
      </c>
      <c r="N19" s="126">
        <f ca="1">OFFSET(IND!Q$27,$E19,0)</f>
        <v>19.135555037938403</v>
      </c>
      <c r="O19" s="203">
        <f ca="1">OFFSET(IND!R$27,$E19,0)</f>
        <v>16.759574691876253</v>
      </c>
      <c r="P19" s="126">
        <f ca="1">OFFSET(IND!S$27,$E19,0)</f>
        <v>17.156175314355767</v>
      </c>
      <c r="Q19" s="126">
        <f ca="1">OFFSET(IND!T$27,$E19,0)</f>
        <v>17.360872409829067</v>
      </c>
      <c r="R19" s="126">
        <f ca="1">OFFSET(IND!U$27,$E19,0)</f>
        <v>17.565569505302363</v>
      </c>
      <c r="S19" s="126">
        <f ca="1">OFFSET(IND!V$27,$E19,0)</f>
        <v>17.783060169242741</v>
      </c>
      <c r="T19" s="203">
        <f ca="1">OFFSET(IND!W$27,$E19,0)</f>
        <v>18.064518675518524</v>
      </c>
      <c r="U19" s="126">
        <f ca="1">OFFSET(IND!X$27,$E19,0)</f>
        <v>18.256422202524739</v>
      </c>
      <c r="V19" s="126">
        <f ca="1">OFFSET(IND!Y$27,$E19,0)</f>
        <v>18.422738592596794</v>
      </c>
      <c r="W19" s="126">
        <f ca="1">OFFSET(IND!Z$27,$E19,0)</f>
        <v>18.870513488944631</v>
      </c>
      <c r="X19" s="126">
        <f ca="1">OFFSET(IND!AA$27,$E19,0)</f>
        <v>18.960068468214196</v>
      </c>
      <c r="Y19" s="205">
        <f ca="1">OFFSET(IND!AB$27,$E19,0)</f>
        <v>19.075210584417928</v>
      </c>
      <c r="Z19" s="126">
        <f ca="1">OFFSET(IND!AC$27,$E19,0)</f>
        <v>19.228733406022901</v>
      </c>
      <c r="AA19" s="126">
        <f ca="1">OFFSET(IND!AD$27,$E19,0)</f>
        <v>19.433430501496201</v>
      </c>
      <c r="AB19" s="126">
        <f ca="1">OFFSET(IND!AE$27,$E19,0)</f>
        <v>19.66371473390366</v>
      </c>
      <c r="AC19" s="126">
        <f ca="1">OFFSET(IND!AF$27,$E19,0)</f>
        <v>20.009141082514851</v>
      </c>
      <c r="AD19" s="126">
        <f ca="1">OFFSET(IND!AG$27,$E19,0)</f>
        <v>20.316186725724798</v>
      </c>
      <c r="AE19" s="126">
        <f ca="1">OFFSET(IND!AH$27,$E19,0)</f>
        <v>20.636025937401826</v>
      </c>
      <c r="AF19" s="126">
        <f ca="1">OFFSET(IND!AI$27,$E19,0)</f>
        <v>20.981452286013017</v>
      </c>
      <c r="AG19" s="126">
        <f ca="1">OFFSET(IND!AJ$27,$E19,0)</f>
        <v>21.36525934002545</v>
      </c>
      <c r="AH19" s="126">
        <f ca="1">OFFSET(IND!AK$27,$E19,0)</f>
        <v>21.761859962504968</v>
      </c>
      <c r="AI19" s="126">
        <f ca="1">OFFSET(IND!AL$27,$E19,0)</f>
        <v>22.17125415345156</v>
      </c>
      <c r="AJ19" s="126">
        <f ca="1">OFFSET(IND!AM$27,$E19,0)</f>
        <v>24.461302909059079</v>
      </c>
      <c r="AK19" s="126">
        <f ca="1">OFFSET(IND!AN$27,$E19,0)</f>
        <v>27.73645643663184</v>
      </c>
      <c r="AL19" s="126">
        <f ca="1">OFFSET(IND!AO$27,$E19,0)</f>
        <v>33.137474591151268</v>
      </c>
      <c r="AM19" s="126">
        <f ca="1">OFFSET(IND!AP$27,$E19,0)</f>
        <v>38.702676874331473</v>
      </c>
      <c r="AQ19" s="4"/>
    </row>
    <row r="20" spans="1:43">
      <c r="A20" s="35" t="s">
        <v>320</v>
      </c>
      <c r="B20">
        <v>39.685391397639997</v>
      </c>
      <c r="E20" s="129">
        <f ca="1">MATCH(F20,IND!$D$28:$D$260,0)</f>
        <v>129</v>
      </c>
      <c r="F20" s="4" t="str">
        <f t="shared" si="0"/>
        <v>ICPT</v>
      </c>
      <c r="G20" s="126">
        <f ca="1">OFFSET(IND!J$27,$E20,0)</f>
        <v>39.004000030517574</v>
      </c>
      <c r="H20" s="126">
        <f ca="1">OFFSET(IND!K$27,$E20,0)</f>
        <v>40.191660582553929</v>
      </c>
      <c r="I20" s="126">
        <f ca="1">OFFSET(IND!L$27,$E20,0)</f>
        <v>40.957383028207587</v>
      </c>
      <c r="J20" s="126">
        <f ca="1">OFFSET(IND!M$27,$E20,0)</f>
        <v>0</v>
      </c>
      <c r="K20" s="126">
        <f ca="1">OFFSET(IND!N$27,$E20,0)</f>
        <v>0</v>
      </c>
      <c r="L20" s="126">
        <f ca="1">OFFSET(IND!O$27,$E20,0)</f>
        <v>0</v>
      </c>
      <c r="M20" s="126">
        <f ca="1">OFFSET(IND!P$27,$E20,0)</f>
        <v>0</v>
      </c>
      <c r="N20" s="126">
        <f ca="1">OFFSET(IND!Q$27,$E20,0)</f>
        <v>0</v>
      </c>
      <c r="O20" s="203">
        <f ca="1">OFFSET(IND!R$27,$E20,0)</f>
        <v>0</v>
      </c>
      <c r="P20" s="126">
        <f ca="1">OFFSET(IND!S$27,$E20,0)</f>
        <v>0</v>
      </c>
      <c r="Q20" s="126">
        <f ca="1">OFFSET(IND!T$27,$E20,0)</f>
        <v>0</v>
      </c>
      <c r="R20" s="126">
        <f ca="1">OFFSET(IND!U$27,$E20,0)</f>
        <v>0</v>
      </c>
      <c r="S20" s="126">
        <f ca="1">OFFSET(IND!V$27,$E20,0)</f>
        <v>0</v>
      </c>
      <c r="T20" s="203">
        <f ca="1">OFFSET(IND!W$27,$E20,0)</f>
        <v>0</v>
      </c>
      <c r="U20" s="126">
        <f ca="1">OFFSET(IND!X$27,$E20,0)</f>
        <v>0</v>
      </c>
      <c r="V20" s="126">
        <f ca="1">OFFSET(IND!Y$27,$E20,0)</f>
        <v>0</v>
      </c>
      <c r="W20" s="126">
        <f ca="1">OFFSET(IND!Z$27,$E20,0)</f>
        <v>0</v>
      </c>
      <c r="X20" s="126">
        <f ca="1">OFFSET(IND!AA$27,$E20,0)</f>
        <v>0</v>
      </c>
      <c r="Y20" s="205">
        <f ca="1">OFFSET(IND!AB$27,$E20,0)</f>
        <v>0</v>
      </c>
      <c r="Z20" s="126">
        <f ca="1">OFFSET(IND!AC$27,$E20,0)</f>
        <v>0</v>
      </c>
      <c r="AA20" s="126">
        <f ca="1">OFFSET(IND!AD$27,$E20,0)</f>
        <v>0</v>
      </c>
      <c r="AB20" s="126">
        <f ca="1">OFFSET(IND!AE$27,$E20,0)</f>
        <v>0</v>
      </c>
      <c r="AC20" s="126">
        <f ca="1">OFFSET(IND!AF$27,$E20,0)</f>
        <v>0</v>
      </c>
      <c r="AD20" s="126">
        <f ca="1">OFFSET(IND!AG$27,$E20,0)</f>
        <v>0</v>
      </c>
      <c r="AE20" s="126">
        <f ca="1">OFFSET(IND!AH$27,$E20,0)</f>
        <v>0</v>
      </c>
      <c r="AF20" s="126">
        <f ca="1">OFFSET(IND!AI$27,$E20,0)</f>
        <v>0</v>
      </c>
      <c r="AG20" s="126">
        <f ca="1">OFFSET(IND!AJ$27,$E20,0)</f>
        <v>0</v>
      </c>
      <c r="AH20" s="126">
        <f ca="1">OFFSET(IND!AK$27,$E20,0)</f>
        <v>0</v>
      </c>
      <c r="AI20" s="126">
        <f ca="1">OFFSET(IND!AL$27,$E20,0)</f>
        <v>0</v>
      </c>
      <c r="AJ20" s="126">
        <f ca="1">OFFSET(IND!AM$27,$E20,0)</f>
        <v>0</v>
      </c>
      <c r="AK20" s="126">
        <f ca="1">OFFSET(IND!AN$27,$E20,0)</f>
        <v>0</v>
      </c>
      <c r="AL20" s="126">
        <f ca="1">OFFSET(IND!AO$27,$E20,0)</f>
        <v>0</v>
      </c>
      <c r="AM20" s="126">
        <f ca="1">OFFSET(IND!AP$27,$E20,0)</f>
        <v>0</v>
      </c>
      <c r="AQ20" s="4"/>
    </row>
    <row r="21" spans="1:43">
      <c r="A21" s="35" t="s">
        <v>321</v>
      </c>
      <c r="B21">
        <v>5.3061366499999998E-2</v>
      </c>
      <c r="E21" s="129">
        <f ca="1">MATCH(F21,IND!$D$28:$D$260,0)</f>
        <v>172</v>
      </c>
      <c r="F21" s="4" t="str">
        <f t="shared" si="0"/>
        <v>IFBA</v>
      </c>
      <c r="G21" s="126">
        <f ca="1">OFFSET(IND!J$27,$E21,0)</f>
        <v>3.1931633262906718E-2</v>
      </c>
      <c r="H21" s="126">
        <f ca="1">OFFSET(IND!K$27,$E21,0)</f>
        <v>3.2795119928452757E-2</v>
      </c>
      <c r="I21" s="126">
        <f ca="1">OFFSET(IND!L$27,$E21,0)</f>
        <v>3.3394685763640068E-2</v>
      </c>
      <c r="J21" s="126">
        <f ca="1">OFFSET(IND!M$27,$E21,0)</f>
        <v>2.9904000000000003E-2</v>
      </c>
      <c r="K21" s="126">
        <f ca="1">OFFSET(IND!N$27,$E21,0)</f>
        <v>2.9904000000000003E-2</v>
      </c>
      <c r="L21" s="126">
        <f ca="1">OFFSET(IND!O$27,$E21,0)</f>
        <v>2.9904000000000003E-2</v>
      </c>
      <c r="M21" s="126">
        <f ca="1">OFFSET(IND!P$27,$E21,0)</f>
        <v>3.0309055483198757E-2</v>
      </c>
      <c r="N21" s="126">
        <f ca="1">OFFSET(IND!Q$27,$E21,0)</f>
        <v>3.0340213597290971E-2</v>
      </c>
      <c r="O21" s="203">
        <f ca="1">OFFSET(IND!R$27,$E21,0)</f>
        <v>2.784756446991405E-2</v>
      </c>
      <c r="P21" s="126">
        <f ca="1">OFFSET(IND!S$27,$E21,0)</f>
        <v>2.8685936819484253E-2</v>
      </c>
      <c r="Q21" s="126">
        <f ca="1">OFFSET(IND!T$27,$E21,0)</f>
        <v>2.9262456031120675E-2</v>
      </c>
      <c r="R21" s="126">
        <f ca="1">OFFSET(IND!U$27,$E21,0)</f>
        <v>2.9777533082617016E-2</v>
      </c>
      <c r="S21" s="126">
        <f ca="1">OFFSET(IND!V$27,$E21,0)</f>
        <v>3.0370465299665726E-2</v>
      </c>
      <c r="T21" s="203">
        <f ca="1">OFFSET(IND!W$27,$E21,0)</f>
        <v>3.0941738299904507E-2</v>
      </c>
      <c r="U21" s="126">
        <f ca="1">OFFSET(IND!X$27,$E21,0)</f>
        <v>3.1576440624005109E-2</v>
      </c>
      <c r="V21" s="126">
        <f ca="1">OFFSET(IND!Y$27,$E21,0)</f>
        <v>3.221114294810571E-2</v>
      </c>
      <c r="W21" s="126">
        <f ca="1">OFFSET(IND!Z$27,$E21,0)</f>
        <v>3.2647500795924878E-2</v>
      </c>
      <c r="X21" s="126">
        <f ca="1">OFFSET(IND!AA$27,$E21,0)</f>
        <v>3.3321872015281771E-2</v>
      </c>
      <c r="Y21" s="205">
        <f ca="1">OFFSET(IND!AB$27,$E21,0)</f>
        <v>3.4055746577523104E-2</v>
      </c>
      <c r="Z21" s="126">
        <f ca="1">OFFSET(IND!AC$27,$E21,0)</f>
        <v>3.4928462273161438E-2</v>
      </c>
      <c r="AA21" s="126">
        <f ca="1">OFFSET(IND!AD$27,$E21,0)</f>
        <v>3.5860681311684198E-2</v>
      </c>
      <c r="AB21" s="126">
        <f ca="1">OFFSET(IND!AE$27,$E21,0)</f>
        <v>3.6852403693091396E-2</v>
      </c>
      <c r="AC21" s="126">
        <f ca="1">OFFSET(IND!AF$27,$E21,0)</f>
        <v>3.7883794969754886E-2</v>
      </c>
      <c r="AD21" s="126">
        <f ca="1">OFFSET(IND!AG$27,$E21,0)</f>
        <v>3.8895351798790223E-2</v>
      </c>
      <c r="AE21" s="126">
        <f ca="1">OFFSET(IND!AH$27,$E21,0)</f>
        <v>3.9966411970709999E-2</v>
      </c>
      <c r="AF21" s="126">
        <f ca="1">OFFSET(IND!AI$27,$E21,0)</f>
        <v>4.1077141037886067E-2</v>
      </c>
      <c r="AG21" s="126">
        <f ca="1">OFFSET(IND!AJ$27,$E21,0)</f>
        <v>4.2227539000318413E-2</v>
      </c>
      <c r="AH21" s="126">
        <f ca="1">OFFSET(IND!AK$27,$E21,0)</f>
        <v>4.3417605858007052E-2</v>
      </c>
      <c r="AI21" s="126">
        <f ca="1">OFFSET(IND!AL$27,$E21,0)</f>
        <v>4.462750716332383E-2</v>
      </c>
      <c r="AJ21" s="126">
        <f ca="1">OFFSET(IND!AM$27,$E21,0)</f>
        <v>5.1827411652340075E-2</v>
      </c>
      <c r="AK21" s="126">
        <f ca="1">OFFSET(IND!AN$27,$E21,0)</f>
        <v>6.0990926456542575E-2</v>
      </c>
      <c r="AL21" s="126">
        <f ca="1">OFFSET(IND!AO$27,$E21,0)</f>
        <v>7.7027077363896718E-2</v>
      </c>
      <c r="AM21" s="126">
        <f ca="1">OFFSET(IND!AP$27,$E21,0)</f>
        <v>9.339049665711556E-2</v>
      </c>
      <c r="AQ21" s="4"/>
    </row>
    <row r="22" spans="1:43">
      <c r="A22" s="35" t="s">
        <v>322</v>
      </c>
      <c r="B22">
        <v>12.204114317089999</v>
      </c>
      <c r="E22" s="129">
        <f ca="1">MATCH(F22,IND!$D$28:$D$260,0)</f>
        <v>174</v>
      </c>
      <c r="F22" s="4" t="str">
        <f t="shared" si="0"/>
        <v>IFBC</v>
      </c>
      <c r="G22" s="126">
        <f ca="1">OFFSET(IND!J$27,$E22,0)</f>
        <v>7.3442756504685454</v>
      </c>
      <c r="H22" s="126">
        <f ca="1">OFFSET(IND!K$27,$E22,0)</f>
        <v>7.5428775835441337</v>
      </c>
      <c r="I22" s="126">
        <f ca="1">OFFSET(IND!L$27,$E22,0)</f>
        <v>7.6807777256372152</v>
      </c>
      <c r="J22" s="126">
        <f ca="1">OFFSET(IND!M$27,$E22,0)</f>
        <v>6.8779200000000005</v>
      </c>
      <c r="K22" s="126">
        <f ca="1">OFFSET(IND!N$27,$E22,0)</f>
        <v>6.8779200000000005</v>
      </c>
      <c r="L22" s="126">
        <f ca="1">OFFSET(IND!O$27,$E22,0)</f>
        <v>6.8779200000000005</v>
      </c>
      <c r="M22" s="126">
        <f ca="1">OFFSET(IND!P$27,$E22,0)</f>
        <v>6.9710827611357136</v>
      </c>
      <c r="N22" s="126">
        <f ca="1">OFFSET(IND!Q$27,$E22,0)</f>
        <v>6.9782491273769223</v>
      </c>
      <c r="O22" s="203">
        <f ca="1">OFFSET(IND!R$27,$E22,0)</f>
        <v>6.4049398280802308</v>
      </c>
      <c r="P22" s="126">
        <f ca="1">OFFSET(IND!S$27,$E22,0)</f>
        <v>6.597765468481378</v>
      </c>
      <c r="Q22" s="126">
        <f ca="1">OFFSET(IND!T$27,$E22,0)</f>
        <v>6.730364887157755</v>
      </c>
      <c r="R22" s="126">
        <f ca="1">OFFSET(IND!U$27,$E22,0)</f>
        <v>6.8488326090019136</v>
      </c>
      <c r="S22" s="126">
        <f ca="1">OFFSET(IND!V$27,$E22,0)</f>
        <v>6.9852070189231164</v>
      </c>
      <c r="T22" s="203">
        <f ca="1">OFFSET(IND!W$27,$E22,0)</f>
        <v>7.1165998089780365</v>
      </c>
      <c r="U22" s="126">
        <f ca="1">OFFSET(IND!X$27,$E22,0)</f>
        <v>7.262581343521175</v>
      </c>
      <c r="V22" s="126">
        <f ca="1">OFFSET(IND!Y$27,$E22,0)</f>
        <v>7.4085628780643136</v>
      </c>
      <c r="W22" s="126">
        <f ca="1">OFFSET(IND!Z$27,$E22,0)</f>
        <v>7.5089251830627219</v>
      </c>
      <c r="X22" s="126">
        <f ca="1">OFFSET(IND!AA$27,$E22,0)</f>
        <v>7.6640305635148076</v>
      </c>
      <c r="Y22" s="205">
        <f ca="1">OFFSET(IND!AB$27,$E22,0)</f>
        <v>7.832821712830313</v>
      </c>
      <c r="Z22" s="126">
        <f ca="1">OFFSET(IND!AC$27,$E22,0)</f>
        <v>8.0335463228271298</v>
      </c>
      <c r="AA22" s="126">
        <f ca="1">OFFSET(IND!AD$27,$E22,0)</f>
        <v>8.2479567016873645</v>
      </c>
      <c r="AB22" s="126">
        <f ca="1">OFFSET(IND!AE$27,$E22,0)</f>
        <v>8.4760528494110208</v>
      </c>
      <c r="AC22" s="126">
        <f ca="1">OFFSET(IND!AF$27,$E22,0)</f>
        <v>8.7132728430436241</v>
      </c>
      <c r="AD22" s="126">
        <f ca="1">OFFSET(IND!AG$27,$E22,0)</f>
        <v>8.9459309137217513</v>
      </c>
      <c r="AE22" s="126">
        <f ca="1">OFFSET(IND!AH$27,$E22,0)</f>
        <v>9.1922747532633</v>
      </c>
      <c r="AF22" s="126">
        <f ca="1">OFFSET(IND!AI$27,$E22,0)</f>
        <v>9.4477424387137958</v>
      </c>
      <c r="AG22" s="126">
        <f ca="1">OFFSET(IND!AJ$27,$E22,0)</f>
        <v>9.7123339700732352</v>
      </c>
      <c r="AH22" s="126">
        <f ca="1">OFFSET(IND!AK$27,$E22,0)</f>
        <v>9.9860493473416216</v>
      </c>
      <c r="AI22" s="126">
        <f ca="1">OFFSET(IND!AL$27,$E22,0)</f>
        <v>10.264326647564481</v>
      </c>
      <c r="AJ22" s="126">
        <f ca="1">OFFSET(IND!AM$27,$E22,0)</f>
        <v>11.920304680038218</v>
      </c>
      <c r="AK22" s="126">
        <f ca="1">OFFSET(IND!AN$27,$E22,0)</f>
        <v>14.027913085004792</v>
      </c>
      <c r="AL22" s="126">
        <f ca="1">OFFSET(IND!AO$27,$E22,0)</f>
        <v>17.716227793696245</v>
      </c>
      <c r="AM22" s="126">
        <f ca="1">OFFSET(IND!AP$27,$E22,0)</f>
        <v>21.479814231136579</v>
      </c>
      <c r="AQ22" s="4"/>
    </row>
    <row r="23" spans="1:43">
      <c r="A23" s="35" t="s">
        <v>323</v>
      </c>
      <c r="B23" t="s">
        <v>386</v>
      </c>
      <c r="E23" s="129">
        <f ca="1">MATCH(F23,IND!$D$28:$D$260,0)</f>
        <v>179</v>
      </c>
      <c r="F23" s="4" t="str">
        <f t="shared" si="0"/>
        <v>IFBE</v>
      </c>
      <c r="G23" s="126">
        <f ca="1">OFFSET(IND!J$27,$E23,0)</f>
        <v>0</v>
      </c>
      <c r="H23" s="126">
        <f ca="1">OFFSET(IND!K$27,$E23,0)</f>
        <v>0</v>
      </c>
      <c r="I23" s="126">
        <f ca="1">OFFSET(IND!L$27,$E23,0)</f>
        <v>0</v>
      </c>
      <c r="J23" s="126">
        <f ca="1">OFFSET(IND!M$27,$E23,0)</f>
        <v>0</v>
      </c>
      <c r="K23" s="126">
        <f ca="1">OFFSET(IND!N$27,$E23,0)</f>
        <v>0</v>
      </c>
      <c r="L23" s="126">
        <f ca="1">OFFSET(IND!O$27,$E23,0)</f>
        <v>0</v>
      </c>
      <c r="M23" s="126">
        <f ca="1">OFFSET(IND!P$27,$E23,0)</f>
        <v>0</v>
      </c>
      <c r="N23" s="126">
        <f ca="1">OFFSET(IND!Q$27,$E23,0)</f>
        <v>0</v>
      </c>
      <c r="O23" s="203">
        <f ca="1">OFFSET(IND!R$27,$E23,0)</f>
        <v>0</v>
      </c>
      <c r="P23" s="126">
        <f ca="1">OFFSET(IND!S$27,$E23,0)</f>
        <v>0</v>
      </c>
      <c r="Q23" s="126">
        <f ca="1">OFFSET(IND!T$27,$E23,0)</f>
        <v>0</v>
      </c>
      <c r="R23" s="126">
        <f ca="1">OFFSET(IND!U$27,$E23,0)</f>
        <v>0</v>
      </c>
      <c r="S23" s="126">
        <f ca="1">OFFSET(IND!V$27,$E23,0)</f>
        <v>0</v>
      </c>
      <c r="T23" s="203">
        <f ca="1">OFFSET(IND!W$27,$E23,0)</f>
        <v>0</v>
      </c>
      <c r="U23" s="126">
        <f ca="1">OFFSET(IND!X$27,$E23,0)</f>
        <v>0</v>
      </c>
      <c r="V23" s="126">
        <f ca="1">OFFSET(IND!Y$27,$E23,0)</f>
        <v>0</v>
      </c>
      <c r="W23" s="126">
        <f ca="1">OFFSET(IND!Z$27,$E23,0)</f>
        <v>0</v>
      </c>
      <c r="X23" s="126">
        <f ca="1">OFFSET(IND!AA$27,$E23,0)</f>
        <v>0</v>
      </c>
      <c r="Y23" s="205">
        <f ca="1">OFFSET(IND!AB$27,$E23,0)</f>
        <v>0</v>
      </c>
      <c r="Z23" s="126">
        <f ca="1">OFFSET(IND!AC$27,$E23,0)</f>
        <v>0</v>
      </c>
      <c r="AA23" s="126">
        <f ca="1">OFFSET(IND!AD$27,$E23,0)</f>
        <v>0</v>
      </c>
      <c r="AB23" s="126">
        <f ca="1">OFFSET(IND!AE$27,$E23,0)</f>
        <v>0</v>
      </c>
      <c r="AC23" s="126">
        <f ca="1">OFFSET(IND!AF$27,$E23,0)</f>
        <v>0</v>
      </c>
      <c r="AD23" s="126">
        <f ca="1">OFFSET(IND!AG$27,$E23,0)</f>
        <v>0</v>
      </c>
      <c r="AE23" s="126">
        <f ca="1">OFFSET(IND!AH$27,$E23,0)</f>
        <v>0</v>
      </c>
      <c r="AF23" s="126">
        <f ca="1">OFFSET(IND!AI$27,$E23,0)</f>
        <v>0</v>
      </c>
      <c r="AG23" s="126">
        <f ca="1">OFFSET(IND!AJ$27,$E23,0)</f>
        <v>0</v>
      </c>
      <c r="AH23" s="126">
        <f ca="1">OFFSET(IND!AK$27,$E23,0)</f>
        <v>0</v>
      </c>
      <c r="AI23" s="126">
        <f ca="1">OFFSET(IND!AL$27,$E23,0)</f>
        <v>0</v>
      </c>
      <c r="AJ23" s="126">
        <f ca="1">OFFSET(IND!AM$27,$E23,0)</f>
        <v>0</v>
      </c>
      <c r="AK23" s="126">
        <f ca="1">OFFSET(IND!AN$27,$E23,0)</f>
        <v>0</v>
      </c>
      <c r="AL23" s="126">
        <f ca="1">OFFSET(IND!AO$27,$E23,0)</f>
        <v>0</v>
      </c>
      <c r="AM23" s="126">
        <f ca="1">OFFSET(IND!AP$27,$E23,0)</f>
        <v>0</v>
      </c>
      <c r="AQ23" s="4"/>
    </row>
    <row r="24" spans="1:43">
      <c r="A24" s="35" t="s">
        <v>324</v>
      </c>
      <c r="B24">
        <v>0.84898186553730004</v>
      </c>
      <c r="E24" s="129">
        <f ca="1">MATCH(F24,IND!$D$28:$D$260,0)</f>
        <v>177</v>
      </c>
      <c r="F24" s="4" t="str">
        <f t="shared" si="0"/>
        <v>IFBF</v>
      </c>
      <c r="G24" s="126">
        <f ca="1">OFFSET(IND!J$27,$E24,0)</f>
        <v>0.51090613220650749</v>
      </c>
      <c r="H24" s="126">
        <f ca="1">OFFSET(IND!K$27,$E24,0)</f>
        <v>0.52472191885524411</v>
      </c>
      <c r="I24" s="126">
        <f ca="1">OFFSET(IND!L$27,$E24,0)</f>
        <v>0.53431497221824109</v>
      </c>
      <c r="J24" s="126">
        <f ca="1">OFFSET(IND!M$27,$E24,0)</f>
        <v>0.47846400000000006</v>
      </c>
      <c r="K24" s="126">
        <f ca="1">OFFSET(IND!N$27,$E24,0)</f>
        <v>0.47846400000000006</v>
      </c>
      <c r="L24" s="126">
        <f ca="1">OFFSET(IND!O$27,$E24,0)</f>
        <v>0.47846400000000006</v>
      </c>
      <c r="M24" s="126">
        <f ca="1">OFFSET(IND!P$27,$E24,0)</f>
        <v>0.48494488773118011</v>
      </c>
      <c r="N24" s="126">
        <f ca="1">OFFSET(IND!Q$27,$E24,0)</f>
        <v>0.48544341755665554</v>
      </c>
      <c r="O24" s="203">
        <f ca="1">OFFSET(IND!R$27,$E24,0)</f>
        <v>0.44556103151862481</v>
      </c>
      <c r="P24" s="126">
        <f ca="1">OFFSET(IND!S$27,$E24,0)</f>
        <v>0.45897498911174806</v>
      </c>
      <c r="Q24" s="126">
        <f ca="1">OFFSET(IND!T$27,$E24,0)</f>
        <v>0.46819929649793079</v>
      </c>
      <c r="R24" s="126">
        <f ca="1">OFFSET(IND!U$27,$E24,0)</f>
        <v>0.47644052932187225</v>
      </c>
      <c r="S24" s="126">
        <f ca="1">OFFSET(IND!V$27,$E24,0)</f>
        <v>0.48592744479465161</v>
      </c>
      <c r="T24" s="203">
        <f ca="1">OFFSET(IND!W$27,$E24,0)</f>
        <v>0.49506781279847212</v>
      </c>
      <c r="U24" s="126">
        <f ca="1">OFFSET(IND!X$27,$E24,0)</f>
        <v>0.50522304998408174</v>
      </c>
      <c r="V24" s="126">
        <f ca="1">OFFSET(IND!Y$27,$E24,0)</f>
        <v>0.51537828716969136</v>
      </c>
      <c r="W24" s="126">
        <f ca="1">OFFSET(IND!Z$27,$E24,0)</f>
        <v>0.52236001273479804</v>
      </c>
      <c r="X24" s="126">
        <f ca="1">OFFSET(IND!AA$27,$E24,0)</f>
        <v>0.53314995224450834</v>
      </c>
      <c r="Y24" s="205">
        <f ca="1">OFFSET(IND!AB$27,$E24,0)</f>
        <v>0.54489194524036966</v>
      </c>
      <c r="Z24" s="126">
        <f ca="1">OFFSET(IND!AC$27,$E24,0)</f>
        <v>0.55885539637058301</v>
      </c>
      <c r="AA24" s="126">
        <f ca="1">OFFSET(IND!AD$27,$E24,0)</f>
        <v>0.57377090098694716</v>
      </c>
      <c r="AB24" s="126">
        <f ca="1">OFFSET(IND!AE$27,$E24,0)</f>
        <v>0.58963845908946233</v>
      </c>
      <c r="AC24" s="126">
        <f ca="1">OFFSET(IND!AF$27,$E24,0)</f>
        <v>0.60614071951607817</v>
      </c>
      <c r="AD24" s="126">
        <f ca="1">OFFSET(IND!AG$27,$E24,0)</f>
        <v>0.62232562878064357</v>
      </c>
      <c r="AE24" s="126">
        <f ca="1">OFFSET(IND!AH$27,$E24,0)</f>
        <v>0.63946259153135998</v>
      </c>
      <c r="AF24" s="126">
        <f ca="1">OFFSET(IND!AI$27,$E24,0)</f>
        <v>0.65723425660617707</v>
      </c>
      <c r="AG24" s="126">
        <f ca="1">OFFSET(IND!AJ$27,$E24,0)</f>
        <v>0.67564062400509461</v>
      </c>
      <c r="AH24" s="126">
        <f ca="1">OFFSET(IND!AK$27,$E24,0)</f>
        <v>0.69468169372811284</v>
      </c>
      <c r="AI24" s="126">
        <f ca="1">OFFSET(IND!AL$27,$E24,0)</f>
        <v>0.71404011461318129</v>
      </c>
      <c r="AJ24" s="126">
        <f ca="1">OFFSET(IND!AM$27,$E24,0)</f>
        <v>0.82923858643744119</v>
      </c>
      <c r="AK24" s="126">
        <f ca="1">OFFSET(IND!AN$27,$E24,0)</f>
        <v>0.97585482330468121</v>
      </c>
      <c r="AL24" s="126">
        <f ca="1">OFFSET(IND!AO$27,$E24,0)</f>
        <v>1.2324332378223475</v>
      </c>
      <c r="AM24" s="126">
        <f ca="1">OFFSET(IND!AP$27,$E24,0)</f>
        <v>1.494247946513849</v>
      </c>
      <c r="AQ24" s="4"/>
    </row>
    <row r="25" spans="1:43">
      <c r="A25" s="35" t="s">
        <v>325</v>
      </c>
      <c r="B25">
        <v>1.432656898094</v>
      </c>
      <c r="E25" s="129">
        <f ca="1">MATCH(F25,IND!$D$28:$D$260,0)</f>
        <v>175</v>
      </c>
      <c r="F25" s="4" t="str">
        <f t="shared" si="0"/>
        <v>IFBH</v>
      </c>
      <c r="G25" s="126">
        <f ca="1">OFFSET(IND!J$27,$E25,0)</f>
        <v>0.86215409809848131</v>
      </c>
      <c r="H25" s="126">
        <f ca="1">OFFSET(IND!K$27,$E25,0)</f>
        <v>0.88546823806822428</v>
      </c>
      <c r="I25" s="126">
        <f ca="1">OFFSET(IND!L$27,$E25,0)</f>
        <v>0.90165651561828164</v>
      </c>
      <c r="J25" s="126">
        <f ca="1">OFFSET(IND!M$27,$E25,0)</f>
        <v>0.8074079999999999</v>
      </c>
      <c r="K25" s="126">
        <f ca="1">OFFSET(IND!N$27,$E25,0)</f>
        <v>0.8074079999999999</v>
      </c>
      <c r="L25" s="126">
        <f ca="1">OFFSET(IND!O$27,$E25,0)</f>
        <v>0.8074079999999999</v>
      </c>
      <c r="M25" s="126">
        <f ca="1">OFFSET(IND!P$27,$E25,0)</f>
        <v>0.81834449804636622</v>
      </c>
      <c r="N25" s="126">
        <f ca="1">OFFSET(IND!Q$27,$E25,0)</f>
        <v>0.81918576712685598</v>
      </c>
      <c r="O25" s="203">
        <f ca="1">OFFSET(IND!R$27,$E25,0)</f>
        <v>0.75188424068767912</v>
      </c>
      <c r="P25" s="126">
        <f ca="1">OFFSET(IND!S$27,$E25,0)</f>
        <v>0.77452029412607459</v>
      </c>
      <c r="Q25" s="126">
        <f ca="1">OFFSET(IND!T$27,$E25,0)</f>
        <v>0.79008631284025799</v>
      </c>
      <c r="R25" s="126">
        <f ca="1">OFFSET(IND!U$27,$E25,0)</f>
        <v>0.80399339323065921</v>
      </c>
      <c r="S25" s="126">
        <f ca="1">OFFSET(IND!V$27,$E25,0)</f>
        <v>0.8200025630909743</v>
      </c>
      <c r="T25" s="203">
        <f ca="1">OFFSET(IND!W$27,$E25,0)</f>
        <v>0.83542693409742141</v>
      </c>
      <c r="U25" s="126">
        <f ca="1">OFFSET(IND!X$27,$E25,0)</f>
        <v>0.85256389684813771</v>
      </c>
      <c r="V25" s="126">
        <f ca="1">OFFSET(IND!Y$27,$E25,0)</f>
        <v>0.8697008595988539</v>
      </c>
      <c r="W25" s="126">
        <f ca="1">OFFSET(IND!Z$27,$E25,0)</f>
        <v>0.88148252148997142</v>
      </c>
      <c r="X25" s="126">
        <f ca="1">OFFSET(IND!AA$27,$E25,0)</f>
        <v>0.89969054441260754</v>
      </c>
      <c r="Y25" s="205">
        <f ca="1">OFFSET(IND!AB$27,$E25,0)</f>
        <v>0.91950515759312346</v>
      </c>
      <c r="Z25" s="126">
        <f ca="1">OFFSET(IND!AC$27,$E25,0)</f>
        <v>0.94306848137535837</v>
      </c>
      <c r="AA25" s="126">
        <f ca="1">OFFSET(IND!AD$27,$E25,0)</f>
        <v>0.96823839541547285</v>
      </c>
      <c r="AB25" s="126">
        <f ca="1">OFFSET(IND!AE$27,$E25,0)</f>
        <v>0.99501489971346724</v>
      </c>
      <c r="AC25" s="126">
        <f ca="1">OFFSET(IND!AF$27,$E25,0)</f>
        <v>1.0228624641833814</v>
      </c>
      <c r="AD25" s="126">
        <f ca="1">OFFSET(IND!AG$27,$E25,0)</f>
        <v>1.0501744985673356</v>
      </c>
      <c r="AE25" s="126">
        <f ca="1">OFFSET(IND!AH$27,$E25,0)</f>
        <v>1.0790931232091694</v>
      </c>
      <c r="AF25" s="126">
        <f ca="1">OFFSET(IND!AI$27,$E25,0)</f>
        <v>1.1090828080229231</v>
      </c>
      <c r="AG25" s="126">
        <f ca="1">OFFSET(IND!AJ$27,$E25,0)</f>
        <v>1.1401435530085964</v>
      </c>
      <c r="AH25" s="126">
        <f ca="1">OFFSET(IND!AK$27,$E25,0)</f>
        <v>1.1722753581661896</v>
      </c>
      <c r="AI25" s="126">
        <f ca="1">OFFSET(IND!AL$27,$E25,0)</f>
        <v>1.2049426934097427</v>
      </c>
      <c r="AJ25" s="126">
        <f ca="1">OFFSET(IND!AM$27,$E25,0)</f>
        <v>1.3993401146131812</v>
      </c>
      <c r="AK25" s="126">
        <f ca="1">OFFSET(IND!AN$27,$E25,0)</f>
        <v>1.6467550143266485</v>
      </c>
      <c r="AL25" s="126">
        <f ca="1">OFFSET(IND!AO$27,$E25,0)</f>
        <v>2.0797310888252101</v>
      </c>
      <c r="AM25" s="126">
        <f ca="1">OFFSET(IND!AP$27,$E25,0)</f>
        <v>2.5215434097421183</v>
      </c>
      <c r="AQ25" s="4"/>
    </row>
    <row r="26" spans="1:43">
      <c r="A26" s="35" t="s">
        <v>326</v>
      </c>
      <c r="B26">
        <v>1.857147830862</v>
      </c>
      <c r="E26" s="129">
        <f ca="1">MATCH(F26,IND!$D$28:$D$260,0)</f>
        <v>171</v>
      </c>
      <c r="F26" s="4" t="str">
        <f t="shared" si="0"/>
        <v>IFBK</v>
      </c>
      <c r="G26" s="126">
        <f ca="1">OFFSET(IND!J$27,$E26,0)</f>
        <v>1.1176071642017353</v>
      </c>
      <c r="H26" s="126">
        <f ca="1">OFFSET(IND!K$27,$E26,0)</f>
        <v>1.1478291974958466</v>
      </c>
      <c r="I26" s="126">
        <f ca="1">OFFSET(IND!L$27,$E26,0)</f>
        <v>1.1688140017274025</v>
      </c>
      <c r="J26" s="126">
        <f ca="1">OFFSET(IND!M$27,$E26,0)</f>
        <v>1.04664</v>
      </c>
      <c r="K26" s="126">
        <f ca="1">OFFSET(IND!N$27,$E26,0)</f>
        <v>1.04664</v>
      </c>
      <c r="L26" s="126">
        <f ca="1">OFFSET(IND!O$27,$E26,0)</f>
        <v>1.04664</v>
      </c>
      <c r="M26" s="126">
        <f ca="1">OFFSET(IND!P$27,$E26,0)</f>
        <v>1.0608169419119564</v>
      </c>
      <c r="N26" s="126">
        <f ca="1">OFFSET(IND!Q$27,$E26,0)</f>
        <v>1.0619074759051839</v>
      </c>
      <c r="O26" s="203">
        <f ca="1">OFFSET(IND!R$27,$E26,0)</f>
        <v>0.97466475644699169</v>
      </c>
      <c r="P26" s="126">
        <f ca="1">OFFSET(IND!S$27,$E26,0)</f>
        <v>1.0040077886819487</v>
      </c>
      <c r="Q26" s="126">
        <f ca="1">OFFSET(IND!T$27,$E26,0)</f>
        <v>1.0241859610892234</v>
      </c>
      <c r="R26" s="126">
        <f ca="1">OFFSET(IND!U$27,$E26,0)</f>
        <v>1.0422136578915955</v>
      </c>
      <c r="S26" s="126">
        <f ca="1">OFFSET(IND!V$27,$E26,0)</f>
        <v>1.0629662854883002</v>
      </c>
      <c r="T26" s="203">
        <f ca="1">OFFSET(IND!W$27,$E26,0)</f>
        <v>1.0829608404966575</v>
      </c>
      <c r="U26" s="126">
        <f ca="1">OFFSET(IND!X$27,$E26,0)</f>
        <v>1.1051754218401786</v>
      </c>
      <c r="V26" s="126">
        <f ca="1">OFFSET(IND!Y$27,$E26,0)</f>
        <v>1.1273900031836996</v>
      </c>
      <c r="W26" s="126">
        <f ca="1">OFFSET(IND!Z$27,$E26,0)</f>
        <v>1.1426625278573705</v>
      </c>
      <c r="X26" s="126">
        <f ca="1">OFFSET(IND!AA$27,$E26,0)</f>
        <v>1.1662655205348618</v>
      </c>
      <c r="Y26" s="205">
        <f ca="1">OFFSET(IND!AB$27,$E26,0)</f>
        <v>1.1919511302133083</v>
      </c>
      <c r="Z26" s="126">
        <f ca="1">OFFSET(IND!AC$27,$E26,0)</f>
        <v>1.2224961795606499</v>
      </c>
      <c r="AA26" s="126">
        <f ca="1">OFFSET(IND!AD$27,$E26,0)</f>
        <v>1.2551238459089467</v>
      </c>
      <c r="AB26" s="126">
        <f ca="1">OFFSET(IND!AE$27,$E26,0)</f>
        <v>1.2898341292581985</v>
      </c>
      <c r="AC26" s="126">
        <f ca="1">OFFSET(IND!AF$27,$E26,0)</f>
        <v>1.3259328239414205</v>
      </c>
      <c r="AD26" s="126">
        <f ca="1">OFFSET(IND!AG$27,$E26,0)</f>
        <v>1.3613373129576574</v>
      </c>
      <c r="AE26" s="126">
        <f ca="1">OFFSET(IND!AH$27,$E26,0)</f>
        <v>1.3988244189748493</v>
      </c>
      <c r="AF26" s="126">
        <f ca="1">OFFSET(IND!AI$27,$E26,0)</f>
        <v>1.4376999363260117</v>
      </c>
      <c r="AG26" s="126">
        <f ca="1">OFFSET(IND!AJ$27,$E26,0)</f>
        <v>1.4779638650111437</v>
      </c>
      <c r="AH26" s="126">
        <f ca="1">OFFSET(IND!AK$27,$E26,0)</f>
        <v>1.519616205030246</v>
      </c>
      <c r="AI26" s="126">
        <f ca="1">OFFSET(IND!AL$27,$E26,0)</f>
        <v>1.5619627507163334</v>
      </c>
      <c r="AJ26" s="126">
        <f ca="1">OFFSET(IND!AM$27,$E26,0)</f>
        <v>1.8139594078319019</v>
      </c>
      <c r="AK26" s="126">
        <f ca="1">OFFSET(IND!AN$27,$E26,0)</f>
        <v>2.1346824259789892</v>
      </c>
      <c r="AL26" s="126">
        <f ca="1">OFFSET(IND!AO$27,$E26,0)</f>
        <v>2.6959477077363836</v>
      </c>
      <c r="AM26" s="126">
        <f ca="1">OFFSET(IND!AP$27,$E26,0)</f>
        <v>3.2686673829990425</v>
      </c>
      <c r="AQ26" s="4"/>
    </row>
    <row r="27" spans="1:43">
      <c r="A27" s="35" t="s">
        <v>327</v>
      </c>
      <c r="B27">
        <v>0.39796024947059999</v>
      </c>
      <c r="E27" s="129">
        <f ca="1">MATCH(F27,IND!$D$28:$D$260,0)</f>
        <v>173</v>
      </c>
      <c r="F27" s="4" t="str">
        <f t="shared" si="0"/>
        <v>IFBL</v>
      </c>
      <c r="G27" s="126">
        <f ca="1">OFFSET(IND!J$27,$E27,0)</f>
        <v>0.23948724947180039</v>
      </c>
      <c r="H27" s="126">
        <f ca="1">OFFSET(IND!K$27,$E27,0)</f>
        <v>0.24596339946339565</v>
      </c>
      <c r="I27" s="126">
        <f ca="1">OFFSET(IND!L$27,$E27,0)</f>
        <v>0.25046014322730048</v>
      </c>
      <c r="J27" s="126">
        <f ca="1">OFFSET(IND!M$27,$E27,0)</f>
        <v>0.22428000000000001</v>
      </c>
      <c r="K27" s="126">
        <f ca="1">OFFSET(IND!N$27,$E27,0)</f>
        <v>0.22428000000000001</v>
      </c>
      <c r="L27" s="126">
        <f ca="1">OFFSET(IND!O$27,$E27,0)</f>
        <v>0.22428000000000001</v>
      </c>
      <c r="M27" s="126">
        <f ca="1">OFFSET(IND!P$27,$E27,0)</f>
        <v>0.22731791612399066</v>
      </c>
      <c r="N27" s="126">
        <f ca="1">OFFSET(IND!Q$27,$E27,0)</f>
        <v>0.22755160197968227</v>
      </c>
      <c r="O27" s="203">
        <f ca="1">OFFSET(IND!R$27,$E27,0)</f>
        <v>0.20885673352435538</v>
      </c>
      <c r="P27" s="126">
        <f ca="1">OFFSET(IND!S$27,$E27,0)</f>
        <v>0.21514452614613191</v>
      </c>
      <c r="Q27" s="126">
        <f ca="1">OFFSET(IND!T$27,$E27,0)</f>
        <v>0.21946842023340507</v>
      </c>
      <c r="R27" s="126">
        <f ca="1">OFFSET(IND!U$27,$E27,0)</f>
        <v>0.22333149811962763</v>
      </c>
      <c r="S27" s="126">
        <f ca="1">OFFSET(IND!V$27,$E27,0)</f>
        <v>0.22777848974749296</v>
      </c>
      <c r="T27" s="203">
        <f ca="1">OFFSET(IND!W$27,$E27,0)</f>
        <v>0.23206303724928384</v>
      </c>
      <c r="U27" s="126">
        <f ca="1">OFFSET(IND!X$27,$E27,0)</f>
        <v>0.23682330468003837</v>
      </c>
      <c r="V27" s="126">
        <f ca="1">OFFSET(IND!Y$27,$E27,0)</f>
        <v>0.24158357211079287</v>
      </c>
      <c r="W27" s="126">
        <f ca="1">OFFSET(IND!Z$27,$E27,0)</f>
        <v>0.24485625596943664</v>
      </c>
      <c r="X27" s="126">
        <f ca="1">OFFSET(IND!AA$27,$E27,0)</f>
        <v>0.24991404011461335</v>
      </c>
      <c r="Y27" s="205">
        <f ca="1">OFFSET(IND!AB$27,$E27,0)</f>
        <v>0.25541809933142334</v>
      </c>
      <c r="Z27" s="126">
        <f ca="1">OFFSET(IND!AC$27,$E27,0)</f>
        <v>0.26196346704871082</v>
      </c>
      <c r="AA27" s="126">
        <f ca="1">OFFSET(IND!AD$27,$E27,0)</f>
        <v>0.26895510983763155</v>
      </c>
      <c r="AB27" s="126">
        <f ca="1">OFFSET(IND!AE$27,$E27,0)</f>
        <v>0.27639302769818552</v>
      </c>
      <c r="AC27" s="126">
        <f ca="1">OFFSET(IND!AF$27,$E27,0)</f>
        <v>0.28412846227316169</v>
      </c>
      <c r="AD27" s="126">
        <f ca="1">OFFSET(IND!AG$27,$E27,0)</f>
        <v>0.29171513849092673</v>
      </c>
      <c r="AE27" s="126">
        <f ca="1">OFFSET(IND!AH$27,$E27,0)</f>
        <v>0.29974808978032502</v>
      </c>
      <c r="AF27" s="126">
        <f ca="1">OFFSET(IND!AI$27,$E27,0)</f>
        <v>0.3080785577841455</v>
      </c>
      <c r="AG27" s="126">
        <f ca="1">OFFSET(IND!AJ$27,$E27,0)</f>
        <v>0.31670654250238806</v>
      </c>
      <c r="AH27" s="126">
        <f ca="1">OFFSET(IND!AK$27,$E27,0)</f>
        <v>0.32563204393505285</v>
      </c>
      <c r="AI27" s="126">
        <f ca="1">OFFSET(IND!AL$27,$E27,0)</f>
        <v>0.33470630372492871</v>
      </c>
      <c r="AJ27" s="126">
        <f ca="1">OFFSET(IND!AM$27,$E27,0)</f>
        <v>0.38870558739255057</v>
      </c>
      <c r="AK27" s="126">
        <f ca="1">OFFSET(IND!AN$27,$E27,0)</f>
        <v>0.45743194842406931</v>
      </c>
      <c r="AL27" s="126">
        <f ca="1">OFFSET(IND!AO$27,$E27,0)</f>
        <v>0.57770308022922534</v>
      </c>
      <c r="AM27" s="126">
        <f ca="1">OFFSET(IND!AP$27,$E27,0)</f>
        <v>0.70042872492836661</v>
      </c>
      <c r="AQ27" s="4"/>
    </row>
    <row r="28" spans="1:43">
      <c r="A28" s="35" t="s">
        <v>328</v>
      </c>
      <c r="B28">
        <v>4.45715479407</v>
      </c>
      <c r="E28" s="129">
        <f ca="1">MATCH(F28,IND!$D$28:$D$260,0)</f>
        <v>178</v>
      </c>
      <c r="F28" s="4" t="str">
        <f t="shared" si="0"/>
        <v>IFBO</v>
      </c>
      <c r="G28" s="126">
        <f ca="1">OFFSET(IND!J$27,$E28,0)</f>
        <v>2.6822571940841642</v>
      </c>
      <c r="H28" s="126">
        <f ca="1">OFFSET(IND!K$27,$E28,0)</f>
        <v>2.7547900739900313</v>
      </c>
      <c r="I28" s="126">
        <f ca="1">OFFSET(IND!L$27,$E28,0)</f>
        <v>2.8051536041457652</v>
      </c>
      <c r="J28" s="126">
        <f ca="1">OFFSET(IND!M$27,$E28,0)</f>
        <v>2.5119360000000004</v>
      </c>
      <c r="K28" s="126">
        <f ca="1">OFFSET(IND!N$27,$E28,0)</f>
        <v>2.5119360000000004</v>
      </c>
      <c r="L28" s="126">
        <f ca="1">OFFSET(IND!O$27,$E28,0)</f>
        <v>2.5119360000000004</v>
      </c>
      <c r="M28" s="126">
        <f ca="1">OFFSET(IND!P$27,$E28,0)</f>
        <v>2.5459606605886957</v>
      </c>
      <c r="N28" s="126">
        <f ca="1">OFFSET(IND!Q$27,$E28,0)</f>
        <v>2.5485779421724417</v>
      </c>
      <c r="O28" s="203">
        <f ca="1">OFFSET(IND!R$27,$E28,0)</f>
        <v>2.3391954154727803</v>
      </c>
      <c r="P28" s="126">
        <f ca="1">OFFSET(IND!S$27,$E28,0)</f>
        <v>2.4096186928366774</v>
      </c>
      <c r="Q28" s="126">
        <f ca="1">OFFSET(IND!T$27,$E28,0)</f>
        <v>2.4580463066141367</v>
      </c>
      <c r="R28" s="126">
        <f ca="1">OFFSET(IND!U$27,$E28,0)</f>
        <v>2.5013127789398295</v>
      </c>
      <c r="S28" s="126">
        <f ca="1">OFFSET(IND!V$27,$E28,0)</f>
        <v>2.551119085171921</v>
      </c>
      <c r="T28" s="203">
        <f ca="1">OFFSET(IND!W$27,$E28,0)</f>
        <v>2.5991060171919789</v>
      </c>
      <c r="U28" s="126">
        <f ca="1">OFFSET(IND!X$27,$E28,0)</f>
        <v>2.6524210124164296</v>
      </c>
      <c r="V28" s="126">
        <f ca="1">OFFSET(IND!Y$27,$E28,0)</f>
        <v>2.7057360076408798</v>
      </c>
      <c r="W28" s="126">
        <f ca="1">OFFSET(IND!Z$27,$E28,0)</f>
        <v>2.7423900668576899</v>
      </c>
      <c r="X28" s="126">
        <f ca="1">OFFSET(IND!AA$27,$E28,0)</f>
        <v>2.799037249283669</v>
      </c>
      <c r="Y28" s="205">
        <f ca="1">OFFSET(IND!AB$27,$E28,0)</f>
        <v>2.8606827125119407</v>
      </c>
      <c r="Z28" s="126">
        <f ca="1">OFFSET(IND!AC$27,$E28,0)</f>
        <v>2.9339908309455605</v>
      </c>
      <c r="AA28" s="126">
        <f ca="1">OFFSET(IND!AD$27,$E28,0)</f>
        <v>3.0122972301814723</v>
      </c>
      <c r="AB28" s="126">
        <f ca="1">OFFSET(IND!AE$27,$E28,0)</f>
        <v>3.0956019102196768</v>
      </c>
      <c r="AC28" s="126">
        <f ca="1">OFFSET(IND!AF$27,$E28,0)</f>
        <v>3.1822387774594101</v>
      </c>
      <c r="AD28" s="126">
        <f ca="1">OFFSET(IND!AG$27,$E28,0)</f>
        <v>3.2672095510983783</v>
      </c>
      <c r="AE28" s="126">
        <f ca="1">OFFSET(IND!AH$27,$E28,0)</f>
        <v>3.3571786055396391</v>
      </c>
      <c r="AF28" s="126">
        <f ca="1">OFFSET(IND!AI$27,$E28,0)</f>
        <v>3.4504798471824287</v>
      </c>
      <c r="AG28" s="126">
        <f ca="1">OFFSET(IND!AJ$27,$E28,0)</f>
        <v>3.5471132760267454</v>
      </c>
      <c r="AH28" s="126">
        <f ca="1">OFFSET(IND!AK$27,$E28,0)</f>
        <v>3.6470788920725909</v>
      </c>
      <c r="AI28" s="126">
        <f ca="1">OFFSET(IND!AL$27,$E28,0)</f>
        <v>3.7487106017192007</v>
      </c>
      <c r="AJ28" s="126">
        <f ca="1">OFFSET(IND!AM$27,$E28,0)</f>
        <v>4.3535025787965651</v>
      </c>
      <c r="AK28" s="126">
        <f ca="1">OFFSET(IND!AN$27,$E28,0)</f>
        <v>5.1232378223495747</v>
      </c>
      <c r="AL28" s="126">
        <f ca="1">OFFSET(IND!AO$27,$E28,0)</f>
        <v>6.4702744985673215</v>
      </c>
      <c r="AM28" s="126">
        <f ca="1">OFFSET(IND!AP$27,$E28,0)</f>
        <v>7.8448017191977035</v>
      </c>
      <c r="AQ28" s="4"/>
    </row>
    <row r="29" spans="1:43">
      <c r="A29" s="35" t="s">
        <v>329</v>
      </c>
      <c r="B29">
        <v>5.9428730587610001</v>
      </c>
      <c r="E29" s="129">
        <f ca="1">MATCH(F29,IND!$D$28:$D$260,0)</f>
        <v>176</v>
      </c>
      <c r="F29" s="4" t="str">
        <f t="shared" si="0"/>
        <v>IFBP</v>
      </c>
      <c r="G29" s="126">
        <f ca="1">OFFSET(IND!J$27,$E29,0)</f>
        <v>3.576342925445553</v>
      </c>
      <c r="H29" s="126">
        <f ca="1">OFFSET(IND!K$27,$E29,0)</f>
        <v>3.673053431986709</v>
      </c>
      <c r="I29" s="126">
        <f ca="1">OFFSET(IND!L$27,$E29,0)</f>
        <v>3.7402048055276875</v>
      </c>
      <c r="J29" s="126">
        <f ca="1">OFFSET(IND!M$27,$E29,0)</f>
        <v>3.3492480000000002</v>
      </c>
      <c r="K29" s="126">
        <f ca="1">OFFSET(IND!N$27,$E29,0)</f>
        <v>3.3492480000000002</v>
      </c>
      <c r="L29" s="126">
        <f ca="1">OFFSET(IND!O$27,$E29,0)</f>
        <v>3.3492480000000002</v>
      </c>
      <c r="M29" s="126">
        <f ca="1">OFFSET(IND!P$27,$E29,0)</f>
        <v>3.3946142141182603</v>
      </c>
      <c r="N29" s="126">
        <f ca="1">OFFSET(IND!Q$27,$E29,0)</f>
        <v>3.3981039228965884</v>
      </c>
      <c r="O29" s="203">
        <f ca="1">OFFSET(IND!R$27,$E29,0)</f>
        <v>3.1189272206303733</v>
      </c>
      <c r="P29" s="126">
        <f ca="1">OFFSET(IND!S$27,$E29,0)</f>
        <v>3.2128249237822364</v>
      </c>
      <c r="Q29" s="126">
        <f ca="1">OFFSET(IND!T$27,$E29,0)</f>
        <v>3.2773950754855159</v>
      </c>
      <c r="R29" s="126">
        <f ca="1">OFFSET(IND!U$27,$E29,0)</f>
        <v>3.3350837052531062</v>
      </c>
      <c r="S29" s="126">
        <f ca="1">OFFSET(IND!V$27,$E29,0)</f>
        <v>3.4014921135625613</v>
      </c>
      <c r="T29" s="203">
        <f ca="1">OFFSET(IND!W$27,$E29,0)</f>
        <v>3.4654746895893052</v>
      </c>
      <c r="U29" s="126">
        <f ca="1">OFFSET(IND!X$27,$E29,0)</f>
        <v>3.5365613498885726</v>
      </c>
      <c r="V29" s="126">
        <f ca="1">OFFSET(IND!Y$27,$E29,0)</f>
        <v>3.6076480101878401</v>
      </c>
      <c r="W29" s="126">
        <f ca="1">OFFSET(IND!Z$27,$E29,0)</f>
        <v>3.6565200891435867</v>
      </c>
      <c r="X29" s="126">
        <f ca="1">OFFSET(IND!AA$27,$E29,0)</f>
        <v>3.7320496657115587</v>
      </c>
      <c r="Y29" s="205">
        <f ca="1">OFFSET(IND!AB$27,$E29,0)</f>
        <v>3.8142436166825875</v>
      </c>
      <c r="Z29" s="126">
        <f ca="1">OFFSET(IND!AC$27,$E29,0)</f>
        <v>3.9119877745940808</v>
      </c>
      <c r="AA29" s="126">
        <f ca="1">OFFSET(IND!AD$27,$E29,0)</f>
        <v>4.0163963069086304</v>
      </c>
      <c r="AB29" s="126">
        <f ca="1">OFFSET(IND!AE$27,$E29,0)</f>
        <v>4.1274692136262363</v>
      </c>
      <c r="AC29" s="126">
        <f ca="1">OFFSET(IND!AF$27,$E29,0)</f>
        <v>4.2429850366125468</v>
      </c>
      <c r="AD29" s="126">
        <f ca="1">OFFSET(IND!AG$27,$E29,0)</f>
        <v>4.3562794014645041</v>
      </c>
      <c r="AE29" s="126">
        <f ca="1">OFFSET(IND!AH$27,$E29,0)</f>
        <v>4.4762381407195191</v>
      </c>
      <c r="AF29" s="126">
        <f ca="1">OFFSET(IND!AI$27,$E29,0)</f>
        <v>4.6006397962432386</v>
      </c>
      <c r="AG29" s="126">
        <f ca="1">OFFSET(IND!AJ$27,$E29,0)</f>
        <v>4.7294843680356609</v>
      </c>
      <c r="AH29" s="126">
        <f ca="1">OFFSET(IND!AK$27,$E29,0)</f>
        <v>4.8627718560967885</v>
      </c>
      <c r="AI29" s="126">
        <f ca="1">OFFSET(IND!AL$27,$E29,0)</f>
        <v>4.9982808022922685</v>
      </c>
      <c r="AJ29" s="126">
        <f ca="1">OFFSET(IND!AM$27,$E29,0)</f>
        <v>5.8046701050620877</v>
      </c>
      <c r="AK29" s="126">
        <f ca="1">OFFSET(IND!AN$27,$E29,0)</f>
        <v>6.8309837631327675</v>
      </c>
      <c r="AL29" s="126">
        <f ca="1">OFFSET(IND!AO$27,$E29,0)</f>
        <v>8.627032664756431</v>
      </c>
      <c r="AM29" s="126">
        <f ca="1">OFFSET(IND!AP$27,$E29,0)</f>
        <v>10.459735625596942</v>
      </c>
      <c r="AQ29" s="4"/>
    </row>
    <row r="30" spans="1:43">
      <c r="A30" s="35" t="s">
        <v>330</v>
      </c>
      <c r="B30">
        <v>28.205650466129999</v>
      </c>
      <c r="E30" s="129">
        <f ca="1">MATCH(F30,IND!$D$28:$D$260,0)</f>
        <v>181</v>
      </c>
      <c r="F30" s="4" t="str">
        <f t="shared" si="0"/>
        <v>IFBS</v>
      </c>
      <c r="G30" s="126">
        <f ca="1">OFFSET(IND!J$27,$E30,0)</f>
        <v>20.421862032418336</v>
      </c>
      <c r="H30" s="126">
        <f ca="1">OFFSET(IND!K$27,$E30,0)</f>
        <v>20.974104550219597</v>
      </c>
      <c r="I30" s="126">
        <f ca="1">OFFSET(IND!L$27,$E30,0)</f>
        <v>21.357556616850037</v>
      </c>
      <c r="J30" s="126">
        <f ca="1">OFFSET(IND!M$27,$E30,0)</f>
        <v>13.394630400000002</v>
      </c>
      <c r="K30" s="126">
        <f ca="1">OFFSET(IND!N$27,$E30,0)</f>
        <v>13.394630400000002</v>
      </c>
      <c r="L30" s="126">
        <f ca="1">OFFSET(IND!O$27,$E30,0)</f>
        <v>13.394630400000002</v>
      </c>
      <c r="M30" s="126">
        <f ca="1">OFFSET(IND!P$27,$E30,0)</f>
        <v>13.576063268142748</v>
      </c>
      <c r="N30" s="126">
        <f ca="1">OFFSET(IND!Q$27,$E30,0)</f>
        <v>13.590019642615268</v>
      </c>
      <c r="O30" s="203">
        <f ca="1">OFFSET(IND!R$27,$E30,0)</f>
        <v>12.473509684813758</v>
      </c>
      <c r="P30" s="126">
        <f ca="1">OFFSET(IND!S$27,$E30,0)</f>
        <v>12.849034288882526</v>
      </c>
      <c r="Q30" s="126">
        <f ca="1">OFFSET(IND!T$27,$E30,0)</f>
        <v>13.107269366409588</v>
      </c>
      <c r="R30" s="126">
        <f ca="1">OFFSET(IND!U$27,$E30,0)</f>
        <v>13.337983208447952</v>
      </c>
      <c r="S30" s="126">
        <f ca="1">OFFSET(IND!V$27,$E30,0)</f>
        <v>13.603570016220157</v>
      </c>
      <c r="T30" s="203">
        <f ca="1">OFFSET(IND!W$27,$E30,0)</f>
        <v>13.859455205348622</v>
      </c>
      <c r="U30" s="126">
        <f ca="1">OFFSET(IND!X$27,$E30,0)</f>
        <v>14.143751722381413</v>
      </c>
      <c r="V30" s="126">
        <f ca="1">OFFSET(IND!Y$27,$E30,0)</f>
        <v>14.428048239414204</v>
      </c>
      <c r="W30" s="126">
        <f ca="1">OFFSET(IND!Z$27,$E30,0)</f>
        <v>14.623502094874251</v>
      </c>
      <c r="X30" s="126">
        <f ca="1">OFFSET(IND!AA$27,$E30,0)</f>
        <v>14.925567144221594</v>
      </c>
      <c r="Y30" s="205">
        <f ca="1">OFFSET(IND!AB$27,$E30,0)</f>
        <v>15.254284992040763</v>
      </c>
      <c r="Z30" s="126">
        <f ca="1">OFFSET(IND!AC$27,$E30,0)</f>
        <v>15.645192702960852</v>
      </c>
      <c r="AA30" s="126">
        <f ca="1">OFFSET(IND!AD$27,$E30,0)</f>
        <v>16.062753212352764</v>
      </c>
      <c r="AB30" s="126">
        <f ca="1">OFFSET(IND!AE$27,$E30,0)</f>
        <v>16.506966520216501</v>
      </c>
      <c r="AC30" s="126">
        <f ca="1">OFFSET(IND!AF$27,$E30,0)</f>
        <v>16.968948360394791</v>
      </c>
      <c r="AD30" s="126">
        <f ca="1">OFFSET(IND!AG$27,$E30,0)</f>
        <v>17.422045934415802</v>
      </c>
      <c r="AE30" s="126">
        <f ca="1">OFFSET(IND!AH$27,$E30,0)</f>
        <v>17.90179630690864</v>
      </c>
      <c r="AF30" s="126">
        <f ca="1">OFFSET(IND!AI$27,$E30,0)</f>
        <v>18.399315211716029</v>
      </c>
      <c r="AG30" s="126">
        <f ca="1">OFFSET(IND!AJ$27,$E30,0)</f>
        <v>18.914602648837963</v>
      </c>
      <c r="AH30" s="126">
        <f ca="1">OFFSET(IND!AK$27,$E30,0)</f>
        <v>19.447658618274449</v>
      </c>
      <c r="AI30" s="126">
        <f ca="1">OFFSET(IND!AL$27,$E30,0)</f>
        <v>19.989598853868209</v>
      </c>
      <c r="AJ30" s="126">
        <f ca="1">OFFSET(IND!AM$27,$E30,0)</f>
        <v>23.214587468958946</v>
      </c>
      <c r="AK30" s="126">
        <f ca="1">OFFSET(IND!AN$27,$E30,0)</f>
        <v>27.319118433619888</v>
      </c>
      <c r="AL30" s="126">
        <f ca="1">OFFSET(IND!AO$27,$E30,0)</f>
        <v>34.502047621776427</v>
      </c>
      <c r="AM30" s="126">
        <f ca="1">OFFSET(IND!AP$27,$E30,0)</f>
        <v>41.831567201528145</v>
      </c>
      <c r="AQ30" s="4"/>
    </row>
    <row r="31" spans="1:43">
      <c r="A31" s="35" t="s">
        <v>331</v>
      </c>
      <c r="B31">
        <v>1.0975498905550001</v>
      </c>
      <c r="E31" s="129">
        <f ca="1">MATCH(F31,IND!$D$28:$D$260,0)</f>
        <v>50</v>
      </c>
      <c r="F31" s="4" t="str">
        <f t="shared" si="0"/>
        <v>IMIA</v>
      </c>
      <c r="G31" s="126">
        <f ca="1">OFFSET(IND!J$27,$E31,0)</f>
        <v>0.99318058118269725</v>
      </c>
      <c r="H31" s="126">
        <f ca="1">OFFSET(IND!K$27,$E31,0)</f>
        <v>1.0209484587400051</v>
      </c>
      <c r="I31" s="126">
        <f ca="1">OFFSET(IND!L$27,$E31,0)</f>
        <v>1.0290592397914098</v>
      </c>
      <c r="J31" s="126">
        <f ca="1">OFFSET(IND!M$27,$E31,0)</f>
        <v>0.67446503064569363</v>
      </c>
      <c r="K31" s="126">
        <f ca="1">OFFSET(IND!N$27,$E31,0)</f>
        <v>0.67446503064569363</v>
      </c>
      <c r="L31" s="126">
        <f ca="1">OFFSET(IND!O$27,$E31,0)</f>
        <v>0.67446503064569363</v>
      </c>
      <c r="M31" s="126">
        <f ca="1">OFFSET(IND!P$27,$E31,0)</f>
        <v>0.67241718522550098</v>
      </c>
      <c r="N31" s="126">
        <f ca="1">OFFSET(IND!Q$27,$E31,0)</f>
        <v>0.66557665818745892</v>
      </c>
      <c r="O31" s="203">
        <f ca="1">OFFSET(IND!R$27,$E31,0)</f>
        <v>0.61301292536525009</v>
      </c>
      <c r="P31" s="126">
        <f ca="1">OFFSET(IND!S$27,$E31,0)</f>
        <v>0.66506994833049637</v>
      </c>
      <c r="Q31" s="126">
        <f ca="1">OFFSET(IND!T$27,$E31,0)</f>
        <v>0.6705750300138289</v>
      </c>
      <c r="R31" s="126">
        <f ca="1">OFFSET(IND!U$27,$E31,0)</f>
        <v>0.67423008879518975</v>
      </c>
      <c r="S31" s="126">
        <f ca="1">OFFSET(IND!V$27,$E31,0)</f>
        <v>0.67840004566050371</v>
      </c>
      <c r="T31" s="203">
        <f ca="1">OFFSET(IND!W$27,$E31,0)</f>
        <v>0.68284988620982368</v>
      </c>
      <c r="U31" s="126">
        <f ca="1">OFFSET(IND!X$27,$E31,0)</f>
        <v>0.68937784063549268</v>
      </c>
      <c r="V31" s="126">
        <f ca="1">OFFSET(IND!Y$27,$E31,0)</f>
        <v>0.69564726221262008</v>
      </c>
      <c r="W31" s="126">
        <f ca="1">OFFSET(IND!Z$27,$E31,0)</f>
        <v>0.70579467651786787</v>
      </c>
      <c r="X31" s="126">
        <f ca="1">OFFSET(IND!AA$27,$E31,0)</f>
        <v>0.71132081615543896</v>
      </c>
      <c r="Y31" s="205">
        <f ca="1">OFFSET(IND!AB$27,$E31,0)</f>
        <v>0.7163298900959274</v>
      </c>
      <c r="Z31" s="126">
        <f ca="1">OFFSET(IND!AC$27,$E31,0)</f>
        <v>0.72334259361261133</v>
      </c>
      <c r="AA31" s="126">
        <f ca="1">OFFSET(IND!AD$27,$E31,0)</f>
        <v>0.73035529712929514</v>
      </c>
      <c r="AB31" s="126">
        <f ca="1">OFFSET(IND!AE$27,$E31,0)</f>
        <v>0.73759421688845261</v>
      </c>
      <c r="AC31" s="126">
        <f ca="1">OFFSET(IND!AF$27,$E31,0)</f>
        <v>0.74774163119370041</v>
      </c>
      <c r="AD31" s="126">
        <f ca="1">OFFSET(IND!AG$27,$E31,0)</f>
        <v>0.75766282925647443</v>
      </c>
      <c r="AE31" s="126">
        <f ca="1">OFFSET(IND!AH$27,$E31,0)</f>
        <v>0.76845657568307568</v>
      </c>
      <c r="AF31" s="126">
        <f ca="1">OFFSET(IND!AI$27,$E31,0)</f>
        <v>0.77889483944293247</v>
      </c>
      <c r="AG31" s="126">
        <f ca="1">OFFSET(IND!AJ$27,$E31,0)</f>
        <v>0.79091661690010484</v>
      </c>
      <c r="AH31" s="126">
        <f ca="1">OFFSET(IND!AK$27,$E31,0)</f>
        <v>0.80352009326649532</v>
      </c>
      <c r="AI31" s="126">
        <f ca="1">OFFSET(IND!AL$27,$E31,0)</f>
        <v>0.81680221836030675</v>
      </c>
      <c r="AJ31" s="126">
        <f ca="1">OFFSET(IND!AM$27,$E31,0)</f>
        <v>0.89672118516564936</v>
      </c>
      <c r="AK31" s="126">
        <f ca="1">OFFSET(IND!AN$27,$E31,0)</f>
        <v>1.0138042489488102</v>
      </c>
      <c r="AL31" s="126">
        <f ca="1">OFFSET(IND!AO$27,$E31,0)</f>
        <v>1.2046122633743455</v>
      </c>
      <c r="AM31" s="126">
        <f ca="1">OFFSET(IND!AP$27,$E31,0)</f>
        <v>1.4016142939628486</v>
      </c>
      <c r="AQ31" s="4"/>
    </row>
    <row r="32" spans="1:43">
      <c r="A32" s="35" t="s">
        <v>332</v>
      </c>
      <c r="B32">
        <v>19.17682172608</v>
      </c>
      <c r="E32" s="129">
        <f ca="1">MATCH(F32,IND!$D$28:$D$260,0)</f>
        <v>52</v>
      </c>
      <c r="F32" s="4" t="str">
        <f t="shared" si="0"/>
        <v>IMIC</v>
      </c>
      <c r="G32" s="126">
        <f ca="1">OFFSET(IND!J$27,$E32,0)</f>
        <v>17.35324025908308</v>
      </c>
      <c r="H32" s="126">
        <f ca="1">OFFSET(IND!K$27,$E32,0)</f>
        <v>17.838411495680308</v>
      </c>
      <c r="I32" s="126">
        <f ca="1">OFFSET(IND!L$27,$E32,0)</f>
        <v>17.980126240149275</v>
      </c>
      <c r="J32" s="126">
        <f ca="1">OFFSET(IND!M$27,$E32,0)</f>
        <v>11.784517282050599</v>
      </c>
      <c r="K32" s="126">
        <f ca="1">OFFSET(IND!N$27,$E32,0)</f>
        <v>11.784517282050599</v>
      </c>
      <c r="L32" s="126">
        <f ca="1">OFFSET(IND!O$27,$E32,0)</f>
        <v>11.784517282050599</v>
      </c>
      <c r="M32" s="126">
        <f ca="1">OFFSET(IND!P$27,$E32,0)</f>
        <v>11.74873652448912</v>
      </c>
      <c r="N32" s="126">
        <f ca="1">OFFSET(IND!Q$27,$E32,0)</f>
        <v>11.629216155848262</v>
      </c>
      <c r="O32" s="203">
        <f ca="1">OFFSET(IND!R$27,$E32,0)</f>
        <v>10.710802020634466</v>
      </c>
      <c r="P32" s="126">
        <f ca="1">OFFSET(IND!S$27,$E32,0)</f>
        <v>11.620362722690068</v>
      </c>
      <c r="Q32" s="126">
        <f ca="1">OFFSET(IND!T$27,$E32,0)</f>
        <v>11.716549666843754</v>
      </c>
      <c r="R32" s="126">
        <f ca="1">OFFSET(IND!U$27,$E32,0)</f>
        <v>11.78041228598447</v>
      </c>
      <c r="S32" s="126">
        <f ca="1">OFFSET(IND!V$27,$E32,0)</f>
        <v>11.853271406193644</v>
      </c>
      <c r="T32" s="203">
        <f ca="1">OFFSET(IND!W$27,$E32,0)</f>
        <v>11.931020763792848</v>
      </c>
      <c r="U32" s="126">
        <f ca="1">OFFSET(IND!X$27,$E32,0)</f>
        <v>12.04507974127918</v>
      </c>
      <c r="V32" s="126">
        <f ca="1">OFFSET(IND!Y$27,$E32,0)</f>
        <v>12.154621531538327</v>
      </c>
      <c r="W32" s="126">
        <f ca="1">OFFSET(IND!Z$27,$E32,0)</f>
        <v>12.331921130205197</v>
      </c>
      <c r="X32" s="126">
        <f ca="1">OFFSET(IND!AA$27,$E32,0)</f>
        <v>12.428476007186196</v>
      </c>
      <c r="Y32" s="205">
        <f ca="1">OFFSET(IND!AB$27,$E32,0)</f>
        <v>12.515996509712835</v>
      </c>
      <c r="Z32" s="126">
        <f ca="1">OFFSET(IND!AC$27,$E32,0)</f>
        <v>12.63852521325013</v>
      </c>
      <c r="AA32" s="126">
        <f ca="1">OFFSET(IND!AD$27,$E32,0)</f>
        <v>12.761053916787423</v>
      </c>
      <c r="AB32" s="126">
        <f ca="1">OFFSET(IND!AE$27,$E32,0)</f>
        <v>12.8875351591485</v>
      </c>
      <c r="AC32" s="126">
        <f ca="1">OFFSET(IND!AF$27,$E32,0)</f>
        <v>13.064834757815371</v>
      </c>
      <c r="AD32" s="126">
        <f ca="1">OFFSET(IND!AG$27,$E32,0)</f>
        <v>13.238181817658456</v>
      </c>
      <c r="AE32" s="126">
        <f ca="1">OFFSET(IND!AH$27,$E32,0)</f>
        <v>13.426774384393282</v>
      </c>
      <c r="AF32" s="126">
        <f ca="1">OFFSET(IND!AI$27,$E32,0)</f>
        <v>13.609155818690731</v>
      </c>
      <c r="AG32" s="126">
        <f ca="1">OFFSET(IND!AJ$27,$E32,0)</f>
        <v>13.819205024754664</v>
      </c>
      <c r="AH32" s="126">
        <f ca="1">OFFSET(IND!AK$27,$E32,0)</f>
        <v>14.039417902079757</v>
      </c>
      <c r="AI32" s="126">
        <f ca="1">OFFSET(IND!AL$27,$E32,0)</f>
        <v>14.271488395876199</v>
      </c>
      <c r="AJ32" s="126">
        <f ca="1">OFFSET(IND!AM$27,$E32,0)</f>
        <v>15.667863897478643</v>
      </c>
      <c r="AK32" s="126">
        <f ca="1">OFFSET(IND!AN$27,$E32,0)</f>
        <v>17.713585062988415</v>
      </c>
      <c r="AL32" s="126">
        <f ca="1">OFFSET(IND!AO$27,$E32,0)</f>
        <v>21.047457452782769</v>
      </c>
      <c r="AM32" s="126">
        <f ca="1">OFFSET(IND!AP$27,$E32,0)</f>
        <v>24.489554119894976</v>
      </c>
      <c r="AQ32" s="4"/>
    </row>
    <row r="33" spans="1:43">
      <c r="A33" s="35" t="s">
        <v>333</v>
      </c>
      <c r="B33">
        <v>0.20646280210080001</v>
      </c>
      <c r="E33" s="129">
        <f ca="1">MATCH(F33,IND!$D$28:$D$260,0)</f>
        <v>57</v>
      </c>
      <c r="F33" s="4" t="str">
        <f t="shared" si="0"/>
        <v>IMIE</v>
      </c>
      <c r="G33" s="126">
        <f ca="1">OFFSET(IND!J$27,$E33,0)</f>
        <v>0.18682963530638833</v>
      </c>
      <c r="H33" s="126">
        <f ca="1">OFFSET(IND!K$27,$E33,0)</f>
        <v>0.19205311886572904</v>
      </c>
      <c r="I33" s="126">
        <f ca="1">OFFSET(IND!L$27,$E33,0)</f>
        <v>0.19357885778430459</v>
      </c>
      <c r="J33" s="126">
        <f ca="1">OFFSET(IND!M$27,$E33,0)</f>
        <v>0.12687527131510357</v>
      </c>
      <c r="K33" s="126">
        <f ca="1">OFFSET(IND!N$27,$E33,0)</f>
        <v>0.12687527131510357</v>
      </c>
      <c r="L33" s="126">
        <f ca="1">OFFSET(IND!O$27,$E33,0)</f>
        <v>0.12687527131510357</v>
      </c>
      <c r="M33" s="126">
        <f ca="1">OFFSET(IND!P$27,$E33,0)</f>
        <v>0.12649004608993569</v>
      </c>
      <c r="N33" s="126">
        <f ca="1">OFFSET(IND!Q$27,$E33,0)</f>
        <v>0.12520325776962943</v>
      </c>
      <c r="O33" s="203">
        <f ca="1">OFFSET(IND!R$27,$E33,0)</f>
        <v>0.11531536505446847</v>
      </c>
      <c r="P33" s="126">
        <f ca="1">OFFSET(IND!S$27,$E33,0)</f>
        <v>0.12510793933552378</v>
      </c>
      <c r="Q33" s="126">
        <f ca="1">OFFSET(IND!T$27,$E33,0)</f>
        <v>0.12614351375443167</v>
      </c>
      <c r="R33" s="126">
        <f ca="1">OFFSET(IND!U$27,$E33,0)</f>
        <v>0.12683107582731459</v>
      </c>
      <c r="S33" s="126">
        <f ca="1">OFFSET(IND!V$27,$E33,0)</f>
        <v>0.12761549664176733</v>
      </c>
      <c r="T33" s="203">
        <f ca="1">OFFSET(IND!W$27,$E33,0)</f>
        <v>0.12845256706254723</v>
      </c>
      <c r="U33" s="126">
        <f ca="1">OFFSET(IND!X$27,$E33,0)</f>
        <v>0.12968055658202829</v>
      </c>
      <c r="V33" s="126">
        <f ca="1">OFFSET(IND!Y$27,$E33,0)</f>
        <v>0.13085991285321302</v>
      </c>
      <c r="W33" s="126">
        <f ca="1">OFFSET(IND!Z$27,$E33,0)</f>
        <v>0.13276876784884201</v>
      </c>
      <c r="X33" s="126">
        <f ca="1">OFFSET(IND!AA$27,$E33,0)</f>
        <v>0.13380830353117493</v>
      </c>
      <c r="Y33" s="205">
        <f ca="1">OFFSET(IND!AB$27,$E33,0)</f>
        <v>0.13475057271691532</v>
      </c>
      <c r="Z33" s="126">
        <f ca="1">OFFSET(IND!AC$27,$E33,0)</f>
        <v>0.13606974957695189</v>
      </c>
      <c r="AA33" s="126">
        <f ca="1">OFFSET(IND!AD$27,$E33,0)</f>
        <v>0.13738892643698844</v>
      </c>
      <c r="AB33" s="126">
        <f ca="1">OFFSET(IND!AE$27,$E33,0)</f>
        <v>0.13875065738928424</v>
      </c>
      <c r="AC33" s="126">
        <f ca="1">OFFSET(IND!AF$27,$E33,0)</f>
        <v>0.1406595123849132</v>
      </c>
      <c r="AD33" s="126">
        <f ca="1">OFFSET(IND!AG$27,$E33,0)</f>
        <v>0.1425258132882829</v>
      </c>
      <c r="AE33" s="126">
        <f ca="1">OFFSET(IND!AH$27,$E33,0)</f>
        <v>0.14455625140465259</v>
      </c>
      <c r="AF33" s="126">
        <f ca="1">OFFSET(IND!AI$27,$E33,0)</f>
        <v>0.14651981880461487</v>
      </c>
      <c r="AG33" s="126">
        <f ca="1">OFFSET(IND!AJ$27,$E33,0)</f>
        <v>0.14878126485039184</v>
      </c>
      <c r="AH33" s="126">
        <f ca="1">OFFSET(IND!AK$27,$E33,0)</f>
        <v>0.15115213570483543</v>
      </c>
      <c r="AI33" s="126">
        <f ca="1">OFFSET(IND!AL$27,$E33,0)</f>
        <v>0.15365066883605677</v>
      </c>
      <c r="AJ33" s="126">
        <f ca="1">OFFSET(IND!AM$27,$E33,0)</f>
        <v>0.16868442171564402</v>
      </c>
      <c r="AK33" s="126">
        <f ca="1">OFFSET(IND!AN$27,$E33,0)</f>
        <v>0.19070920403782141</v>
      </c>
      <c r="AL33" s="126">
        <f ca="1">OFFSET(IND!AO$27,$E33,0)</f>
        <v>0.22660256766582129</v>
      </c>
      <c r="AM33" s="126">
        <f ca="1">OFFSET(IND!AP$27,$E33,0)</f>
        <v>0.26366110286758587</v>
      </c>
      <c r="AQ33" s="4"/>
    </row>
    <row r="34" spans="1:43">
      <c r="A34" s="35" t="s">
        <v>334</v>
      </c>
      <c r="B34">
        <v>6.5077475668130003</v>
      </c>
      <c r="E34" s="129">
        <f ca="1">MATCH(F34,IND!$D$28:$D$260,0)</f>
        <v>55</v>
      </c>
      <c r="F34" s="4" t="str">
        <f t="shared" si="0"/>
        <v>IMIF</v>
      </c>
      <c r="G34" s="126">
        <f ca="1">OFFSET(IND!J$27,$E34,0)</f>
        <v>5.8889063414920679</v>
      </c>
      <c r="H34" s="126">
        <f ca="1">OFFSET(IND!K$27,$E34,0)</f>
        <v>6.0535515564058358</v>
      </c>
      <c r="I34" s="126">
        <f ca="1">OFFSET(IND!L$27,$E34,0)</f>
        <v>6.1016431430447868</v>
      </c>
      <c r="J34" s="126">
        <f ca="1">OFFSET(IND!M$27,$E34,0)</f>
        <v>3.999133160008328</v>
      </c>
      <c r="K34" s="126">
        <f ca="1">OFFSET(IND!N$27,$E34,0)</f>
        <v>3.999133160008328</v>
      </c>
      <c r="L34" s="126">
        <f ca="1">OFFSET(IND!O$27,$E34,0)</f>
        <v>3.999133160008328</v>
      </c>
      <c r="M34" s="126">
        <f ca="1">OFFSET(IND!P$27,$E34,0)</f>
        <v>3.9869907861944869</v>
      </c>
      <c r="N34" s="126">
        <f ca="1">OFFSET(IND!Q$27,$E34,0)</f>
        <v>3.9464309687587655</v>
      </c>
      <c r="O34" s="203">
        <f ca="1">OFFSET(IND!R$27,$E34,0)</f>
        <v>3.6347626725657496</v>
      </c>
      <c r="P34" s="126">
        <f ca="1">OFFSET(IND!S$27,$E34,0)</f>
        <v>3.9434265132282214</v>
      </c>
      <c r="Q34" s="126">
        <f ca="1">OFFSET(IND!T$27,$E34,0)</f>
        <v>3.9760680197675491</v>
      </c>
      <c r="R34" s="126">
        <f ca="1">OFFSET(IND!U$27,$E34,0)</f>
        <v>3.9977401096612626</v>
      </c>
      <c r="S34" s="126">
        <f ca="1">OFFSET(IND!V$27,$E34,0)</f>
        <v>4.0224652058755419</v>
      </c>
      <c r="T34" s="203">
        <f ca="1">OFFSET(IND!W$27,$E34,0)</f>
        <v>4.0488498278929335</v>
      </c>
      <c r="U34" s="126">
        <f ca="1">OFFSET(IND!X$27,$E34,0)</f>
        <v>4.087556295722294</v>
      </c>
      <c r="V34" s="126">
        <f ca="1">OFFSET(IND!Y$27,$E34,0)</f>
        <v>4.1247298341326681</v>
      </c>
      <c r="W34" s="126">
        <f ca="1">OFFSET(IND!Z$27,$E34,0)</f>
        <v>4.184897313827812</v>
      </c>
      <c r="X34" s="126">
        <f ca="1">OFFSET(IND!AA$27,$E34,0)</f>
        <v>4.2176636801586058</v>
      </c>
      <c r="Y34" s="205">
        <f ca="1">OFFSET(IND!AB$27,$E34,0)</f>
        <v>4.2473641876514314</v>
      </c>
      <c r="Z34" s="126">
        <f ca="1">OFFSET(IND!AC$27,$E34,0)</f>
        <v>4.2889448981413878</v>
      </c>
      <c r="AA34" s="126">
        <f ca="1">OFFSET(IND!AD$27,$E34,0)</f>
        <v>4.3305256086313433</v>
      </c>
      <c r="AB34" s="126">
        <f ca="1">OFFSET(IND!AE$27,$E34,0)</f>
        <v>4.3734476323629101</v>
      </c>
      <c r="AC34" s="126">
        <f ca="1">OFFSET(IND!AF$27,$E34,0)</f>
        <v>4.433615112058054</v>
      </c>
      <c r="AD34" s="126">
        <f ca="1">OFFSET(IND!AG$27,$E34,0)</f>
        <v>4.4924412785115857</v>
      </c>
      <c r="AE34" s="126">
        <f ca="1">OFFSET(IND!AH$27,$E34,0)</f>
        <v>4.5564410817541914</v>
      </c>
      <c r="AF34" s="126">
        <f ca="1">OFFSET(IND!AI$27,$E34,0)</f>
        <v>4.618333107045693</v>
      </c>
      <c r="AG34" s="126">
        <f ca="1">OFFSET(IND!AJ$27,$E34,0)</f>
        <v>4.6896143250284741</v>
      </c>
      <c r="AH34" s="126">
        <f ca="1">OFFSET(IND!AK$27,$E34,0)</f>
        <v>4.7643446342039706</v>
      </c>
      <c r="AI34" s="126">
        <f ca="1">OFFSET(IND!AL$27,$E34,0)</f>
        <v>4.8430988831043011</v>
      </c>
      <c r="AJ34" s="126">
        <f ca="1">OFFSET(IND!AM$27,$E34,0)</f>
        <v>5.3169656897478976</v>
      </c>
      <c r="AK34" s="126">
        <f ca="1">OFFSET(IND!AN$27,$E34,0)</f>
        <v>6.0111911003705236</v>
      </c>
      <c r="AL34" s="126">
        <f ca="1">OFFSET(IND!AO$27,$E34,0)</f>
        <v>7.1425568836402507</v>
      </c>
      <c r="AM34" s="126">
        <f ca="1">OFFSET(IND!AP$27,$E34,0)</f>
        <v>8.3106491009064722</v>
      </c>
      <c r="AQ34" s="4"/>
    </row>
    <row r="35" spans="1:43">
      <c r="A35" s="35" t="s">
        <v>335</v>
      </c>
      <c r="B35">
        <v>8.5041886448849997</v>
      </c>
      <c r="E35" s="129">
        <f ca="1">MATCH(F35,IND!$D$28:$D$260,0)</f>
        <v>53</v>
      </c>
      <c r="F35" s="4" t="str">
        <f t="shared" si="0"/>
        <v>IMIH</v>
      </c>
      <c r="G35" s="126">
        <f ca="1">OFFSET(IND!J$27,$E35,0)</f>
        <v>7.6954998524370488</v>
      </c>
      <c r="H35" s="126">
        <f ca="1">OFFSET(IND!K$27,$E35,0)</f>
        <v>7.9106547816547446</v>
      </c>
      <c r="I35" s="126">
        <f ca="1">OFFSET(IND!L$27,$E35,0)</f>
        <v>7.973499862969069</v>
      </c>
      <c r="J35" s="126">
        <f ca="1">OFFSET(IND!M$27,$E35,0)</f>
        <v>5.2259837154962572</v>
      </c>
      <c r="K35" s="126">
        <f ca="1">OFFSET(IND!N$27,$E35,0)</f>
        <v>5.2259837154962572</v>
      </c>
      <c r="L35" s="126">
        <f ca="1">OFFSET(IND!O$27,$E35,0)</f>
        <v>5.2259837154962572</v>
      </c>
      <c r="M35" s="126">
        <f ca="1">OFFSET(IND!P$27,$E35,0)</f>
        <v>5.2101163149172605</v>
      </c>
      <c r="N35" s="126">
        <f ca="1">OFFSET(IND!Q$27,$E35,0)</f>
        <v>5.157113592341716</v>
      </c>
      <c r="O35" s="203">
        <f ca="1">OFFSET(IND!R$27,$E35,0)</f>
        <v>4.74983197020694</v>
      </c>
      <c r="P35" s="126">
        <f ca="1">OFFSET(IND!S$27,$E35,0)</f>
        <v>5.1531874325845042</v>
      </c>
      <c r="Q35" s="126">
        <f ca="1">OFFSET(IND!T$27,$E35,0)</f>
        <v>5.195842671807255</v>
      </c>
      <c r="R35" s="126">
        <f ca="1">OFFSET(IND!U$27,$E35,0)</f>
        <v>5.2241633063882453</v>
      </c>
      <c r="S35" s="126">
        <f ca="1">OFFSET(IND!V$27,$E35,0)</f>
        <v>5.2564735458851546</v>
      </c>
      <c r="T35" s="203">
        <f ca="1">OFFSET(IND!W$27,$E35,0)</f>
        <v>5.2909524190522896</v>
      </c>
      <c r="U35" s="126">
        <f ca="1">OFFSET(IND!X$27,$E35,0)</f>
        <v>5.3415332230583745</v>
      </c>
      <c r="V35" s="126">
        <f ca="1">OFFSET(IND!Y$27,$E35,0)</f>
        <v>5.3901108269058007</v>
      </c>
      <c r="W35" s="126">
        <f ca="1">OFFSET(IND!Z$27,$E35,0)</f>
        <v>5.4687364331330812</v>
      </c>
      <c r="X35" s="126">
        <f ca="1">OFFSET(IND!AA$27,$E35,0)</f>
        <v>5.5115548365243692</v>
      </c>
      <c r="Y35" s="205">
        <f ca="1">OFFSET(IND!AB$27,$E35,0)</f>
        <v>5.5503668395983441</v>
      </c>
      <c r="Z35" s="126">
        <f ca="1">OFFSET(IND!AC$27,$E35,0)</f>
        <v>5.6047036439019102</v>
      </c>
      <c r="AA35" s="126">
        <f ca="1">OFFSET(IND!AD$27,$E35,0)</f>
        <v>5.6590404482054755</v>
      </c>
      <c r="AB35" s="126">
        <f ca="1">OFFSET(IND!AE$27,$E35,0)</f>
        <v>5.715130052647865</v>
      </c>
      <c r="AC35" s="126">
        <f ca="1">OFFSET(IND!AF$27,$E35,0)</f>
        <v>5.7937556588751447</v>
      </c>
      <c r="AD35" s="126">
        <f ca="1">OFFSET(IND!AG$27,$E35,0)</f>
        <v>5.8706284649635991</v>
      </c>
      <c r="AE35" s="126">
        <f ca="1">OFFSET(IND!AH$27,$E35,0)</f>
        <v>5.9542620715875216</v>
      </c>
      <c r="AF35" s="126">
        <f ca="1">OFFSET(IND!AI$27,$E35,0)</f>
        <v>6.03514127799329</v>
      </c>
      <c r="AG35" s="126">
        <f ca="1">OFFSET(IND!AJ$27,$E35,0)</f>
        <v>6.1282900853708311</v>
      </c>
      <c r="AH35" s="126">
        <f ca="1">OFFSET(IND!AK$27,$E35,0)</f>
        <v>6.2259460931053505</v>
      </c>
      <c r="AI35" s="126">
        <f ca="1">OFFSET(IND!AL$27,$E35,0)</f>
        <v>6.3288605012563437</v>
      </c>
      <c r="AJ35" s="126">
        <f ca="1">OFFSET(IND!AM$27,$E35,0)</f>
        <v>6.948099750301127</v>
      </c>
      <c r="AK35" s="126">
        <f ca="1">OFFSET(IND!AN$27,$E35,0)</f>
        <v>7.8552990221528267</v>
      </c>
      <c r="AL35" s="126">
        <f ca="1">OFFSET(IND!AO$27,$E35,0)</f>
        <v>9.3337442059148366</v>
      </c>
      <c r="AM35" s="126">
        <f ca="1">OFFSET(IND!AP$27,$E35,0)</f>
        <v>10.860182726811317</v>
      </c>
      <c r="AQ35" s="4"/>
    </row>
    <row r="36" spans="1:43">
      <c r="A36" s="35" t="s">
        <v>336</v>
      </c>
      <c r="B36">
        <v>2.3622746235790002</v>
      </c>
      <c r="E36" s="129">
        <f ca="1">MATCH(F36,IND!$D$28:$D$260,0)</f>
        <v>49</v>
      </c>
      <c r="F36" s="4" t="str">
        <f t="shared" si="0"/>
        <v>IMIK</v>
      </c>
      <c r="G36" s="126">
        <f ca="1">OFFSET(IND!J$27,$E36,0)</f>
        <v>2.1376388478991801</v>
      </c>
      <c r="H36" s="126">
        <f ca="1">OFFSET(IND!K$27,$E36,0)</f>
        <v>2.1974041060152065</v>
      </c>
      <c r="I36" s="126">
        <f ca="1">OFFSET(IND!L$27,$E36,0)</f>
        <v>2.2148610730469636</v>
      </c>
      <c r="J36" s="126">
        <f ca="1">OFFSET(IND!M$27,$E36,0)</f>
        <v>1.4516621431934047</v>
      </c>
      <c r="K36" s="126">
        <f ca="1">OFFSET(IND!N$27,$E36,0)</f>
        <v>1.4516621431934047</v>
      </c>
      <c r="L36" s="126">
        <f ca="1">OFFSET(IND!O$27,$E36,0)</f>
        <v>1.4516621431934047</v>
      </c>
      <c r="M36" s="126">
        <f ca="1">OFFSET(IND!P$27,$E36,0)</f>
        <v>1.4472545319214611</v>
      </c>
      <c r="N36" s="126">
        <f ca="1">OFFSET(IND!Q$27,$E36,0)</f>
        <v>1.4325315534282543</v>
      </c>
      <c r="O36" s="203">
        <f ca="1">OFFSET(IND!R$27,$E36,0)</f>
        <v>1.3193977695019277</v>
      </c>
      <c r="P36" s="126">
        <f ca="1">OFFSET(IND!S$27,$E36,0)</f>
        <v>1.4314409534956956</v>
      </c>
      <c r="Q36" s="126">
        <f ca="1">OFFSET(IND!T$27,$E36,0)</f>
        <v>1.4432896310575709</v>
      </c>
      <c r="R36" s="126">
        <f ca="1">OFFSET(IND!U$27,$E36,0)</f>
        <v>1.4511564739967349</v>
      </c>
      <c r="S36" s="126">
        <f ca="1">OFFSET(IND!V$27,$E36,0)</f>
        <v>1.4601315405236541</v>
      </c>
      <c r="T36" s="203">
        <f ca="1">OFFSET(IND!W$27,$E36,0)</f>
        <v>1.4697090052923028</v>
      </c>
      <c r="U36" s="126">
        <f ca="1">OFFSET(IND!X$27,$E36,0)</f>
        <v>1.4837592286273265</v>
      </c>
      <c r="V36" s="126">
        <f ca="1">OFFSET(IND!Y$27,$E36,0)</f>
        <v>1.4972530074738337</v>
      </c>
      <c r="W36" s="126">
        <f ca="1">OFFSET(IND!Z$27,$E36,0)</f>
        <v>1.5190934536480782</v>
      </c>
      <c r="X36" s="126">
        <f ca="1">OFFSET(IND!AA$27,$E36,0)</f>
        <v>1.5309874545901025</v>
      </c>
      <c r="Y36" s="205">
        <f ca="1">OFFSET(IND!AB$27,$E36,0)</f>
        <v>1.5417685665550955</v>
      </c>
      <c r="Z36" s="126">
        <f ca="1">OFFSET(IND!AC$27,$E36,0)</f>
        <v>1.5568621233060862</v>
      </c>
      <c r="AA36" s="126">
        <f ca="1">OFFSET(IND!AD$27,$E36,0)</f>
        <v>1.5719556800570764</v>
      </c>
      <c r="AB36" s="126">
        <f ca="1">OFFSET(IND!AE$27,$E36,0)</f>
        <v>1.5875361257355181</v>
      </c>
      <c r="AC36" s="126">
        <f ca="1">OFFSET(IND!AF$27,$E36,0)</f>
        <v>1.6093765719097626</v>
      </c>
      <c r="AD36" s="126">
        <f ca="1">OFFSET(IND!AG$27,$E36,0)</f>
        <v>1.6307301291565555</v>
      </c>
      <c r="AE36" s="126">
        <f ca="1">OFFSET(IND!AH$27,$E36,0)</f>
        <v>1.6539616865520896</v>
      </c>
      <c r="AF36" s="126">
        <f ca="1">OFFSET(IND!AI$27,$E36,0)</f>
        <v>1.6764281327759143</v>
      </c>
      <c r="AG36" s="126">
        <f ca="1">OFFSET(IND!AJ$27,$E36,0)</f>
        <v>1.7023028014918979</v>
      </c>
      <c r="AH36" s="126">
        <f ca="1">OFFSET(IND!AK$27,$E36,0)</f>
        <v>1.7294294703070423</v>
      </c>
      <c r="AI36" s="126">
        <f ca="1">OFFSET(IND!AL$27,$E36,0)</f>
        <v>1.7580168059045405</v>
      </c>
      <c r="AJ36" s="126">
        <f ca="1">OFFSET(IND!AM$27,$E36,0)</f>
        <v>1.9300277084169803</v>
      </c>
      <c r="AK36" s="126">
        <f ca="1">OFFSET(IND!AN$27,$E36,0)</f>
        <v>2.1820275061535637</v>
      </c>
      <c r="AL36" s="126">
        <f ca="1">OFFSET(IND!AO$27,$E36,0)</f>
        <v>2.5927067238652333</v>
      </c>
      <c r="AM36" s="126">
        <f ca="1">OFFSET(IND!AP$27,$E36,0)</f>
        <v>3.016717424114256</v>
      </c>
      <c r="AQ36" s="4"/>
    </row>
    <row r="37" spans="1:43">
      <c r="A37" s="35" t="s">
        <v>337</v>
      </c>
      <c r="B37">
        <v>1.594535370916</v>
      </c>
      <c r="E37" s="129">
        <f ca="1">MATCH(F37,IND!$D$28:$D$260,0)</f>
        <v>51</v>
      </c>
      <c r="F37" s="4" t="str">
        <f t="shared" si="0"/>
        <v>IMIL</v>
      </c>
      <c r="G37" s="126">
        <f ca="1">OFFSET(IND!J$27,$E37,0)</f>
        <v>1.4429062223319464</v>
      </c>
      <c r="H37" s="126">
        <f ca="1">OFFSET(IND!K$27,$E37,0)</f>
        <v>1.4832477715602643</v>
      </c>
      <c r="I37" s="126">
        <f ca="1">OFFSET(IND!L$27,$E37,0)</f>
        <v>1.4950312243067001</v>
      </c>
      <c r="J37" s="126">
        <f ca="1">OFFSET(IND!M$27,$E37,0)</f>
        <v>0.97987194665554811</v>
      </c>
      <c r="K37" s="126">
        <f ca="1">OFFSET(IND!N$27,$E37,0)</f>
        <v>0.97987194665554811</v>
      </c>
      <c r="L37" s="126">
        <f ca="1">OFFSET(IND!O$27,$E37,0)</f>
        <v>0.97987194665554811</v>
      </c>
      <c r="M37" s="126">
        <f ca="1">OFFSET(IND!P$27,$E37,0)</f>
        <v>0.97689680904698628</v>
      </c>
      <c r="N37" s="126">
        <f ca="1">OFFSET(IND!Q$27,$E37,0)</f>
        <v>0.96695879856407174</v>
      </c>
      <c r="O37" s="203">
        <f ca="1">OFFSET(IND!R$27,$E37,0)</f>
        <v>0.8905934944138012</v>
      </c>
      <c r="P37" s="126">
        <f ca="1">OFFSET(IND!S$27,$E37,0)</f>
        <v>0.96622264360959453</v>
      </c>
      <c r="Q37" s="126">
        <f ca="1">OFFSET(IND!T$27,$E37,0)</f>
        <v>0.97422050096386037</v>
      </c>
      <c r="R37" s="126">
        <f ca="1">OFFSET(IND!U$27,$E37,0)</f>
        <v>0.979530619947796</v>
      </c>
      <c r="S37" s="126">
        <f ca="1">OFFSET(IND!V$27,$E37,0)</f>
        <v>0.98558878985346654</v>
      </c>
      <c r="T37" s="203">
        <f ca="1">OFFSET(IND!W$27,$E37,0)</f>
        <v>0.99205357857230436</v>
      </c>
      <c r="U37" s="126">
        <f ca="1">OFFSET(IND!X$27,$E37,0)</f>
        <v>1.0015374793234453</v>
      </c>
      <c r="V37" s="126">
        <f ca="1">OFFSET(IND!Y$27,$E37,0)</f>
        <v>1.0106457800448378</v>
      </c>
      <c r="W37" s="126">
        <f ca="1">OFFSET(IND!Z$27,$E37,0)</f>
        <v>1.025388081212453</v>
      </c>
      <c r="X37" s="126">
        <f ca="1">OFFSET(IND!AA$27,$E37,0)</f>
        <v>1.0334165318483195</v>
      </c>
      <c r="Y37" s="205">
        <f ca="1">OFFSET(IND!AB$27,$E37,0)</f>
        <v>1.0406937824246898</v>
      </c>
      <c r="Z37" s="126">
        <f ca="1">OFFSET(IND!AC$27,$E37,0)</f>
        <v>1.0508819332316084</v>
      </c>
      <c r="AA37" s="126">
        <f ca="1">OFFSET(IND!AD$27,$E37,0)</f>
        <v>1.0610700840385268</v>
      </c>
      <c r="AB37" s="126">
        <f ca="1">OFFSET(IND!AE$27,$E37,0)</f>
        <v>1.0715868848714749</v>
      </c>
      <c r="AC37" s="126">
        <f ca="1">OFFSET(IND!AF$27,$E37,0)</f>
        <v>1.08632918603909</v>
      </c>
      <c r="AD37" s="126">
        <f ca="1">OFFSET(IND!AG$27,$E37,0)</f>
        <v>1.1007428371806753</v>
      </c>
      <c r="AE37" s="126">
        <f ca="1">OFFSET(IND!AH$27,$E37,0)</f>
        <v>1.116424138422661</v>
      </c>
      <c r="AF37" s="126">
        <f ca="1">OFFSET(IND!AI$27,$E37,0)</f>
        <v>1.1315889896237425</v>
      </c>
      <c r="AG37" s="126">
        <f ca="1">OFFSET(IND!AJ$27,$E37,0)</f>
        <v>1.1490543910070314</v>
      </c>
      <c r="AH37" s="126">
        <f ca="1">OFFSET(IND!AK$27,$E37,0)</f>
        <v>1.1673648924572539</v>
      </c>
      <c r="AI37" s="126">
        <f ca="1">OFFSET(IND!AL$27,$E37,0)</f>
        <v>1.1866613439855651</v>
      </c>
      <c r="AJ37" s="126">
        <f ca="1">OFFSET(IND!AM$27,$E37,0)</f>
        <v>1.3027687031814621</v>
      </c>
      <c r="AK37" s="126">
        <f ca="1">OFFSET(IND!AN$27,$E37,0)</f>
        <v>1.4728685666536561</v>
      </c>
      <c r="AL37" s="126">
        <f ca="1">OFFSET(IND!AO$27,$E37,0)</f>
        <v>1.750077038609033</v>
      </c>
      <c r="AM37" s="126">
        <f ca="1">OFFSET(IND!AP$27,$E37,0)</f>
        <v>2.0362842612771233</v>
      </c>
      <c r="AQ37" s="4"/>
    </row>
    <row r="38" spans="1:43">
      <c r="A38" s="35" t="s">
        <v>338</v>
      </c>
      <c r="B38">
        <v>31.93143244434</v>
      </c>
      <c r="E38" s="129">
        <f ca="1">MATCH(F38,IND!$D$28:$D$260,0)</f>
        <v>56</v>
      </c>
      <c r="F38" s="4" t="str">
        <f t="shared" si="0"/>
        <v>IMIO</v>
      </c>
      <c r="G38" s="126">
        <f ca="1">OFFSET(IND!J$27,$E38,0)</f>
        <v>28.894976807848312</v>
      </c>
      <c r="H38" s="126">
        <f ca="1">OFFSET(IND!K$27,$E38,0)</f>
        <v>29.702838130575874</v>
      </c>
      <c r="I38" s="126">
        <f ca="1">OFFSET(IND!L$27,$E38,0)</f>
        <v>29.938808139267341</v>
      </c>
      <c r="J38" s="126">
        <f ca="1">OFFSET(IND!M$27,$E38,0)</f>
        <v>19.622465226821674</v>
      </c>
      <c r="K38" s="126">
        <f ca="1">OFFSET(IND!N$27,$E38,0)</f>
        <v>19.622465226821674</v>
      </c>
      <c r="L38" s="126">
        <f ca="1">OFFSET(IND!O$27,$E38,0)</f>
        <v>19.622465226821674</v>
      </c>
      <c r="M38" s="126">
        <f ca="1">OFFSET(IND!P$27,$E38,0)</f>
        <v>19.562886488530133</v>
      </c>
      <c r="N38" s="126">
        <f ca="1">OFFSET(IND!Q$27,$E38,0)</f>
        <v>19.363872458390407</v>
      </c>
      <c r="O38" s="203">
        <f ca="1">OFFSET(IND!R$27,$E38,0)</f>
        <v>17.834615977133986</v>
      </c>
      <c r="P38" s="126">
        <f ca="1">OFFSET(IND!S$27,$E38,0)</f>
        <v>19.349130557629717</v>
      </c>
      <c r="Q38" s="126">
        <f ca="1">OFFSET(IND!T$27,$E38,0)</f>
        <v>19.509291972964458</v>
      </c>
      <c r="R38" s="126">
        <f ca="1">OFFSET(IND!U$27,$E38,0)</f>
        <v>19.615629975055658</v>
      </c>
      <c r="S38" s="126">
        <f ca="1">OFFSET(IND!V$27,$E38,0)</f>
        <v>19.736948101080124</v>
      </c>
      <c r="T38" s="203">
        <f ca="1">OFFSET(IND!W$27,$E38,0)</f>
        <v>19.866408988563556</v>
      </c>
      <c r="U38" s="126">
        <f ca="1">OFFSET(IND!X$27,$E38,0)</f>
        <v>20.05632922593648</v>
      </c>
      <c r="V38" s="126">
        <f ca="1">OFFSET(IND!Y$27,$E38,0)</f>
        <v>20.238727869750075</v>
      </c>
      <c r="W38" s="126">
        <f ca="1">OFFSET(IND!Z$27,$E38,0)</f>
        <v>20.53395041695353</v>
      </c>
      <c r="X38" s="126">
        <f ca="1">OFFSET(IND!AA$27,$E38,0)</f>
        <v>20.694724479284069</v>
      </c>
      <c r="Y38" s="205">
        <f ca="1">OFFSET(IND!AB$27,$E38,0)</f>
        <v>20.840455354495962</v>
      </c>
      <c r="Z38" s="126">
        <f ca="1">OFFSET(IND!AC$27,$E38,0)</f>
        <v>21.044478579792617</v>
      </c>
      <c r="AA38" s="126">
        <f ca="1">OFFSET(IND!AD$27,$E38,0)</f>
        <v>21.248501805089269</v>
      </c>
      <c r="AB38" s="126">
        <f ca="1">OFFSET(IND!AE$27,$E38,0)</f>
        <v>21.459106424750328</v>
      </c>
      <c r="AC38" s="126">
        <f ca="1">OFFSET(IND!AF$27,$E38,0)</f>
        <v>21.754328971953782</v>
      </c>
      <c r="AD38" s="126">
        <f ca="1">OFFSET(IND!AG$27,$E38,0)</f>
        <v>22.042970124792827</v>
      </c>
      <c r="AE38" s="126">
        <f ca="1">OFFSET(IND!AH$27,$E38,0)</f>
        <v>22.356996655894594</v>
      </c>
      <c r="AF38" s="126">
        <f ca="1">OFFSET(IND!AI$27,$E38,0)</f>
        <v>22.660680995852285</v>
      </c>
      <c r="AG38" s="126">
        <f ca="1">OFFSET(IND!AJ$27,$E38,0)</f>
        <v>23.010435096360833</v>
      </c>
      <c r="AH38" s="126">
        <f ca="1">OFFSET(IND!AK$27,$E38,0)</f>
        <v>23.377112782377861</v>
      </c>
      <c r="AI38" s="126">
        <f ca="1">OFFSET(IND!AL$27,$E38,0)</f>
        <v>23.763534651488111</v>
      </c>
      <c r="AJ38" s="126">
        <f ca="1">OFFSET(IND!AM$27,$E38,0)</f>
        <v>26.088647260514026</v>
      </c>
      <c r="AK38" s="126">
        <f ca="1">OFFSET(IND!AN$27,$E38,0)</f>
        <v>29.494988943692714</v>
      </c>
      <c r="AL38" s="126">
        <f ca="1">OFFSET(IND!AO$27,$E38,0)</f>
        <v>35.046238390205232</v>
      </c>
      <c r="AM38" s="126">
        <f ca="1">OFFSET(IND!AP$27,$E38,0)</f>
        <v>40.777692682409828</v>
      </c>
      <c r="AQ38" s="4"/>
    </row>
    <row r="39" spans="1:43">
      <c r="A39" s="35" t="s">
        <v>339</v>
      </c>
      <c r="B39">
        <v>16.901755910559999</v>
      </c>
      <c r="E39" s="129">
        <f ca="1">MATCH(F39,IND!$D$28:$D$260,0)</f>
        <v>54</v>
      </c>
      <c r="F39" s="4" t="str">
        <f t="shared" si="0"/>
        <v>IMIP</v>
      </c>
      <c r="G39" s="126">
        <f ca="1">OFFSET(IND!J$27,$E39,0)</f>
        <v>15.294517272248457</v>
      </c>
      <c r="H39" s="126">
        <f ca="1">OFFSET(IND!K$27,$E39,0)</f>
        <v>15.722129622872741</v>
      </c>
      <c r="I39" s="126">
        <f ca="1">OFFSET(IND!L$27,$E39,0)</f>
        <v>15.847031864451422</v>
      </c>
      <c r="J39" s="126">
        <f ca="1">OFFSET(IND!M$27,$E39,0)</f>
        <v>10.386446590059307</v>
      </c>
      <c r="K39" s="126">
        <f ca="1">OFFSET(IND!N$27,$E39,0)</f>
        <v>10.386446590059307</v>
      </c>
      <c r="L39" s="126">
        <f ca="1">OFFSET(IND!O$27,$E39,0)</f>
        <v>10.386446590059307</v>
      </c>
      <c r="M39" s="126">
        <f ca="1">OFFSET(IND!P$27,$E39,0)</f>
        <v>10.354910726648916</v>
      </c>
      <c r="N39" s="126">
        <f ca="1">OFFSET(IND!Q$27,$E39,0)</f>
        <v>10.249569803843084</v>
      </c>
      <c r="O39" s="203">
        <f ca="1">OFFSET(IND!R$27,$E39,0)</f>
        <v>9.4401128583742295</v>
      </c>
      <c r="P39" s="126">
        <f ca="1">OFFSET(IND!S$27,$E39,0)</f>
        <v>10.24176670860928</v>
      </c>
      <c r="Q39" s="126">
        <f ca="1">OFFSET(IND!T$27,$E39,0)</f>
        <v>10.326542396420859</v>
      </c>
      <c r="R39" s="126">
        <f ca="1">OFFSET(IND!U$27,$E39,0)</f>
        <v>10.382828595246893</v>
      </c>
      <c r="S39" s="126">
        <f ca="1">OFFSET(IND!V$27,$E39,0)</f>
        <v>10.447043984179617</v>
      </c>
      <c r="T39" s="203">
        <f ca="1">OFFSET(IND!W$27,$E39,0)</f>
        <v>10.515569451179063</v>
      </c>
      <c r="U39" s="126">
        <f ca="1">OFFSET(IND!X$27,$E39,0)</f>
        <v>10.616096901682527</v>
      </c>
      <c r="V39" s="126">
        <f ca="1">OFFSET(IND!Y$27,$E39,0)</f>
        <v>10.712643067017533</v>
      </c>
      <c r="W39" s="126">
        <f ca="1">OFFSET(IND!Z$27,$E39,0)</f>
        <v>10.868908509879352</v>
      </c>
      <c r="X39" s="126">
        <f ca="1">OFFSET(IND!AA$27,$E39,0)</f>
        <v>10.954008480355053</v>
      </c>
      <c r="Y39" s="205">
        <f ca="1">OFFSET(IND!AB$27,$E39,0)</f>
        <v>11.031145880493849</v>
      </c>
      <c r="Z39" s="126">
        <f ca="1">OFFSET(IND!AC$27,$E39,0)</f>
        <v>11.139138240688164</v>
      </c>
      <c r="AA39" s="126">
        <f ca="1">OFFSET(IND!AD$27,$E39,0)</f>
        <v>11.247130600882477</v>
      </c>
      <c r="AB39" s="126">
        <f ca="1">OFFSET(IND!AE$27,$E39,0)</f>
        <v>11.358606585599187</v>
      </c>
      <c r="AC39" s="126">
        <f ca="1">OFFSET(IND!AF$27,$E39,0)</f>
        <v>11.514872028461006</v>
      </c>
      <c r="AD39" s="126">
        <f ca="1">OFFSET(IND!AG$27,$E39,0)</f>
        <v>11.667653846800427</v>
      </c>
      <c r="AE39" s="126">
        <f ca="1">OFFSET(IND!AH$27,$E39,0)</f>
        <v>11.833872502583382</v>
      </c>
      <c r="AF39" s="126">
        <f ca="1">OFFSET(IND!AI$27,$E39,0)</f>
        <v>11.994616891259712</v>
      </c>
      <c r="AG39" s="126">
        <f ca="1">OFFSET(IND!AJ$27,$E39,0)</f>
        <v>12.17974665159282</v>
      </c>
      <c r="AH39" s="126">
        <f ca="1">OFFSET(IND!AK$27,$E39,0)</f>
        <v>12.373834303554952</v>
      </c>
      <c r="AI39" s="126">
        <f ca="1">OFFSET(IND!AL$27,$E39,0)</f>
        <v>12.578372829084275</v>
      </c>
      <c r="AJ39" s="126">
        <f ca="1">OFFSET(IND!AM$27,$E39,0)</f>
        <v>13.809087606782606</v>
      </c>
      <c r="AK39" s="126">
        <f ca="1">OFFSET(IND!AN$27,$E39,0)</f>
        <v>15.612112127446199</v>
      </c>
      <c r="AL39" s="126">
        <f ca="1">OFFSET(IND!AO$27,$E39,0)</f>
        <v>18.550466468647272</v>
      </c>
      <c r="AM39" s="126">
        <f ca="1">OFFSET(IND!AP$27,$E39,0)</f>
        <v>21.584205767009191</v>
      </c>
      <c r="AQ39" s="4"/>
    </row>
    <row r="40" spans="1:43">
      <c r="A40" s="35" t="s">
        <v>340</v>
      </c>
      <c r="B40">
        <v>28.149155918999998</v>
      </c>
      <c r="E40" s="129">
        <f ca="1">MATCH(F40,IND!$D$28:$D$260,0)</f>
        <v>66</v>
      </c>
      <c r="F40" s="4" t="str">
        <f t="shared" si="0"/>
        <v>IMIR</v>
      </c>
      <c r="G40" s="126">
        <f ca="1">OFFSET(IND!J$27,$E40,0)</f>
        <v>51.488523217763458</v>
      </c>
      <c r="H40" s="126">
        <f ca="1">OFFSET(IND!K$27,$E40,0)</f>
        <v>52.928067078573662</v>
      </c>
      <c r="I40" s="126">
        <f ca="1">OFFSET(IND!L$27,$E40,0)</f>
        <v>53.348546643309163</v>
      </c>
      <c r="J40" s="126">
        <f ca="1">OFFSET(IND!M$27,$E40,0)</f>
        <v>24.736354927066468</v>
      </c>
      <c r="K40" s="126">
        <f ca="1">OFFSET(IND!N$27,$E40,0)</f>
        <v>24.736354927066468</v>
      </c>
      <c r="L40" s="126">
        <f ca="1">OFFSET(IND!O$27,$E40,0)</f>
        <v>24.736354927066468</v>
      </c>
      <c r="M40" s="126">
        <f ca="1">OFFSET(IND!P$27,$E40,0)</f>
        <v>24.661249133811097</v>
      </c>
      <c r="N40" s="126">
        <f ca="1">OFFSET(IND!Q$27,$E40,0)</f>
        <v>24.41036925566647</v>
      </c>
      <c r="O40" s="203">
        <f ca="1">OFFSET(IND!R$27,$E40,0)</f>
        <v>22.482567083125542</v>
      </c>
      <c r="P40" s="126">
        <f ca="1">OFFSET(IND!S$27,$E40,0)</f>
        <v>24.391785408769515</v>
      </c>
      <c r="Q40" s="126">
        <f ca="1">OFFSET(IND!T$27,$E40,0)</f>
        <v>24.593687135670073</v>
      </c>
      <c r="R40" s="126">
        <f ca="1">OFFSET(IND!U$27,$E40,0)</f>
        <v>24.727738312805936</v>
      </c>
      <c r="S40" s="126">
        <f ca="1">OFFSET(IND!V$27,$E40,0)</f>
        <v>24.880673644311877</v>
      </c>
      <c r="T40" s="203">
        <f ca="1">OFFSET(IND!W$27,$E40,0)</f>
        <v>25.043873855138898</v>
      </c>
      <c r="U40" s="126">
        <f ca="1">OFFSET(IND!X$27,$E40,0)</f>
        <v>25.283289970554804</v>
      </c>
      <c r="V40" s="126">
        <f ca="1">OFFSET(IND!Y$27,$E40,0)</f>
        <v>25.513224259617598</v>
      </c>
      <c r="W40" s="126">
        <f ca="1">OFFSET(IND!Z$27,$E40,0)</f>
        <v>25.885385943976978</v>
      </c>
      <c r="X40" s="126">
        <f ca="1">OFFSET(IND!AA$27,$E40,0)</f>
        <v>26.088059982274594</v>
      </c>
      <c r="Y40" s="205">
        <f ca="1">OFFSET(IND!AB$27,$E40,0)</f>
        <v>26.271770367866004</v>
      </c>
      <c r="Z40" s="126">
        <f ca="1">OFFSET(IND!AC$27,$E40,0)</f>
        <v>26.528964907693982</v>
      </c>
      <c r="AA40" s="126">
        <f ca="1">OFFSET(IND!AD$27,$E40,0)</f>
        <v>26.786159447521953</v>
      </c>
      <c r="AB40" s="126">
        <f ca="1">OFFSET(IND!AE$27,$E40,0)</f>
        <v>27.051650585408893</v>
      </c>
      <c r="AC40" s="126">
        <f ca="1">OFFSET(IND!AF$27,$E40,0)</f>
        <v>27.42381226976827</v>
      </c>
      <c r="AD40" s="126">
        <f ca="1">OFFSET(IND!AG$27,$E40,0)</f>
        <v>27.787677356068677</v>
      </c>
      <c r="AE40" s="126">
        <f ca="1">OFFSET(IND!AH$27,$E40,0)</f>
        <v>28.18354360631082</v>
      </c>
      <c r="AF40" s="126">
        <f ca="1">OFFSET(IND!AI$27,$E40,0)</f>
        <v>28.56637234531744</v>
      </c>
      <c r="AG40" s="126">
        <f ca="1">OFFSET(IND!AJ$27,$E40,0)</f>
        <v>29.007277270736825</v>
      </c>
      <c r="AH40" s="126">
        <f ca="1">OFFSET(IND!AK$27,$E40,0)</f>
        <v>29.4695163054507</v>
      </c>
      <c r="AI40" s="126">
        <f ca="1">OFFSET(IND!AL$27,$E40,0)</f>
        <v>29.956645134341475</v>
      </c>
      <c r="AJ40" s="126">
        <f ca="1">OFFSET(IND!AM$27,$E40,0)</f>
        <v>32.88771470574509</v>
      </c>
      <c r="AK40" s="126">
        <f ca="1">OFFSET(IND!AN$27,$E40,0)</f>
        <v>37.181796815407566</v>
      </c>
      <c r="AL40" s="126">
        <f ca="1">OFFSET(IND!AO$27,$E40,0)</f>
        <v>44.179779740097231</v>
      </c>
      <c r="AM40" s="126">
        <f ca="1">OFFSET(IND!AP$27,$E40,0)</f>
        <v>51.404931421163305</v>
      </c>
      <c r="AQ40" s="4"/>
    </row>
    <row r="41" spans="1:43">
      <c r="A41" s="35" t="s">
        <v>341</v>
      </c>
      <c r="B41">
        <v>5.2585839407999997E-2</v>
      </c>
      <c r="E41" s="129">
        <f ca="1">MATCH(F41,IND!$D$28:$D$260,0)</f>
        <v>59</v>
      </c>
      <c r="F41" s="4" t="str">
        <f t="shared" si="0"/>
        <v>IMIS</v>
      </c>
      <c r="G41" s="126">
        <f ca="1">OFFSET(IND!J$27,$E41,0)</f>
        <v>20.275122960000004</v>
      </c>
      <c r="H41" s="126">
        <f ca="1">OFFSET(IND!K$27,$E41,0)</f>
        <v>20.841985766703509</v>
      </c>
      <c r="I41" s="126">
        <f ca="1">OFFSET(IND!L$27,$E41,0)</f>
        <v>21.007561983390151</v>
      </c>
      <c r="J41" s="126">
        <f ca="1">OFFSET(IND!M$27,$E41,0)</f>
        <v>24.5131771912</v>
      </c>
      <c r="K41" s="126">
        <f ca="1">OFFSET(IND!N$27,$E41,0)</f>
        <v>24.5131771912</v>
      </c>
      <c r="L41" s="126">
        <f ca="1">OFFSET(IND!O$27,$E41,0)</f>
        <v>24.5131771912</v>
      </c>
      <c r="M41" s="126">
        <f ca="1">OFFSET(IND!P$27,$E41,0)</f>
        <v>24.438749021666418</v>
      </c>
      <c r="N41" s="126">
        <f ca="1">OFFSET(IND!Q$27,$E41,0)</f>
        <v>24.190132646101045</v>
      </c>
      <c r="O41" s="203">
        <f ca="1">OFFSET(IND!R$27,$E41,0)</f>
        <v>22.279723598995723</v>
      </c>
      <c r="P41" s="126">
        <f ca="1">OFFSET(IND!S$27,$E41,0)</f>
        <v>24.171716467435175</v>
      </c>
      <c r="Q41" s="126">
        <f ca="1">OFFSET(IND!T$27,$E41,0)</f>
        <v>24.371796585193643</v>
      </c>
      <c r="R41" s="126">
        <f ca="1">OFFSET(IND!U$27,$E41,0)</f>
        <v>24.504638318242389</v>
      </c>
      <c r="S41" s="126">
        <f ca="1">OFFSET(IND!V$27,$E41,0)</f>
        <v>24.656193827979113</v>
      </c>
      <c r="T41" s="203">
        <f ca="1">OFFSET(IND!W$27,$E41,0)</f>
        <v>24.817921604664051</v>
      </c>
      <c r="U41" s="126">
        <f ca="1">OFFSET(IND!X$27,$E41,0)</f>
        <v>25.055177646507033</v>
      </c>
      <c r="V41" s="126">
        <f ca="1">OFFSET(IND!Y$27,$E41,0)</f>
        <v>25.283037409465138</v>
      </c>
      <c r="W41" s="126">
        <f ca="1">OFFSET(IND!Z$27,$E41,0)</f>
        <v>25.651841355696305</v>
      </c>
      <c r="X41" s="126">
        <f ca="1">OFFSET(IND!AA$27,$E41,0)</f>
        <v>25.852686816860405</v>
      </c>
      <c r="Y41" s="205">
        <f ca="1">OFFSET(IND!AB$27,$E41,0)</f>
        <v>26.034739720254766</v>
      </c>
      <c r="Z41" s="126">
        <f ca="1">OFFSET(IND!AC$27,$E41,0)</f>
        <v>26.289613785006878</v>
      </c>
      <c r="AA41" s="126">
        <f ca="1">OFFSET(IND!AD$27,$E41,0)</f>
        <v>26.544487849758983</v>
      </c>
      <c r="AB41" s="126">
        <f ca="1">OFFSET(IND!AE$27,$E41,0)</f>
        <v>26.80758365853535</v>
      </c>
      <c r="AC41" s="126">
        <f ca="1">OFFSET(IND!AF$27,$E41,0)</f>
        <v>27.176387604766518</v>
      </c>
      <c r="AD41" s="126">
        <f ca="1">OFFSET(IND!AG$27,$E41,0)</f>
        <v>27.536969806973421</v>
      </c>
      <c r="AE41" s="126">
        <f ca="1">OFFSET(IND!AH$27,$E41,0)</f>
        <v>27.929264450416767</v>
      </c>
      <c r="AF41" s="126">
        <f ca="1">OFFSET(IND!AI$27,$E41,0)</f>
        <v>28.308639210393412</v>
      </c>
      <c r="AG41" s="126">
        <f ca="1">OFFSET(IND!AJ$27,$E41,0)</f>
        <v>28.745566178539885</v>
      </c>
      <c r="AH41" s="126">
        <f ca="1">OFFSET(IND!AK$27,$E41,0)</f>
        <v>29.203634774177321</v>
      </c>
      <c r="AI41" s="126">
        <f ca="1">OFFSET(IND!AL$27,$E41,0)</f>
        <v>29.686368601887537</v>
      </c>
      <c r="AJ41" s="126">
        <f ca="1">OFFSET(IND!AM$27,$E41,0)</f>
        <v>32.590993312173104</v>
      </c>
      <c r="AK41" s="126">
        <f ca="1">OFFSET(IND!AN$27,$E41,0)</f>
        <v>36.846333112158803</v>
      </c>
      <c r="AL41" s="126">
        <f ca="1">OFFSET(IND!AO$27,$E41,0)</f>
        <v>43.781178440813434</v>
      </c>
      <c r="AM41" s="126">
        <f ca="1">OFFSET(IND!AP$27,$E41,0)</f>
        <v>50.941142951084686</v>
      </c>
      <c r="AQ41" s="4"/>
    </row>
    <row r="42" spans="1:43">
      <c r="A42" s="35" t="s">
        <v>342</v>
      </c>
      <c r="B42" t="s">
        <v>386</v>
      </c>
      <c r="E42" s="129">
        <f ca="1">MATCH(F42,IND!$D$28:$D$260,0)</f>
        <v>134</v>
      </c>
      <c r="F42" s="4" t="str">
        <f t="shared" si="0"/>
        <v>INFA</v>
      </c>
      <c r="G42" s="126">
        <f ca="1">OFFSET(IND!J$27,$E42,0)</f>
        <v>0</v>
      </c>
      <c r="H42" s="126">
        <f ca="1">OFFSET(IND!K$27,$E42,0)</f>
        <v>0</v>
      </c>
      <c r="I42" s="126">
        <f ca="1">OFFSET(IND!L$27,$E42,0)</f>
        <v>0</v>
      </c>
      <c r="J42" s="126">
        <f ca="1">OFFSET(IND!M$27,$E42,0)</f>
        <v>0</v>
      </c>
      <c r="K42" s="126">
        <f ca="1">OFFSET(IND!N$27,$E42,0)</f>
        <v>0</v>
      </c>
      <c r="L42" s="126">
        <f ca="1">OFFSET(IND!O$27,$E42,0)</f>
        <v>0</v>
      </c>
      <c r="M42" s="126">
        <f ca="1">OFFSET(IND!P$27,$E42,0)</f>
        <v>0</v>
      </c>
      <c r="N42" s="126">
        <f ca="1">OFFSET(IND!Q$27,$E42,0)</f>
        <v>0</v>
      </c>
      <c r="O42" s="203">
        <f ca="1">OFFSET(IND!R$27,$E42,0)</f>
        <v>0</v>
      </c>
      <c r="P42" s="126">
        <f ca="1">OFFSET(IND!S$27,$E42,0)</f>
        <v>0</v>
      </c>
      <c r="Q42" s="126">
        <f ca="1">OFFSET(IND!T$27,$E42,0)</f>
        <v>0</v>
      </c>
      <c r="R42" s="126">
        <f ca="1">OFFSET(IND!U$27,$E42,0)</f>
        <v>0</v>
      </c>
      <c r="S42" s="126">
        <f ca="1">OFFSET(IND!V$27,$E42,0)</f>
        <v>0</v>
      </c>
      <c r="T42" s="203">
        <f ca="1">OFFSET(IND!W$27,$E42,0)</f>
        <v>0</v>
      </c>
      <c r="U42" s="126">
        <f ca="1">OFFSET(IND!X$27,$E42,0)</f>
        <v>0</v>
      </c>
      <c r="V42" s="126">
        <f ca="1">OFFSET(IND!Y$27,$E42,0)</f>
        <v>0</v>
      </c>
      <c r="W42" s="126">
        <f ca="1">OFFSET(IND!Z$27,$E42,0)</f>
        <v>0</v>
      </c>
      <c r="X42" s="126">
        <f ca="1">OFFSET(IND!AA$27,$E42,0)</f>
        <v>0</v>
      </c>
      <c r="Y42" s="205">
        <f ca="1">OFFSET(IND!AB$27,$E42,0)</f>
        <v>0</v>
      </c>
      <c r="Z42" s="126">
        <f ca="1">OFFSET(IND!AC$27,$E42,0)</f>
        <v>0</v>
      </c>
      <c r="AA42" s="126">
        <f ca="1">OFFSET(IND!AD$27,$E42,0)</f>
        <v>0</v>
      </c>
      <c r="AB42" s="126">
        <f ca="1">OFFSET(IND!AE$27,$E42,0)</f>
        <v>0</v>
      </c>
      <c r="AC42" s="126">
        <f ca="1">OFFSET(IND!AF$27,$E42,0)</f>
        <v>0</v>
      </c>
      <c r="AD42" s="126">
        <f ca="1">OFFSET(IND!AG$27,$E42,0)</f>
        <v>0</v>
      </c>
      <c r="AE42" s="126">
        <f ca="1">OFFSET(IND!AH$27,$E42,0)</f>
        <v>0</v>
      </c>
      <c r="AF42" s="126">
        <f ca="1">OFFSET(IND!AI$27,$E42,0)</f>
        <v>0</v>
      </c>
      <c r="AG42" s="126">
        <f ca="1">OFFSET(IND!AJ$27,$E42,0)</f>
        <v>0</v>
      </c>
      <c r="AH42" s="126">
        <f ca="1">OFFSET(IND!AK$27,$E42,0)</f>
        <v>0</v>
      </c>
      <c r="AI42" s="126">
        <f ca="1">OFFSET(IND!AL$27,$E42,0)</f>
        <v>0</v>
      </c>
      <c r="AJ42" s="126">
        <f ca="1">OFFSET(IND!AM$27,$E42,0)</f>
        <v>0</v>
      </c>
      <c r="AK42" s="126">
        <f ca="1">OFFSET(IND!AN$27,$E42,0)</f>
        <v>0</v>
      </c>
      <c r="AL42" s="126">
        <f ca="1">OFFSET(IND!AO$27,$E42,0)</f>
        <v>0</v>
      </c>
      <c r="AM42" s="126">
        <f ca="1">OFFSET(IND!AP$27,$E42,0)</f>
        <v>0</v>
      </c>
      <c r="AQ42" s="4"/>
    </row>
    <row r="43" spans="1:43">
      <c r="A43" s="35" t="s">
        <v>343</v>
      </c>
      <c r="B43" t="s">
        <v>386</v>
      </c>
      <c r="E43" s="129">
        <f ca="1">MATCH(F43,IND!$D$28:$D$260,0)</f>
        <v>136</v>
      </c>
      <c r="F43" s="4" t="str">
        <f t="shared" si="0"/>
        <v>INFC</v>
      </c>
      <c r="G43" s="126">
        <f ca="1">OFFSET(IND!J$27,$E43,0)</f>
        <v>0</v>
      </c>
      <c r="H43" s="126">
        <f ca="1">OFFSET(IND!K$27,$E43,0)</f>
        <v>0</v>
      </c>
      <c r="I43" s="126">
        <f ca="1">OFFSET(IND!L$27,$E43,0)</f>
        <v>0</v>
      </c>
      <c r="J43" s="126">
        <f ca="1">OFFSET(IND!M$27,$E43,0)</f>
        <v>0</v>
      </c>
      <c r="K43" s="126">
        <f ca="1">OFFSET(IND!N$27,$E43,0)</f>
        <v>0</v>
      </c>
      <c r="L43" s="126">
        <f ca="1">OFFSET(IND!O$27,$E43,0)</f>
        <v>0</v>
      </c>
      <c r="M43" s="126">
        <f ca="1">OFFSET(IND!P$27,$E43,0)</f>
        <v>0</v>
      </c>
      <c r="N43" s="126">
        <f ca="1">OFFSET(IND!Q$27,$E43,0)</f>
        <v>0</v>
      </c>
      <c r="O43" s="203">
        <f ca="1">OFFSET(IND!R$27,$E43,0)</f>
        <v>0</v>
      </c>
      <c r="P43" s="126">
        <f ca="1">OFFSET(IND!S$27,$E43,0)</f>
        <v>0</v>
      </c>
      <c r="Q43" s="126">
        <f ca="1">OFFSET(IND!T$27,$E43,0)</f>
        <v>0</v>
      </c>
      <c r="R43" s="126">
        <f ca="1">OFFSET(IND!U$27,$E43,0)</f>
        <v>0</v>
      </c>
      <c r="S43" s="126">
        <f ca="1">OFFSET(IND!V$27,$E43,0)</f>
        <v>0</v>
      </c>
      <c r="T43" s="203">
        <f ca="1">OFFSET(IND!W$27,$E43,0)</f>
        <v>0</v>
      </c>
      <c r="U43" s="126">
        <f ca="1">OFFSET(IND!X$27,$E43,0)</f>
        <v>0</v>
      </c>
      <c r="V43" s="126">
        <f ca="1">OFFSET(IND!Y$27,$E43,0)</f>
        <v>0</v>
      </c>
      <c r="W43" s="126">
        <f ca="1">OFFSET(IND!Z$27,$E43,0)</f>
        <v>0</v>
      </c>
      <c r="X43" s="126">
        <f ca="1">OFFSET(IND!AA$27,$E43,0)</f>
        <v>0</v>
      </c>
      <c r="Y43" s="205">
        <f ca="1">OFFSET(IND!AB$27,$E43,0)</f>
        <v>0</v>
      </c>
      <c r="Z43" s="126">
        <f ca="1">OFFSET(IND!AC$27,$E43,0)</f>
        <v>0</v>
      </c>
      <c r="AA43" s="126">
        <f ca="1">OFFSET(IND!AD$27,$E43,0)</f>
        <v>0</v>
      </c>
      <c r="AB43" s="126">
        <f ca="1">OFFSET(IND!AE$27,$E43,0)</f>
        <v>0</v>
      </c>
      <c r="AC43" s="126">
        <f ca="1">OFFSET(IND!AF$27,$E43,0)</f>
        <v>0</v>
      </c>
      <c r="AD43" s="126">
        <f ca="1">OFFSET(IND!AG$27,$E43,0)</f>
        <v>0</v>
      </c>
      <c r="AE43" s="126">
        <f ca="1">OFFSET(IND!AH$27,$E43,0)</f>
        <v>0</v>
      </c>
      <c r="AF43" s="126">
        <f ca="1">OFFSET(IND!AI$27,$E43,0)</f>
        <v>0</v>
      </c>
      <c r="AG43" s="126">
        <f ca="1">OFFSET(IND!AJ$27,$E43,0)</f>
        <v>0</v>
      </c>
      <c r="AH43" s="126">
        <f ca="1">OFFSET(IND!AK$27,$E43,0)</f>
        <v>0</v>
      </c>
      <c r="AI43" s="126">
        <f ca="1">OFFSET(IND!AL$27,$E43,0)</f>
        <v>0</v>
      </c>
      <c r="AJ43" s="126">
        <f ca="1">OFFSET(IND!AM$27,$E43,0)</f>
        <v>0</v>
      </c>
      <c r="AK43" s="126">
        <f ca="1">OFFSET(IND!AN$27,$E43,0)</f>
        <v>0</v>
      </c>
      <c r="AL43" s="126">
        <f ca="1">OFFSET(IND!AO$27,$E43,0)</f>
        <v>0</v>
      </c>
      <c r="AM43" s="126">
        <f ca="1">OFFSET(IND!AP$27,$E43,0)</f>
        <v>0</v>
      </c>
      <c r="AQ43" s="4"/>
    </row>
    <row r="44" spans="1:43">
      <c r="A44" s="35" t="s">
        <v>344</v>
      </c>
      <c r="B44">
        <v>55.015944485879999</v>
      </c>
      <c r="E44" s="129">
        <f ca="1">MATCH(F44,IND!$D$28:$D$260,0)</f>
        <v>141</v>
      </c>
      <c r="F44" s="4" t="str">
        <f t="shared" si="0"/>
        <v>INFE</v>
      </c>
      <c r="G44" s="126">
        <f ca="1">OFFSET(IND!J$27,$E44,0)</f>
        <v>45.684078335879221</v>
      </c>
      <c r="H44" s="126">
        <f ca="1">OFFSET(IND!K$27,$E44,0)</f>
        <v>47.075145345755395</v>
      </c>
      <c r="I44" s="126">
        <f ca="1">OFFSET(IND!L$27,$E44,0)</f>
        <v>47.972010389428164</v>
      </c>
      <c r="J44" s="126">
        <f ca="1">OFFSET(IND!M$27,$E44,0)</f>
        <v>6.2101116000410164</v>
      </c>
      <c r="K44" s="126">
        <f ca="1">OFFSET(IND!N$27,$E44,0)</f>
        <v>6.2101116000410164</v>
      </c>
      <c r="L44" s="126">
        <f ca="1">OFFSET(IND!O$27,$E44,0)</f>
        <v>6.2101116000410164</v>
      </c>
      <c r="M44" s="126">
        <f ca="1">OFFSET(IND!P$27,$E44,0)</f>
        <v>6.2139626993588948</v>
      </c>
      <c r="N44" s="126">
        <f ca="1">OFFSET(IND!Q$27,$E44,0)</f>
        <v>6.154912509818093</v>
      </c>
      <c r="O44" s="203">
        <f ca="1">OFFSET(IND!R$27,$E44,0)</f>
        <v>5.3906832451813367</v>
      </c>
      <c r="P44" s="126">
        <f ca="1">OFFSET(IND!S$27,$E44,0)</f>
        <v>5.8162344796219339</v>
      </c>
      <c r="Q44" s="126">
        <f ca="1">OFFSET(IND!T$27,$E44,0)</f>
        <v>5.8102450601842524</v>
      </c>
      <c r="R44" s="126">
        <f ca="1">OFFSET(IND!U$27,$E44,0)</f>
        <v>5.8024779497832757</v>
      </c>
      <c r="S44" s="126">
        <f ca="1">OFFSET(IND!V$27,$E44,0)</f>
        <v>5.7971037266396044</v>
      </c>
      <c r="T44" s="203">
        <f ca="1">OFFSET(IND!W$27,$E44,0)</f>
        <v>5.8104158337374354</v>
      </c>
      <c r="U44" s="126">
        <f ca="1">OFFSET(IND!X$27,$E44,0)</f>
        <v>5.8721412144074518</v>
      </c>
      <c r="V44" s="126">
        <f ca="1">OFFSET(IND!Y$27,$E44,0)</f>
        <v>5.9256365443214651</v>
      </c>
      <c r="W44" s="126">
        <f ca="1">OFFSET(IND!Z$27,$E44,0)</f>
        <v>6.0696624325515005</v>
      </c>
      <c r="X44" s="126">
        <f ca="1">OFFSET(IND!AA$27,$E44,0)</f>
        <v>6.098467610197507</v>
      </c>
      <c r="Y44" s="205">
        <f ca="1">OFFSET(IND!AB$27,$E44,0)</f>
        <v>6.1355028385995158</v>
      </c>
      <c r="Z44" s="126">
        <f ca="1">OFFSET(IND!AC$27,$E44,0)</f>
        <v>6.1848831431355284</v>
      </c>
      <c r="AA44" s="126">
        <f ca="1">OFFSET(IND!AD$27,$E44,0)</f>
        <v>6.2507235491835447</v>
      </c>
      <c r="AB44" s="126">
        <f ca="1">OFFSET(IND!AE$27,$E44,0)</f>
        <v>6.3247940059875623</v>
      </c>
      <c r="AC44" s="126">
        <f ca="1">OFFSET(IND!AF$27,$E44,0)</f>
        <v>6.4358996911935895</v>
      </c>
      <c r="AD44" s="126">
        <f ca="1">OFFSET(IND!AG$27,$E44,0)</f>
        <v>6.5346603002656138</v>
      </c>
      <c r="AE44" s="126">
        <f ca="1">OFFSET(IND!AH$27,$E44,0)</f>
        <v>6.6375359347156389</v>
      </c>
      <c r="AF44" s="126">
        <f ca="1">OFFSET(IND!AI$27,$E44,0)</f>
        <v>6.7486416199216661</v>
      </c>
      <c r="AG44" s="126">
        <f ca="1">OFFSET(IND!AJ$27,$E44,0)</f>
        <v>6.8720923812616963</v>
      </c>
      <c r="AH44" s="126">
        <f ca="1">OFFSET(IND!AK$27,$E44,0)</f>
        <v>6.999658167979729</v>
      </c>
      <c r="AI44" s="126">
        <f ca="1">OFFSET(IND!AL$27,$E44,0)</f>
        <v>7.1313389800757605</v>
      </c>
      <c r="AJ44" s="126">
        <f ca="1">OFFSET(IND!AM$27,$E44,0)</f>
        <v>7.8679285227379427</v>
      </c>
      <c r="AK44" s="126">
        <f ca="1">OFFSET(IND!AN$27,$E44,0)</f>
        <v>8.9213750195062023</v>
      </c>
      <c r="AL44" s="126">
        <f ca="1">OFFSET(IND!AO$27,$E44,0)</f>
        <v>10.658601566585638</v>
      </c>
      <c r="AM44" s="126">
        <f ca="1">OFFSET(IND!AP$27,$E44,0)</f>
        <v>12.448637606016055</v>
      </c>
      <c r="AQ44" s="4"/>
    </row>
    <row r="45" spans="1:43">
      <c r="A45" s="35" t="s">
        <v>345</v>
      </c>
      <c r="B45" t="s">
        <v>386</v>
      </c>
      <c r="E45" s="129">
        <f ca="1">MATCH(F45,IND!$D$28:$D$260,0)</f>
        <v>139</v>
      </c>
      <c r="F45" s="4" t="str">
        <f t="shared" si="0"/>
        <v>INFF</v>
      </c>
      <c r="G45" s="126">
        <f ca="1">OFFSET(IND!J$27,$E45,0)</f>
        <v>0</v>
      </c>
      <c r="H45" s="126">
        <f ca="1">OFFSET(IND!K$27,$E45,0)</f>
        <v>0</v>
      </c>
      <c r="I45" s="126">
        <f ca="1">OFFSET(IND!L$27,$E45,0)</f>
        <v>0</v>
      </c>
      <c r="J45" s="126">
        <f ca="1">OFFSET(IND!M$27,$E45,0)</f>
        <v>0</v>
      </c>
      <c r="K45" s="126">
        <f ca="1">OFFSET(IND!N$27,$E45,0)</f>
        <v>0</v>
      </c>
      <c r="L45" s="126">
        <f ca="1">OFFSET(IND!O$27,$E45,0)</f>
        <v>0</v>
      </c>
      <c r="M45" s="126">
        <f ca="1">OFFSET(IND!P$27,$E45,0)</f>
        <v>0</v>
      </c>
      <c r="N45" s="126">
        <f ca="1">OFFSET(IND!Q$27,$E45,0)</f>
        <v>0</v>
      </c>
      <c r="O45" s="203">
        <f ca="1">OFFSET(IND!R$27,$E45,0)</f>
        <v>0</v>
      </c>
      <c r="P45" s="126">
        <f ca="1">OFFSET(IND!S$27,$E45,0)</f>
        <v>0</v>
      </c>
      <c r="Q45" s="126">
        <f ca="1">OFFSET(IND!T$27,$E45,0)</f>
        <v>0</v>
      </c>
      <c r="R45" s="126">
        <f ca="1">OFFSET(IND!U$27,$E45,0)</f>
        <v>0</v>
      </c>
      <c r="S45" s="126">
        <f ca="1">OFFSET(IND!V$27,$E45,0)</f>
        <v>0</v>
      </c>
      <c r="T45" s="203">
        <f ca="1">OFFSET(IND!W$27,$E45,0)</f>
        <v>0</v>
      </c>
      <c r="U45" s="126">
        <f ca="1">OFFSET(IND!X$27,$E45,0)</f>
        <v>0</v>
      </c>
      <c r="V45" s="126">
        <f ca="1">OFFSET(IND!Y$27,$E45,0)</f>
        <v>0</v>
      </c>
      <c r="W45" s="126">
        <f ca="1">OFFSET(IND!Z$27,$E45,0)</f>
        <v>0</v>
      </c>
      <c r="X45" s="126">
        <f ca="1">OFFSET(IND!AA$27,$E45,0)</f>
        <v>0</v>
      </c>
      <c r="Y45" s="205">
        <f ca="1">OFFSET(IND!AB$27,$E45,0)</f>
        <v>0</v>
      </c>
      <c r="Z45" s="126">
        <f ca="1">OFFSET(IND!AC$27,$E45,0)</f>
        <v>0</v>
      </c>
      <c r="AA45" s="126">
        <f ca="1">OFFSET(IND!AD$27,$E45,0)</f>
        <v>0</v>
      </c>
      <c r="AB45" s="126">
        <f ca="1">OFFSET(IND!AE$27,$E45,0)</f>
        <v>0</v>
      </c>
      <c r="AC45" s="126">
        <f ca="1">OFFSET(IND!AF$27,$E45,0)</f>
        <v>0</v>
      </c>
      <c r="AD45" s="126">
        <f ca="1">OFFSET(IND!AG$27,$E45,0)</f>
        <v>0</v>
      </c>
      <c r="AE45" s="126">
        <f ca="1">OFFSET(IND!AH$27,$E45,0)</f>
        <v>0</v>
      </c>
      <c r="AF45" s="126">
        <f ca="1">OFFSET(IND!AI$27,$E45,0)</f>
        <v>0</v>
      </c>
      <c r="AG45" s="126">
        <f ca="1">OFFSET(IND!AJ$27,$E45,0)</f>
        <v>0</v>
      </c>
      <c r="AH45" s="126">
        <f ca="1">OFFSET(IND!AK$27,$E45,0)</f>
        <v>0</v>
      </c>
      <c r="AI45" s="126">
        <f ca="1">OFFSET(IND!AL$27,$E45,0)</f>
        <v>0</v>
      </c>
      <c r="AJ45" s="126">
        <f ca="1">OFFSET(IND!AM$27,$E45,0)</f>
        <v>0</v>
      </c>
      <c r="AK45" s="126">
        <f ca="1">OFFSET(IND!AN$27,$E45,0)</f>
        <v>0</v>
      </c>
      <c r="AL45" s="126">
        <f ca="1">OFFSET(IND!AO$27,$E45,0)</f>
        <v>0</v>
      </c>
      <c r="AM45" s="126">
        <f ca="1">OFFSET(IND!AP$27,$E45,0)</f>
        <v>0</v>
      </c>
      <c r="AQ45" s="4"/>
    </row>
    <row r="46" spans="1:43">
      <c r="A46" s="35" t="s">
        <v>346</v>
      </c>
      <c r="B46">
        <v>0.72389400639309998</v>
      </c>
      <c r="E46" s="129">
        <f ca="1">MATCH(F46,IND!$D$28:$D$260,0)</f>
        <v>137</v>
      </c>
      <c r="F46" s="4" t="str">
        <f t="shared" si="0"/>
        <v>INFH</v>
      </c>
      <c r="G46" s="126">
        <f ca="1">OFFSET(IND!J$27,$E46,0)</f>
        <v>0.60110629389314751</v>
      </c>
      <c r="H46" s="126">
        <f ca="1">OFFSET(IND!K$27,$E46,0)</f>
        <v>0.61940980718099192</v>
      </c>
      <c r="I46" s="126">
        <f ca="1">OFFSET(IND!L$27,$E46,0)</f>
        <v>0.63121066301879147</v>
      </c>
      <c r="J46" s="126">
        <f ca="1">OFFSET(IND!M$27,$E46,0)</f>
        <v>8.1711994737381791E-2</v>
      </c>
      <c r="K46" s="126">
        <f ca="1">OFFSET(IND!N$27,$E46,0)</f>
        <v>8.1711994737381791E-2</v>
      </c>
      <c r="L46" s="126">
        <f ca="1">OFFSET(IND!O$27,$E46,0)</f>
        <v>8.1711994737381791E-2</v>
      </c>
      <c r="M46" s="126">
        <f ca="1">OFFSET(IND!P$27,$E46,0)</f>
        <v>8.1762667096827571E-2</v>
      </c>
      <c r="N46" s="126">
        <f ca="1">OFFSET(IND!Q$27,$E46,0)</f>
        <v>8.0985690918659134E-2</v>
      </c>
      <c r="O46" s="203">
        <f ca="1">OFFSET(IND!R$27,$E46,0)</f>
        <v>7.0930042699754434E-2</v>
      </c>
      <c r="P46" s="126">
        <f ca="1">OFFSET(IND!S$27,$E46,0)</f>
        <v>7.6529401047657028E-2</v>
      </c>
      <c r="Q46" s="126">
        <f ca="1">OFFSET(IND!T$27,$E46,0)</f>
        <v>7.6450592897161218E-2</v>
      </c>
      <c r="R46" s="126">
        <f ca="1">OFFSET(IND!U$27,$E46,0)</f>
        <v>7.6348394076095741E-2</v>
      </c>
      <c r="S46" s="126">
        <f ca="1">OFFSET(IND!V$27,$E46,0)</f>
        <v>7.6277680613679011E-2</v>
      </c>
      <c r="T46" s="203">
        <f ca="1">OFFSET(IND!W$27,$E46,0)</f>
        <v>7.645283991759784E-2</v>
      </c>
      <c r="U46" s="126">
        <f ca="1">OFFSET(IND!X$27,$E46,0)</f>
        <v>7.7265015979045421E-2</v>
      </c>
      <c r="V46" s="126">
        <f ca="1">OFFSET(IND!Y$27,$E46,0)</f>
        <v>7.7968901898966644E-2</v>
      </c>
      <c r="W46" s="126">
        <f ca="1">OFFSET(IND!Z$27,$E46,0)</f>
        <v>7.9863979375677643E-2</v>
      </c>
      <c r="X46" s="126">
        <f ca="1">OFFSET(IND!AA$27,$E46,0)</f>
        <v>8.0242994871019838E-2</v>
      </c>
      <c r="Y46" s="205">
        <f ca="1">OFFSET(IND!AB$27,$E46,0)</f>
        <v>8.0730300507888375E-2</v>
      </c>
      <c r="Z46" s="126">
        <f ca="1">OFFSET(IND!AC$27,$E46,0)</f>
        <v>8.1380041357046434E-2</v>
      </c>
      <c r="AA46" s="126">
        <f ca="1">OFFSET(IND!AD$27,$E46,0)</f>
        <v>8.224636248925718E-2</v>
      </c>
      <c r="AB46" s="126">
        <f ca="1">OFFSET(IND!AE$27,$E46,0)</f>
        <v>8.3220973762994255E-2</v>
      </c>
      <c r="AC46" s="126">
        <f ca="1">OFFSET(IND!AF$27,$E46,0)</f>
        <v>8.4682890673599881E-2</v>
      </c>
      <c r="AD46" s="126">
        <f ca="1">OFFSET(IND!AG$27,$E46,0)</f>
        <v>8.5982372371915999E-2</v>
      </c>
      <c r="AE46" s="126">
        <f ca="1">OFFSET(IND!AH$27,$E46,0)</f>
        <v>8.7335999140995282E-2</v>
      </c>
      <c r="AF46" s="126">
        <f ca="1">OFFSET(IND!AI$27,$E46,0)</f>
        <v>8.8797916051600909E-2</v>
      </c>
      <c r="AG46" s="126">
        <f ca="1">OFFSET(IND!AJ$27,$E46,0)</f>
        <v>9.0422268174496043E-2</v>
      </c>
      <c r="AH46" s="126">
        <f ca="1">OFFSET(IND!AK$27,$E46,0)</f>
        <v>9.2100765368154369E-2</v>
      </c>
      <c r="AI46" s="126">
        <f ca="1">OFFSET(IND!AL$27,$E46,0)</f>
        <v>9.3833407632575833E-2</v>
      </c>
      <c r="AJ46" s="126">
        <f ca="1">OFFSET(IND!AM$27,$E46,0)</f>
        <v>0.1035253752991835</v>
      </c>
      <c r="AK46" s="126">
        <f ca="1">OFFSET(IND!AN$27,$E46,0)</f>
        <v>0.11738651341455535</v>
      </c>
      <c r="AL46" s="126">
        <f ca="1">OFFSET(IND!AO$27,$E46,0)</f>
        <v>0.14024475745507425</v>
      </c>
      <c r="AM46" s="126">
        <f ca="1">OFFSET(IND!AP$27,$E46,0)</f>
        <v>0.16379786323705345</v>
      </c>
      <c r="AQ46" s="4"/>
    </row>
    <row r="47" spans="1:43">
      <c r="A47" s="35" t="s">
        <v>347</v>
      </c>
      <c r="B47">
        <v>0.80432667377019995</v>
      </c>
      <c r="E47" s="129">
        <f ca="1">MATCH(F47,IND!$D$28:$D$260,0)</f>
        <v>133</v>
      </c>
      <c r="F47" s="4" t="str">
        <f t="shared" si="0"/>
        <v>INFK</v>
      </c>
      <c r="G47" s="126">
        <f ca="1">OFFSET(IND!J$27,$E47,0)</f>
        <v>0.66789588210349726</v>
      </c>
      <c r="H47" s="126">
        <f ca="1">OFFSET(IND!K$27,$E47,0)</f>
        <v>0.68823311908999107</v>
      </c>
      <c r="I47" s="126">
        <f ca="1">OFFSET(IND!L$27,$E47,0)</f>
        <v>0.70134518113199062</v>
      </c>
      <c r="J47" s="126">
        <f ca="1">OFFSET(IND!M$27,$E47,0)</f>
        <v>9.0791105263757541E-2</v>
      </c>
      <c r="K47" s="126">
        <f ca="1">OFFSET(IND!N$27,$E47,0)</f>
        <v>9.0791105263757541E-2</v>
      </c>
      <c r="L47" s="126">
        <f ca="1">OFFSET(IND!O$27,$E47,0)</f>
        <v>9.0791105263757541E-2</v>
      </c>
      <c r="M47" s="126">
        <f ca="1">OFFSET(IND!P$27,$E47,0)</f>
        <v>9.0847407885363954E-2</v>
      </c>
      <c r="N47" s="126">
        <f ca="1">OFFSET(IND!Q$27,$E47,0)</f>
        <v>8.9984101020732343E-2</v>
      </c>
      <c r="O47" s="203">
        <f ca="1">OFFSET(IND!R$27,$E47,0)</f>
        <v>7.8811158555282687E-2</v>
      </c>
      <c r="P47" s="126">
        <f ca="1">OFFSET(IND!S$27,$E47,0)</f>
        <v>8.5032667830730005E-2</v>
      </c>
      <c r="Q47" s="126">
        <f ca="1">OFFSET(IND!T$27,$E47,0)</f>
        <v>8.4945103219067994E-2</v>
      </c>
      <c r="R47" s="126">
        <f ca="1">OFFSET(IND!U$27,$E47,0)</f>
        <v>8.4831548973439683E-2</v>
      </c>
      <c r="S47" s="126">
        <f ca="1">OFFSET(IND!V$27,$E47,0)</f>
        <v>8.4752978459643316E-2</v>
      </c>
      <c r="T47" s="203">
        <f ca="1">OFFSET(IND!W$27,$E47,0)</f>
        <v>8.4947599908442029E-2</v>
      </c>
      <c r="U47" s="126">
        <f ca="1">OFFSET(IND!X$27,$E47,0)</f>
        <v>8.5850017754494898E-2</v>
      </c>
      <c r="V47" s="126">
        <f ca="1">OFFSET(IND!Y$27,$E47,0)</f>
        <v>8.6632113221074031E-2</v>
      </c>
      <c r="W47" s="126">
        <f ca="1">OFFSET(IND!Z$27,$E47,0)</f>
        <v>8.8737754861864027E-2</v>
      </c>
      <c r="X47" s="126">
        <f ca="1">OFFSET(IND!AA$27,$E47,0)</f>
        <v>8.915888319002202E-2</v>
      </c>
      <c r="Y47" s="205">
        <f ca="1">OFFSET(IND!AB$27,$E47,0)</f>
        <v>8.9700333897653736E-2</v>
      </c>
      <c r="Z47" s="126">
        <f ca="1">OFFSET(IND!AC$27,$E47,0)</f>
        <v>9.0422268174496029E-2</v>
      </c>
      <c r="AA47" s="126">
        <f ca="1">OFFSET(IND!AD$27,$E47,0)</f>
        <v>9.1384847210285752E-2</v>
      </c>
      <c r="AB47" s="126">
        <f ca="1">OFFSET(IND!AE$27,$E47,0)</f>
        <v>9.246774862554917E-2</v>
      </c>
      <c r="AC47" s="126">
        <f ca="1">OFFSET(IND!AF$27,$E47,0)</f>
        <v>9.4092100748444304E-2</v>
      </c>
      <c r="AD47" s="126">
        <f ca="1">OFFSET(IND!AG$27,$E47,0)</f>
        <v>9.5535969302128876E-2</v>
      </c>
      <c r="AE47" s="126">
        <f ca="1">OFFSET(IND!AH$27,$E47,0)</f>
        <v>9.7039999045550301E-2</v>
      </c>
      <c r="AF47" s="126">
        <f ca="1">OFFSET(IND!AI$27,$E47,0)</f>
        <v>9.8664351168445436E-2</v>
      </c>
      <c r="AG47" s="126">
        <f ca="1">OFFSET(IND!AJ$27,$E47,0)</f>
        <v>0.10046918686055115</v>
      </c>
      <c r="AH47" s="126">
        <f ca="1">OFFSET(IND!AK$27,$E47,0)</f>
        <v>0.10233418374239373</v>
      </c>
      <c r="AI47" s="126">
        <f ca="1">OFFSET(IND!AL$27,$E47,0)</f>
        <v>0.10425934181397313</v>
      </c>
      <c r="AJ47" s="126">
        <f ca="1">OFFSET(IND!AM$27,$E47,0)</f>
        <v>0.11502819477687054</v>
      </c>
      <c r="AK47" s="126">
        <f ca="1">OFFSET(IND!AN$27,$E47,0)</f>
        <v>0.13042945934950592</v>
      </c>
      <c r="AL47" s="126">
        <f ca="1">OFFSET(IND!AO$27,$E47,0)</f>
        <v>0.15582750828341579</v>
      </c>
      <c r="AM47" s="126">
        <f ca="1">OFFSET(IND!AP$27,$E47,0)</f>
        <v>0.18199762581894821</v>
      </c>
      <c r="AQ47" s="4"/>
    </row>
    <row r="48" spans="1:43">
      <c r="A48" s="35" t="s">
        <v>348</v>
      </c>
      <c r="B48">
        <v>0.241298002131</v>
      </c>
      <c r="E48" s="129">
        <f ca="1">MATCH(F48,IND!$D$28:$D$260,0)</f>
        <v>135</v>
      </c>
      <c r="F48" s="4" t="str">
        <f t="shared" si="0"/>
        <v>INFL</v>
      </c>
      <c r="G48" s="126">
        <f ca="1">OFFSET(IND!J$27,$E48,0)</f>
        <v>0.20036876463104916</v>
      </c>
      <c r="H48" s="126">
        <f ca="1">OFFSET(IND!K$27,$E48,0)</f>
        <v>0.20646993572699729</v>
      </c>
      <c r="I48" s="126">
        <f ca="1">OFFSET(IND!L$27,$E48,0)</f>
        <v>0.21040355433959715</v>
      </c>
      <c r="J48" s="126">
        <f ca="1">OFFSET(IND!M$27,$E48,0)</f>
        <v>2.723733157912726E-2</v>
      </c>
      <c r="K48" s="126">
        <f ca="1">OFFSET(IND!N$27,$E48,0)</f>
        <v>2.723733157912726E-2</v>
      </c>
      <c r="L48" s="126">
        <f ca="1">OFFSET(IND!O$27,$E48,0)</f>
        <v>2.723733157912726E-2</v>
      </c>
      <c r="M48" s="126">
        <f ca="1">OFFSET(IND!P$27,$E48,0)</f>
        <v>2.7254222365609183E-2</v>
      </c>
      <c r="N48" s="126">
        <f ca="1">OFFSET(IND!Q$27,$E48,0)</f>
        <v>2.6995230306219701E-2</v>
      </c>
      <c r="O48" s="203">
        <f ca="1">OFFSET(IND!R$27,$E48,0)</f>
        <v>2.3643347566584805E-2</v>
      </c>
      <c r="P48" s="126">
        <f ca="1">OFFSET(IND!S$27,$E48,0)</f>
        <v>2.5509800349219004E-2</v>
      </c>
      <c r="Q48" s="126">
        <f ca="1">OFFSET(IND!T$27,$E48,0)</f>
        <v>2.54835309657204E-2</v>
      </c>
      <c r="R48" s="126">
        <f ca="1">OFFSET(IND!U$27,$E48,0)</f>
        <v>2.5449464692031906E-2</v>
      </c>
      <c r="S48" s="126">
        <f ca="1">OFFSET(IND!V$27,$E48,0)</f>
        <v>2.5425893537892996E-2</v>
      </c>
      <c r="T48" s="203">
        <f ca="1">OFFSET(IND!W$27,$E48,0)</f>
        <v>2.5484279972532609E-2</v>
      </c>
      <c r="U48" s="126">
        <f ca="1">OFFSET(IND!X$27,$E48,0)</f>
        <v>2.575500532634847E-2</v>
      </c>
      <c r="V48" s="126">
        <f ca="1">OFFSET(IND!Y$27,$E48,0)</f>
        <v>2.5989633966322211E-2</v>
      </c>
      <c r="W48" s="126">
        <f ca="1">OFFSET(IND!Z$27,$E48,0)</f>
        <v>2.6621326458559209E-2</v>
      </c>
      <c r="X48" s="126">
        <f ca="1">OFFSET(IND!AA$27,$E48,0)</f>
        <v>2.6747664957006607E-2</v>
      </c>
      <c r="Y48" s="205">
        <f ca="1">OFFSET(IND!AB$27,$E48,0)</f>
        <v>2.6910100169296122E-2</v>
      </c>
      <c r="Z48" s="126">
        <f ca="1">OFFSET(IND!AC$27,$E48,0)</f>
        <v>2.7126680452348808E-2</v>
      </c>
      <c r="AA48" s="126">
        <f ca="1">OFFSET(IND!AD$27,$E48,0)</f>
        <v>2.7415454163085724E-2</v>
      </c>
      <c r="AB48" s="126">
        <f ca="1">OFFSET(IND!AE$27,$E48,0)</f>
        <v>2.774032458766475E-2</v>
      </c>
      <c r="AC48" s="126">
        <f ca="1">OFFSET(IND!AF$27,$E48,0)</f>
        <v>2.8227630224533291E-2</v>
      </c>
      <c r="AD48" s="126">
        <f ca="1">OFFSET(IND!AG$27,$E48,0)</f>
        <v>2.8660790790638664E-2</v>
      </c>
      <c r="AE48" s="126">
        <f ca="1">OFFSET(IND!AH$27,$E48,0)</f>
        <v>2.9111999713665092E-2</v>
      </c>
      <c r="AF48" s="126">
        <f ca="1">OFFSET(IND!AI$27,$E48,0)</f>
        <v>2.9599305350533633E-2</v>
      </c>
      <c r="AG48" s="126">
        <f ca="1">OFFSET(IND!AJ$27,$E48,0)</f>
        <v>3.0140756058165345E-2</v>
      </c>
      <c r="AH48" s="126">
        <f ca="1">OFFSET(IND!AK$27,$E48,0)</f>
        <v>3.070025512271812E-2</v>
      </c>
      <c r="AI48" s="126">
        <f ca="1">OFFSET(IND!AL$27,$E48,0)</f>
        <v>3.1277802544191942E-2</v>
      </c>
      <c r="AJ48" s="126">
        <f ca="1">OFFSET(IND!AM$27,$E48,0)</f>
        <v>3.4508458433061162E-2</v>
      </c>
      <c r="AK48" s="126">
        <f ca="1">OFFSET(IND!AN$27,$E48,0)</f>
        <v>3.9128837804851775E-2</v>
      </c>
      <c r="AL48" s="126">
        <f ca="1">OFFSET(IND!AO$27,$E48,0)</f>
        <v>4.674825248502474E-2</v>
      </c>
      <c r="AM48" s="126">
        <f ca="1">OFFSET(IND!AP$27,$E48,0)</f>
        <v>5.4599287745684462E-2</v>
      </c>
      <c r="AQ48" s="4"/>
    </row>
    <row r="49" spans="1:43">
      <c r="A49" s="35" t="s">
        <v>349</v>
      </c>
      <c r="B49">
        <v>4.5042293731129996</v>
      </c>
      <c r="E49" s="129">
        <f ca="1">MATCH(F49,IND!$D$28:$D$260,0)</f>
        <v>140</v>
      </c>
      <c r="F49" s="4" t="str">
        <f t="shared" si="0"/>
        <v>INFO</v>
      </c>
      <c r="G49" s="126">
        <f ca="1">OFFSET(IND!J$27,$E49,0)</f>
        <v>3.7402169397795855</v>
      </c>
      <c r="H49" s="126">
        <f ca="1">OFFSET(IND!K$27,$E49,0)</f>
        <v>3.8541054669039507</v>
      </c>
      <c r="I49" s="126">
        <f ca="1">OFFSET(IND!L$27,$E49,0)</f>
        <v>3.927533014339148</v>
      </c>
      <c r="J49" s="126">
        <f ca="1">OFFSET(IND!M$27,$E49,0)</f>
        <v>0.50843018947704222</v>
      </c>
      <c r="K49" s="126">
        <f ca="1">OFFSET(IND!N$27,$E49,0)</f>
        <v>0.50843018947704222</v>
      </c>
      <c r="L49" s="126">
        <f ca="1">OFFSET(IND!O$27,$E49,0)</f>
        <v>0.50843018947704222</v>
      </c>
      <c r="M49" s="126">
        <f ca="1">OFFSET(IND!P$27,$E49,0)</f>
        <v>0.50874548415803811</v>
      </c>
      <c r="N49" s="126">
        <f ca="1">OFFSET(IND!Q$27,$E49,0)</f>
        <v>0.50391096571610117</v>
      </c>
      <c r="O49" s="203">
        <f ca="1">OFFSET(IND!R$27,$E49,0)</f>
        <v>0.44134248790958308</v>
      </c>
      <c r="P49" s="126">
        <f ca="1">OFFSET(IND!S$27,$E49,0)</f>
        <v>0.47618293985208809</v>
      </c>
      <c r="Q49" s="126">
        <f ca="1">OFFSET(IND!T$27,$E49,0)</f>
        <v>0.47569257802678089</v>
      </c>
      <c r="R49" s="126">
        <f ca="1">OFFSET(IND!U$27,$E49,0)</f>
        <v>0.4750566742512623</v>
      </c>
      <c r="S49" s="126">
        <f ca="1">OFFSET(IND!V$27,$E49,0)</f>
        <v>0.4746166793740027</v>
      </c>
      <c r="T49" s="203">
        <f ca="1">OFFSET(IND!W$27,$E49,0)</f>
        <v>0.47570655948727547</v>
      </c>
      <c r="U49" s="126">
        <f ca="1">OFFSET(IND!X$27,$E49,0)</f>
        <v>0.48076009942517151</v>
      </c>
      <c r="V49" s="126">
        <f ca="1">OFFSET(IND!Y$27,$E49,0)</f>
        <v>0.48513983403801469</v>
      </c>
      <c r="W49" s="126">
        <f ca="1">OFFSET(IND!Z$27,$E49,0)</f>
        <v>0.49693142722643868</v>
      </c>
      <c r="X49" s="126">
        <f ca="1">OFFSET(IND!AA$27,$E49,0)</f>
        <v>0.49928974586412345</v>
      </c>
      <c r="Y49" s="205">
        <f ca="1">OFFSET(IND!AB$27,$E49,0)</f>
        <v>0.502321869826861</v>
      </c>
      <c r="Z49" s="126">
        <f ca="1">OFFSET(IND!AC$27,$E49,0)</f>
        <v>0.50636470177717785</v>
      </c>
      <c r="AA49" s="126">
        <f ca="1">OFFSET(IND!AD$27,$E49,0)</f>
        <v>0.51175514437760028</v>
      </c>
      <c r="AB49" s="126">
        <f ca="1">OFFSET(IND!AE$27,$E49,0)</f>
        <v>0.51781939230307539</v>
      </c>
      <c r="AC49" s="126">
        <f ca="1">OFFSET(IND!AF$27,$E49,0)</f>
        <v>0.52691576419128816</v>
      </c>
      <c r="AD49" s="126">
        <f ca="1">OFFSET(IND!AG$27,$E49,0)</f>
        <v>0.53500142809192175</v>
      </c>
      <c r="AE49" s="126">
        <f ca="1">OFFSET(IND!AH$27,$E49,0)</f>
        <v>0.54342399465508173</v>
      </c>
      <c r="AF49" s="126">
        <f ca="1">OFFSET(IND!AI$27,$E49,0)</f>
        <v>0.55252036654329451</v>
      </c>
      <c r="AG49" s="126">
        <f ca="1">OFFSET(IND!AJ$27,$E49,0)</f>
        <v>0.56262744641908646</v>
      </c>
      <c r="AH49" s="126">
        <f ca="1">OFFSET(IND!AK$27,$E49,0)</f>
        <v>0.57307142895740493</v>
      </c>
      <c r="AI49" s="126">
        <f ca="1">OFFSET(IND!AL$27,$E49,0)</f>
        <v>0.58385231415824956</v>
      </c>
      <c r="AJ49" s="126">
        <f ca="1">OFFSET(IND!AM$27,$E49,0)</f>
        <v>0.64415789075047503</v>
      </c>
      <c r="AK49" s="126">
        <f ca="1">OFFSET(IND!AN$27,$E49,0)</f>
        <v>0.73040497235723312</v>
      </c>
      <c r="AL49" s="126">
        <f ca="1">OFFSET(IND!AO$27,$E49,0)</f>
        <v>0.87263404638712849</v>
      </c>
      <c r="AM49" s="126">
        <f ca="1">OFFSET(IND!AP$27,$E49,0)</f>
        <v>1.01918670458611</v>
      </c>
      <c r="AQ49" s="4"/>
    </row>
    <row r="50" spans="1:43">
      <c r="A50" s="35" t="s">
        <v>350</v>
      </c>
      <c r="B50" t="s">
        <v>386</v>
      </c>
      <c r="E50" s="129">
        <f ca="1">MATCH(F50,IND!$D$28:$D$260,0)</f>
        <v>138</v>
      </c>
      <c r="F50" s="4" t="str">
        <f t="shared" si="0"/>
        <v>INFP</v>
      </c>
      <c r="G50" s="126">
        <f ca="1">OFFSET(IND!J$27,$E50,0)</f>
        <v>0</v>
      </c>
      <c r="H50" s="126">
        <f ca="1">OFFSET(IND!K$27,$E50,0)</f>
        <v>0</v>
      </c>
      <c r="I50" s="126">
        <f ca="1">OFFSET(IND!L$27,$E50,0)</f>
        <v>0</v>
      </c>
      <c r="J50" s="126">
        <f ca="1">OFFSET(IND!M$27,$E50,0)</f>
        <v>0</v>
      </c>
      <c r="K50" s="126">
        <f ca="1">OFFSET(IND!N$27,$E50,0)</f>
        <v>0</v>
      </c>
      <c r="L50" s="126">
        <f ca="1">OFFSET(IND!O$27,$E50,0)</f>
        <v>0</v>
      </c>
      <c r="M50" s="126">
        <f ca="1">OFFSET(IND!P$27,$E50,0)</f>
        <v>0</v>
      </c>
      <c r="N50" s="126">
        <f ca="1">OFFSET(IND!Q$27,$E50,0)</f>
        <v>0</v>
      </c>
      <c r="O50" s="203">
        <f ca="1">OFFSET(IND!R$27,$E50,0)</f>
        <v>0</v>
      </c>
      <c r="P50" s="126">
        <f ca="1">OFFSET(IND!S$27,$E50,0)</f>
        <v>0</v>
      </c>
      <c r="Q50" s="126">
        <f ca="1">OFFSET(IND!T$27,$E50,0)</f>
        <v>0</v>
      </c>
      <c r="R50" s="126">
        <f ca="1">OFFSET(IND!U$27,$E50,0)</f>
        <v>0</v>
      </c>
      <c r="S50" s="126">
        <f ca="1">OFFSET(IND!V$27,$E50,0)</f>
        <v>0</v>
      </c>
      <c r="T50" s="203">
        <f ca="1">OFFSET(IND!W$27,$E50,0)</f>
        <v>0</v>
      </c>
      <c r="U50" s="126">
        <f ca="1">OFFSET(IND!X$27,$E50,0)</f>
        <v>0</v>
      </c>
      <c r="V50" s="126">
        <f ca="1">OFFSET(IND!Y$27,$E50,0)</f>
        <v>0</v>
      </c>
      <c r="W50" s="126">
        <f ca="1">OFFSET(IND!Z$27,$E50,0)</f>
        <v>0</v>
      </c>
      <c r="X50" s="126">
        <f ca="1">OFFSET(IND!AA$27,$E50,0)</f>
        <v>0</v>
      </c>
      <c r="Y50" s="205">
        <f ca="1">OFFSET(IND!AB$27,$E50,0)</f>
        <v>0</v>
      </c>
      <c r="Z50" s="126">
        <f ca="1">OFFSET(IND!AC$27,$E50,0)</f>
        <v>0</v>
      </c>
      <c r="AA50" s="126">
        <f ca="1">OFFSET(IND!AD$27,$E50,0)</f>
        <v>0</v>
      </c>
      <c r="AB50" s="126">
        <f ca="1">OFFSET(IND!AE$27,$E50,0)</f>
        <v>0</v>
      </c>
      <c r="AC50" s="126">
        <f ca="1">OFFSET(IND!AF$27,$E50,0)</f>
        <v>0</v>
      </c>
      <c r="AD50" s="126">
        <f ca="1">OFFSET(IND!AG$27,$E50,0)</f>
        <v>0</v>
      </c>
      <c r="AE50" s="126">
        <f ca="1">OFFSET(IND!AH$27,$E50,0)</f>
        <v>0</v>
      </c>
      <c r="AF50" s="126">
        <f ca="1">OFFSET(IND!AI$27,$E50,0)</f>
        <v>0</v>
      </c>
      <c r="AG50" s="126">
        <f ca="1">OFFSET(IND!AJ$27,$E50,0)</f>
        <v>0</v>
      </c>
      <c r="AH50" s="126">
        <f ca="1">OFFSET(IND!AK$27,$E50,0)</f>
        <v>0</v>
      </c>
      <c r="AI50" s="126">
        <f ca="1">OFFSET(IND!AL$27,$E50,0)</f>
        <v>0</v>
      </c>
      <c r="AJ50" s="126">
        <f ca="1">OFFSET(IND!AM$27,$E50,0)</f>
        <v>0</v>
      </c>
      <c r="AK50" s="126">
        <f ca="1">OFFSET(IND!AN$27,$E50,0)</f>
        <v>0</v>
      </c>
      <c r="AL50" s="126">
        <f ca="1">OFFSET(IND!AO$27,$E50,0)</f>
        <v>0</v>
      </c>
      <c r="AM50" s="126">
        <f ca="1">OFFSET(IND!AP$27,$E50,0)</f>
        <v>0</v>
      </c>
      <c r="AQ50" s="4"/>
    </row>
    <row r="51" spans="1:43">
      <c r="A51" s="35" t="s">
        <v>351</v>
      </c>
      <c r="B51">
        <v>0.51839999999999997</v>
      </c>
      <c r="E51" s="129">
        <f ca="1">MATCH(F51,IND!$D$28:$D$260,0)</f>
        <v>143</v>
      </c>
      <c r="F51" s="4" t="str">
        <f t="shared" si="0"/>
        <v>INFS</v>
      </c>
      <c r="G51" s="126">
        <f ca="1">OFFSET(IND!J$27,$E51,0)</f>
        <v>2.487856608</v>
      </c>
      <c r="H51" s="126">
        <f ca="1">OFFSET(IND!K$27,$E51,0)</f>
        <v>2.5636111242068691</v>
      </c>
      <c r="I51" s="126">
        <f ca="1">OFFSET(IND!L$27,$E51,0)</f>
        <v>2.6124524647058656</v>
      </c>
      <c r="J51" s="126">
        <f ca="1">OFFSET(IND!M$27,$E51,0)</f>
        <v>0.65368000000000004</v>
      </c>
      <c r="K51" s="126">
        <f ca="1">OFFSET(IND!N$27,$E51,0)</f>
        <v>0.65368000000000004</v>
      </c>
      <c r="L51" s="126">
        <f ca="1">OFFSET(IND!O$27,$E51,0)</f>
        <v>0.65368000000000004</v>
      </c>
      <c r="M51" s="126">
        <f ca="1">OFFSET(IND!P$27,$E51,0)</f>
        <v>0.65408536897953562</v>
      </c>
      <c r="N51" s="126">
        <f ca="1">OFFSET(IND!Q$27,$E51,0)</f>
        <v>0.64786971129332327</v>
      </c>
      <c r="O51" s="203">
        <f ca="1">OFFSET(IND!R$27,$E51,0)</f>
        <v>0.56742648935437201</v>
      </c>
      <c r="P51" s="126">
        <f ca="1">OFFSET(IND!S$27,$E51,0)</f>
        <v>0.61222026261398499</v>
      </c>
      <c r="Q51" s="126">
        <f ca="1">OFFSET(IND!T$27,$E51,0)</f>
        <v>0.61158981280081293</v>
      </c>
      <c r="R51" s="126">
        <f ca="1">OFFSET(IND!U$27,$E51,0)</f>
        <v>0.61077224219115156</v>
      </c>
      <c r="S51" s="126">
        <f ca="1">OFFSET(IND!V$27,$E51,0)</f>
        <v>0.61020654830176446</v>
      </c>
      <c r="T51" s="203">
        <f ca="1">OFFSET(IND!W$27,$E51,0)</f>
        <v>0.61160778852547526</v>
      </c>
      <c r="U51" s="126">
        <f ca="1">OFFSET(IND!X$27,$E51,0)</f>
        <v>0.61810503840357889</v>
      </c>
      <c r="V51" s="126">
        <f ca="1">OFFSET(IND!Y$27,$E51,0)</f>
        <v>0.6237359882979352</v>
      </c>
      <c r="W51" s="126">
        <f ca="1">OFFSET(IND!Z$27,$E51,0)</f>
        <v>0.63889623801351003</v>
      </c>
      <c r="X51" s="126">
        <f ca="1">OFFSET(IND!AA$27,$E51,0)</f>
        <v>0.64192828795662493</v>
      </c>
      <c r="Y51" s="205">
        <f ca="1">OFFSET(IND!AB$27,$E51,0)</f>
        <v>0.64582663788348704</v>
      </c>
      <c r="Z51" s="126">
        <f ca="1">OFFSET(IND!AC$27,$E51,0)</f>
        <v>0.65102443778596986</v>
      </c>
      <c r="AA51" s="126">
        <f ca="1">OFFSET(IND!AD$27,$E51,0)</f>
        <v>0.65795483765594698</v>
      </c>
      <c r="AB51" s="126">
        <f ca="1">OFFSET(IND!AE$27,$E51,0)</f>
        <v>0.66575153750967109</v>
      </c>
      <c r="AC51" s="126">
        <f ca="1">OFFSET(IND!AF$27,$E51,0)</f>
        <v>0.67744658729025742</v>
      </c>
      <c r="AD51" s="126">
        <f ca="1">OFFSET(IND!AG$27,$E51,0)</f>
        <v>0.68784218709522305</v>
      </c>
      <c r="AE51" s="126">
        <f ca="1">OFFSET(IND!AH$27,$E51,0)</f>
        <v>0.69867093689206217</v>
      </c>
      <c r="AF51" s="126">
        <f ca="1">OFFSET(IND!AI$27,$E51,0)</f>
        <v>0.7103659866726485</v>
      </c>
      <c r="AG51" s="126">
        <f ca="1">OFFSET(IND!AJ$27,$E51,0)</f>
        <v>0.72336048642885553</v>
      </c>
      <c r="AH51" s="126">
        <f ca="1">OFFSET(IND!AK$27,$E51,0)</f>
        <v>0.73678813617693617</v>
      </c>
      <c r="AI51" s="126">
        <f ca="1">OFFSET(IND!AL$27,$E51,0)</f>
        <v>0.75064893591689019</v>
      </c>
      <c r="AJ51" s="126">
        <f ca="1">OFFSET(IND!AM$27,$E51,0)</f>
        <v>0.82818278446225857</v>
      </c>
      <c r="AK51" s="126">
        <f ca="1">OFFSET(IND!AN$27,$E51,0)</f>
        <v>0.93906918238189141</v>
      </c>
      <c r="AL51" s="126">
        <f ca="1">OFFSET(IND!AO$27,$E51,0)</f>
        <v>1.1219306706178493</v>
      </c>
      <c r="AM51" s="126">
        <f ca="1">OFFSET(IND!AP$27,$E51,0)</f>
        <v>1.310350917082848</v>
      </c>
      <c r="AQ51" s="4"/>
    </row>
    <row r="52" spans="1:43">
      <c r="A52" s="35" t="s">
        <v>352</v>
      </c>
      <c r="B52">
        <v>0.24189876324029999</v>
      </c>
      <c r="E52" s="129">
        <f ca="1">MATCH(F52,IND!$D$28:$D$260,0)</f>
        <v>212</v>
      </c>
      <c r="F52" s="4" t="str">
        <f t="shared" si="0"/>
        <v>IOTA</v>
      </c>
      <c r="G52" s="126">
        <f ca="1">OFFSET(IND!J$27,$E52,0)</f>
        <v>0.22789646617646991</v>
      </c>
      <c r="H52" s="126">
        <f ca="1">OFFSET(IND!K$27,$E52,0)</f>
        <v>0.23365746965653986</v>
      </c>
      <c r="I52" s="126">
        <f ca="1">OFFSET(IND!L$27,$E52,0)</f>
        <v>0.23865590162220546</v>
      </c>
      <c r="J52" s="126">
        <f ca="1">OFFSET(IND!M$27,$E52,0)</f>
        <v>0.12355272</v>
      </c>
      <c r="K52" s="126">
        <f ca="1">OFFSET(IND!N$27,$E52,0)</f>
        <v>0.12355272</v>
      </c>
      <c r="L52" s="126">
        <f ca="1">OFFSET(IND!O$27,$E52,0)</f>
        <v>0.12355272</v>
      </c>
      <c r="M52" s="126">
        <f ca="1">OFFSET(IND!P$27,$E52,0)</f>
        <v>0.12562525850789541</v>
      </c>
      <c r="N52" s="126">
        <f ca="1">OFFSET(IND!Q$27,$E52,0)</f>
        <v>0.12554210109862801</v>
      </c>
      <c r="O52" s="203">
        <f ca="1">OFFSET(IND!R$27,$E52,0)</f>
        <v>0.11667624192596426</v>
      </c>
      <c r="P52" s="126">
        <f ca="1">OFFSET(IND!S$27,$E52,0)</f>
        <v>0.11958682062910651</v>
      </c>
      <c r="Q52" s="126">
        <f ca="1">OFFSET(IND!T$27,$E52,0)</f>
        <v>0.12211775863183895</v>
      </c>
      <c r="R52" s="126">
        <f ca="1">OFFSET(IND!U$27,$E52,0)</f>
        <v>0.12439560283429812</v>
      </c>
      <c r="S52" s="126">
        <f ca="1">OFFSET(IND!V$27,$E52,0)</f>
        <v>0.12698981428709885</v>
      </c>
      <c r="T52" s="203">
        <f ca="1">OFFSET(IND!W$27,$E52,0)</f>
        <v>0.1296472991899679</v>
      </c>
      <c r="U52" s="126">
        <f ca="1">OFFSET(IND!X$27,$E52,0)</f>
        <v>0.13211496374263201</v>
      </c>
      <c r="V52" s="126">
        <f ca="1">OFFSET(IND!Y$27,$E52,0)</f>
        <v>0.13458262829529613</v>
      </c>
      <c r="W52" s="126">
        <f ca="1">OFFSET(IND!Z$27,$E52,0)</f>
        <v>0.13711356629802857</v>
      </c>
      <c r="X52" s="126">
        <f ca="1">OFFSET(IND!AA$27,$E52,0)</f>
        <v>0.13951795740062434</v>
      </c>
      <c r="Y52" s="205">
        <f ca="1">OFFSET(IND!AB$27,$E52,0)</f>
        <v>0.14217544230349335</v>
      </c>
      <c r="Z52" s="126">
        <f ca="1">OFFSET(IND!AC$27,$E52,0)</f>
        <v>0.14546566170704547</v>
      </c>
      <c r="AA52" s="126">
        <f ca="1">OFFSET(IND!AD$27,$E52,0)</f>
        <v>0.14894570146080255</v>
      </c>
      <c r="AB52" s="126">
        <f ca="1">OFFSET(IND!AE$27,$E52,0)</f>
        <v>0.15274210846490116</v>
      </c>
      <c r="AC52" s="126">
        <f ca="1">OFFSET(IND!AF$27,$E52,0)</f>
        <v>0.15710797651961458</v>
      </c>
      <c r="AD52" s="126">
        <f ca="1">OFFSET(IND!AG$27,$E52,0)</f>
        <v>0.16141057112425972</v>
      </c>
      <c r="AE52" s="126">
        <f ca="1">OFFSET(IND!AH$27,$E52,0)</f>
        <v>0.16596625952917807</v>
      </c>
      <c r="AF52" s="126">
        <f ca="1">OFFSET(IND!AI$27,$E52,0)</f>
        <v>0.17064849483423303</v>
      </c>
      <c r="AG52" s="126">
        <f ca="1">OFFSET(IND!AJ$27,$E52,0)</f>
        <v>0.17552055048949292</v>
      </c>
      <c r="AH52" s="126">
        <f ca="1">OFFSET(IND!AK$27,$E52,0)</f>
        <v>0.18064569994502608</v>
      </c>
      <c r="AI52" s="126">
        <f ca="1">OFFSET(IND!AL$27,$E52,0)</f>
        <v>0.18589739630069582</v>
      </c>
      <c r="AJ52" s="126">
        <f ca="1">OFFSET(IND!AM$27,$E52,0)</f>
        <v>0.21550937093266503</v>
      </c>
      <c r="AK52" s="126">
        <f ca="1">OFFSET(IND!AN$27,$E52,0)</f>
        <v>0.25258761267269486</v>
      </c>
      <c r="AL52" s="126">
        <f ca="1">OFFSET(IND!AO$27,$E52,0)</f>
        <v>0.31803345119335302</v>
      </c>
      <c r="AM52" s="126">
        <f ca="1">OFFSET(IND!AP$27,$E52,0)</f>
        <v>0.3847236675653522</v>
      </c>
      <c r="AQ52" s="4"/>
    </row>
    <row r="53" spans="1:43">
      <c r="A53" s="35" t="s">
        <v>353</v>
      </c>
      <c r="B53">
        <v>4.5502640185010002</v>
      </c>
      <c r="E53" s="129">
        <f ca="1">MATCH(F53,IND!$D$28:$D$260,0)</f>
        <v>214</v>
      </c>
      <c r="F53" s="4" t="str">
        <f t="shared" si="0"/>
        <v>IOTC</v>
      </c>
      <c r="G53" s="126">
        <f ca="1">OFFSET(IND!J$27,$E53,0)</f>
        <v>4.2868722274366169</v>
      </c>
      <c r="H53" s="126">
        <f ca="1">OFFSET(IND!K$27,$E53,0)</f>
        <v>4.3952402343444286</v>
      </c>
      <c r="I53" s="126">
        <f ca="1">OFFSET(IND!L$27,$E53,0)</f>
        <v>4.4892638036162351</v>
      </c>
      <c r="J53" s="126">
        <f ca="1">OFFSET(IND!M$27,$E53,0)</f>
        <v>2.3241024000000006</v>
      </c>
      <c r="K53" s="126">
        <f ca="1">OFFSET(IND!N$27,$E53,0)</f>
        <v>2.3241024000000006</v>
      </c>
      <c r="L53" s="126">
        <f ca="1">OFFSET(IND!O$27,$E53,0)</f>
        <v>2.3241024000000006</v>
      </c>
      <c r="M53" s="126">
        <f ca="1">OFFSET(IND!P$27,$E53,0)</f>
        <v>2.3630881197825526</v>
      </c>
      <c r="N53" s="126">
        <f ca="1">OFFSET(IND!Q$27,$E53,0)</f>
        <v>2.3615238779394256</v>
      </c>
      <c r="O53" s="203">
        <f ca="1">OFFSET(IND!R$27,$E53,0)</f>
        <v>2.194751632202951</v>
      </c>
      <c r="P53" s="126">
        <f ca="1">OFFSET(IND!S$27,$E53,0)</f>
        <v>2.2495014017698356</v>
      </c>
      <c r="Q53" s="126">
        <f ca="1">OFFSET(IND!T$27,$E53,0)</f>
        <v>2.297109897045388</v>
      </c>
      <c r="R53" s="126">
        <f ca="1">OFFSET(IND!U$27,$E53,0)</f>
        <v>2.339957542793385</v>
      </c>
      <c r="S53" s="126">
        <f ca="1">OFFSET(IND!V$27,$E53,0)</f>
        <v>2.3887562504508257</v>
      </c>
      <c r="T53" s="203">
        <f ca="1">OFFSET(IND!W$27,$E53,0)</f>
        <v>2.4387451704901553</v>
      </c>
      <c r="U53" s="126">
        <f ca="1">OFFSET(IND!X$27,$E53,0)</f>
        <v>2.4851634533838185</v>
      </c>
      <c r="V53" s="126">
        <f ca="1">OFFSET(IND!Y$27,$E53,0)</f>
        <v>2.5315817362774822</v>
      </c>
      <c r="W53" s="126">
        <f ca="1">OFFSET(IND!Z$27,$E53,0)</f>
        <v>2.5791902315530346</v>
      </c>
      <c r="X53" s="126">
        <f ca="1">OFFSET(IND!AA$27,$E53,0)</f>
        <v>2.6244183020648091</v>
      </c>
      <c r="Y53" s="205">
        <f ca="1">OFFSET(IND!AB$27,$E53,0)</f>
        <v>2.6744072221041386</v>
      </c>
      <c r="Z53" s="126">
        <f ca="1">OFFSET(IND!AC$27,$E53,0)</f>
        <v>2.7362982659623563</v>
      </c>
      <c r="AA53" s="126">
        <f ca="1">OFFSET(IND!AD$27,$E53,0)</f>
        <v>2.8017599469662402</v>
      </c>
      <c r="AB53" s="126">
        <f ca="1">OFFSET(IND!AE$27,$E53,0)</f>
        <v>2.8731726898795684</v>
      </c>
      <c r="AC53" s="126">
        <f ca="1">OFFSET(IND!AF$27,$E53,0)</f>
        <v>2.955297344229896</v>
      </c>
      <c r="AD53" s="126">
        <f ca="1">OFFSET(IND!AG$27,$E53,0)</f>
        <v>3.0362317861983348</v>
      </c>
      <c r="AE53" s="126">
        <f ca="1">OFFSET(IND!AH$27,$E53,0)</f>
        <v>3.1219270776943286</v>
      </c>
      <c r="AF53" s="126">
        <f ca="1">OFFSET(IND!AI$27,$E53,0)</f>
        <v>3.2100027939541</v>
      </c>
      <c r="AG53" s="126">
        <f ca="1">OFFSET(IND!AJ$27,$E53,0)</f>
        <v>3.3016491473595373</v>
      </c>
      <c r="AH53" s="126">
        <f ca="1">OFFSET(IND!AK$27,$E53,0)</f>
        <v>3.3980563502925305</v>
      </c>
      <c r="AI53" s="126">
        <f ca="1">OFFSET(IND!AL$27,$E53,0)</f>
        <v>3.4968439779893012</v>
      </c>
      <c r="AJ53" s="126">
        <f ca="1">OFFSET(IND!AM$27,$E53,0)</f>
        <v>4.05386337271326</v>
      </c>
      <c r="AK53" s="126">
        <f ca="1">OFFSET(IND!AN$27,$E53,0)</f>
        <v>4.7513278285000977</v>
      </c>
      <c r="AL53" s="126">
        <f ca="1">OFFSET(IND!AO$27,$E53,0)</f>
        <v>5.9824041688337957</v>
      </c>
      <c r="AM53" s="126">
        <f ca="1">OFFSET(IND!AP$27,$E53,0)</f>
        <v>7.2368880193445939</v>
      </c>
      <c r="AQ53" s="4"/>
    </row>
    <row r="54" spans="1:43">
      <c r="A54" s="35" t="s">
        <v>354</v>
      </c>
      <c r="B54">
        <v>0.43799389606880001</v>
      </c>
      <c r="E54" s="129">
        <f ca="1">MATCH(F54,IND!$D$28:$D$260,0)</f>
        <v>219</v>
      </c>
      <c r="F54" s="4" t="str">
        <f t="shared" si="0"/>
        <v>IOTE</v>
      </c>
      <c r="G54" s="126">
        <f ca="1">OFFSET(IND!J$27,$E54,0)</f>
        <v>0.41264064265496897</v>
      </c>
      <c r="H54" s="126">
        <f ca="1">OFFSET(IND!K$27,$E54,0)</f>
        <v>0.42307180123428972</v>
      </c>
      <c r="I54" s="126">
        <f ca="1">OFFSET(IND!L$27,$E54,0)</f>
        <v>0.43212221001501327</v>
      </c>
      <c r="J54" s="126">
        <f ca="1">OFFSET(IND!M$27,$E54,0)</f>
        <v>0.22371068160000002</v>
      </c>
      <c r="K54" s="126">
        <f ca="1">OFFSET(IND!N$27,$E54,0)</f>
        <v>0.22371068160000002</v>
      </c>
      <c r="L54" s="126">
        <f ca="1">OFFSET(IND!O$27,$E54,0)</f>
        <v>0.22371068160000002</v>
      </c>
      <c r="M54" s="126">
        <f ca="1">OFFSET(IND!P$27,$E54,0)</f>
        <v>0.22746332259603416</v>
      </c>
      <c r="N54" s="126">
        <f ca="1">OFFSET(IND!Q$27,$E54,0)</f>
        <v>0.22731275366718096</v>
      </c>
      <c r="O54" s="203">
        <f ca="1">OFFSET(IND!R$27,$E54,0)</f>
        <v>0.21125978940636808</v>
      </c>
      <c r="P54" s="126">
        <f ca="1">OFFSET(IND!S$27,$E54,0)</f>
        <v>0.21652982753689565</v>
      </c>
      <c r="Q54" s="126">
        <f ca="1">OFFSET(IND!T$27,$E54,0)</f>
        <v>0.22111246938952842</v>
      </c>
      <c r="R54" s="126">
        <f ca="1">OFFSET(IND!U$27,$E54,0)</f>
        <v>0.22523684705689787</v>
      </c>
      <c r="S54" s="126">
        <f ca="1">OFFSET(IND!V$27,$E54,0)</f>
        <v>0.2299340549558464</v>
      </c>
      <c r="T54" s="203">
        <f ca="1">OFFSET(IND!W$27,$E54,0)</f>
        <v>0.23474582890111076</v>
      </c>
      <c r="U54" s="126">
        <f ca="1">OFFSET(IND!X$27,$E54,0)</f>
        <v>0.23921390470742765</v>
      </c>
      <c r="V54" s="126">
        <f ca="1">OFFSET(IND!Y$27,$E54,0)</f>
        <v>0.24368198051374457</v>
      </c>
      <c r="W54" s="126">
        <f ca="1">OFFSET(IND!Z$27,$E54,0)</f>
        <v>0.24826462236637734</v>
      </c>
      <c r="X54" s="126">
        <f ca="1">OFFSET(IND!AA$27,$E54,0)</f>
        <v>0.2526181321263784</v>
      </c>
      <c r="Y54" s="205">
        <f ca="1">OFFSET(IND!AB$27,$E54,0)</f>
        <v>0.25742990607164273</v>
      </c>
      <c r="Z54" s="126">
        <f ca="1">OFFSET(IND!AC$27,$E54,0)</f>
        <v>0.26338734048006524</v>
      </c>
      <c r="AA54" s="126">
        <f ca="1">OFFSET(IND!AD$27,$E54,0)</f>
        <v>0.2696884730274352</v>
      </c>
      <c r="AB54" s="126">
        <f ca="1">OFFSET(IND!AE$27,$E54,0)</f>
        <v>0.27656243580638429</v>
      </c>
      <c r="AC54" s="126">
        <f ca="1">OFFSET(IND!AF$27,$E54,0)</f>
        <v>0.28446749300217572</v>
      </c>
      <c r="AD54" s="126">
        <f ca="1">OFFSET(IND!AG$27,$E54,0)</f>
        <v>0.29225798415165138</v>
      </c>
      <c r="AE54" s="126">
        <f ca="1">OFFSET(IND!AH$27,$E54,0)</f>
        <v>0.30050673948639028</v>
      </c>
      <c r="AF54" s="126">
        <f ca="1">OFFSET(IND!AI$27,$E54,0)</f>
        <v>0.30898462691376083</v>
      </c>
      <c r="AG54" s="126">
        <f ca="1">OFFSET(IND!AJ$27,$E54,0)</f>
        <v>0.31780621248007879</v>
      </c>
      <c r="AH54" s="126">
        <f ca="1">OFFSET(IND!AK$27,$E54,0)</f>
        <v>0.32708606223166004</v>
      </c>
      <c r="AI54" s="126">
        <f ca="1">OFFSET(IND!AL$27,$E54,0)</f>
        <v>0.33659504407587293</v>
      </c>
      <c r="AJ54" s="126">
        <f ca="1">OFFSET(IND!AM$27,$E54,0)</f>
        <v>0.39021195375167561</v>
      </c>
      <c r="AK54" s="126">
        <f ca="1">OFFSET(IND!AN$27,$E54,0)</f>
        <v>0.45734765689274487</v>
      </c>
      <c r="AL54" s="126">
        <f ca="1">OFFSET(IND!AO$27,$E54,0)</f>
        <v>0.57584713746541027</v>
      </c>
      <c r="AM54" s="126">
        <f ca="1">OFFSET(IND!AP$27,$E54,0)</f>
        <v>0.69659975028228238</v>
      </c>
      <c r="AQ54" s="4"/>
    </row>
    <row r="55" spans="1:43">
      <c r="A55" s="35" t="s">
        <v>355</v>
      </c>
      <c r="B55">
        <v>1.959977536374</v>
      </c>
      <c r="E55" s="129">
        <f ca="1">MATCH(F55,IND!$D$28:$D$260,0)</f>
        <v>217</v>
      </c>
      <c r="F55" s="4" t="str">
        <f t="shared" si="0"/>
        <v>IOTF</v>
      </c>
      <c r="G55" s="126">
        <f ca="1">OFFSET(IND!J$27,$E55,0)</f>
        <v>1.8465243407674456</v>
      </c>
      <c r="H55" s="126">
        <f ca="1">OFFSET(IND!K$27,$E55,0)</f>
        <v>1.8932027001631451</v>
      </c>
      <c r="I55" s="126">
        <f ca="1">OFFSET(IND!L$27,$E55,0)</f>
        <v>1.9337023465381997</v>
      </c>
      <c r="J55" s="126">
        <f ca="1">OFFSET(IND!M$27,$E55,0)</f>
        <v>1.0010822400000001</v>
      </c>
      <c r="K55" s="126">
        <f ca="1">OFFSET(IND!N$27,$E55,0)</f>
        <v>1.0010822400000001</v>
      </c>
      <c r="L55" s="126">
        <f ca="1">OFFSET(IND!O$27,$E55,0)</f>
        <v>1.0010822400000001</v>
      </c>
      <c r="M55" s="126">
        <f ca="1">OFFSET(IND!P$27,$E55,0)</f>
        <v>1.0178749216339633</v>
      </c>
      <c r="N55" s="126">
        <f ca="1">OFFSET(IND!Q$27,$E55,0)</f>
        <v>1.0172011411980328</v>
      </c>
      <c r="O55" s="203">
        <f ca="1">OFFSET(IND!R$27,$E55,0)</f>
        <v>0.9453657808749677</v>
      </c>
      <c r="P55" s="126">
        <f ca="1">OFFSET(IND!S$27,$E55,0)</f>
        <v>0.96894865827206533</v>
      </c>
      <c r="Q55" s="126">
        <f ca="1">OFFSET(IND!T$27,$E55,0)</f>
        <v>0.98945550818258543</v>
      </c>
      <c r="R55" s="126">
        <f ca="1">OFFSET(IND!U$27,$E55,0)</f>
        <v>1.0079116731020534</v>
      </c>
      <c r="S55" s="126">
        <f ca="1">OFFSET(IND!V$27,$E55,0)</f>
        <v>1.0289311942603363</v>
      </c>
      <c r="T55" s="203">
        <f ca="1">OFFSET(IND!W$27,$E55,0)</f>
        <v>1.0504633866663822</v>
      </c>
      <c r="U55" s="126">
        <f ca="1">OFFSET(IND!X$27,$E55,0)</f>
        <v>1.070457565329139</v>
      </c>
      <c r="V55" s="126">
        <f ca="1">OFFSET(IND!Y$27,$E55,0)</f>
        <v>1.0904517439918961</v>
      </c>
      <c r="W55" s="126">
        <f ca="1">OFFSET(IND!Z$27,$E55,0)</f>
        <v>1.1109585939024162</v>
      </c>
      <c r="X55" s="126">
        <f ca="1">OFFSET(IND!AA$27,$E55,0)</f>
        <v>1.1304401013174101</v>
      </c>
      <c r="Y55" s="205">
        <f ca="1">OFFSET(IND!AB$27,$E55,0)</f>
        <v>1.151972293723456</v>
      </c>
      <c r="Z55" s="126">
        <f ca="1">OFFSET(IND!AC$27,$E55,0)</f>
        <v>1.1786311986071318</v>
      </c>
      <c r="AA55" s="126">
        <f ca="1">OFFSET(IND!AD$27,$E55,0)</f>
        <v>1.2068281172340967</v>
      </c>
      <c r="AB55" s="126">
        <f ca="1">OFFSET(IND!AE$27,$E55,0)</f>
        <v>1.2375883920998765</v>
      </c>
      <c r="AC55" s="126">
        <f ca="1">OFFSET(IND!AF$27,$E55,0)</f>
        <v>1.2729627081955233</v>
      </c>
      <c r="AD55" s="126">
        <f ca="1">OFFSET(IND!AG$27,$E55,0)</f>
        <v>1.3078243530434073</v>
      </c>
      <c r="AE55" s="126">
        <f ca="1">OFFSET(IND!AH$27,$E55,0)</f>
        <v>1.344736682882343</v>
      </c>
      <c r="AF55" s="126">
        <f ca="1">OFFSET(IND!AI$27,$E55,0)</f>
        <v>1.3826743552168048</v>
      </c>
      <c r="AG55" s="126">
        <f ca="1">OFFSET(IND!AJ$27,$E55,0)</f>
        <v>1.4221500412945556</v>
      </c>
      <c r="AH55" s="126">
        <f ca="1">OFFSET(IND!AK$27,$E55,0)</f>
        <v>1.4636764123633585</v>
      </c>
      <c r="AI55" s="126">
        <f ca="1">OFFSET(IND!AL$27,$E55,0)</f>
        <v>1.5062281259276873</v>
      </c>
      <c r="AJ55" s="126">
        <f ca="1">OFFSET(IND!AM$27,$E55,0)</f>
        <v>1.7461582698807698</v>
      </c>
      <c r="AK55" s="126">
        <f ca="1">OFFSET(IND!AN$27,$E55,0)</f>
        <v>2.0465836210698862</v>
      </c>
      <c r="AL55" s="126">
        <f ca="1">OFFSET(IND!AO$27,$E55,0)</f>
        <v>2.5768565816727671</v>
      </c>
      <c r="AM55" s="126">
        <f ca="1">OFFSET(IND!AP$27,$E55,0)</f>
        <v>3.1172120768149671</v>
      </c>
      <c r="AQ55" s="4"/>
    </row>
    <row r="56" spans="1:43">
      <c r="A56" s="35" t="s">
        <v>356</v>
      </c>
      <c r="B56">
        <v>3.382156358499</v>
      </c>
      <c r="E56" s="129">
        <f ca="1">MATCH(F56,IND!$D$28:$D$260,0)</f>
        <v>215</v>
      </c>
      <c r="F56" s="4" t="str">
        <f t="shared" si="0"/>
        <v>IOTH</v>
      </c>
      <c r="G56" s="126">
        <f ca="1">OFFSET(IND!J$27,$E56,0)</f>
        <v>3.1863804172999206</v>
      </c>
      <c r="H56" s="126">
        <f ca="1">OFFSET(IND!K$27,$E56,0)</f>
        <v>3.2669290496717678</v>
      </c>
      <c r="I56" s="126">
        <f ca="1">OFFSET(IND!L$27,$E56,0)</f>
        <v>3.3368156345750632</v>
      </c>
      <c r="J56" s="126">
        <f ca="1">OFFSET(IND!M$27,$E56,0)</f>
        <v>1.7274772800000002</v>
      </c>
      <c r="K56" s="126">
        <f ca="1">OFFSET(IND!N$27,$E56,0)</f>
        <v>1.7274772800000002</v>
      </c>
      <c r="L56" s="126">
        <f ca="1">OFFSET(IND!O$27,$E56,0)</f>
        <v>1.7274772800000002</v>
      </c>
      <c r="M56" s="126">
        <f ca="1">OFFSET(IND!P$27,$E56,0)</f>
        <v>1.7564548952586074</v>
      </c>
      <c r="N56" s="126">
        <f ca="1">OFFSET(IND!Q$27,$E56,0)</f>
        <v>1.755292213164898</v>
      </c>
      <c r="O56" s="203">
        <f ca="1">OFFSET(IND!R$27,$E56,0)</f>
        <v>1.6313324145586332</v>
      </c>
      <c r="P56" s="126">
        <f ca="1">OFFSET(IND!S$27,$E56,0)</f>
        <v>1.6720272578719175</v>
      </c>
      <c r="Q56" s="126">
        <f ca="1">OFFSET(IND!T$27,$E56,0)</f>
        <v>1.7074140781443394</v>
      </c>
      <c r="R56" s="126">
        <f ca="1">OFFSET(IND!U$27,$E56,0)</f>
        <v>1.7392622163895188</v>
      </c>
      <c r="S56" s="126">
        <f ca="1">OFFSET(IND!V$27,$E56,0)</f>
        <v>1.7755337071687509</v>
      </c>
      <c r="T56" s="203">
        <f ca="1">OFFSET(IND!W$27,$E56,0)</f>
        <v>1.8126898684547934</v>
      </c>
      <c r="U56" s="126">
        <f ca="1">OFFSET(IND!X$27,$E56,0)</f>
        <v>1.8471920182204045</v>
      </c>
      <c r="V56" s="126">
        <f ca="1">OFFSET(IND!Y$27,$E56,0)</f>
        <v>1.8816941679860157</v>
      </c>
      <c r="W56" s="126">
        <f ca="1">OFFSET(IND!Z$27,$E56,0)</f>
        <v>1.9170809882584376</v>
      </c>
      <c r="X56" s="126">
        <f ca="1">OFFSET(IND!AA$27,$E56,0)</f>
        <v>1.9506984675172381</v>
      </c>
      <c r="Y56" s="205">
        <f ca="1">OFFSET(IND!AB$27,$E56,0)</f>
        <v>1.9878546288032806</v>
      </c>
      <c r="Z56" s="126">
        <f ca="1">OFFSET(IND!AC$27,$E56,0)</f>
        <v>2.0338574951574282</v>
      </c>
      <c r="AA56" s="126">
        <f ca="1">OFFSET(IND!AD$27,$E56,0)</f>
        <v>2.0825143730320077</v>
      </c>
      <c r="AB56" s="126">
        <f ca="1">OFFSET(IND!AE$27,$E56,0)</f>
        <v>2.1355946034406399</v>
      </c>
      <c r="AC56" s="126">
        <f ca="1">OFFSET(IND!AF$27,$E56,0)</f>
        <v>2.1966368684105673</v>
      </c>
      <c r="AD56" s="126">
        <f ca="1">OFFSET(IND!AG$27,$E56,0)</f>
        <v>2.256794462873684</v>
      </c>
      <c r="AE56" s="126">
        <f ca="1">OFFSET(IND!AH$27,$E56,0)</f>
        <v>2.3204907393640428</v>
      </c>
      <c r="AF56" s="126">
        <f ca="1">OFFSET(IND!AI$27,$E56,0)</f>
        <v>2.3859563568680229</v>
      </c>
      <c r="AG56" s="126">
        <f ca="1">OFFSET(IND!AJ$27,$E56,0)</f>
        <v>2.4540759858924339</v>
      </c>
      <c r="AH56" s="126">
        <f ca="1">OFFSET(IND!AK$27,$E56,0)</f>
        <v>2.5257342969440879</v>
      </c>
      <c r="AI56" s="126">
        <f ca="1">OFFSET(IND!AL$27,$E56,0)</f>
        <v>2.5991619490093627</v>
      </c>
      <c r="AJ56" s="126">
        <f ca="1">OFFSET(IND!AM$27,$E56,0)</f>
        <v>3.0131877461966945</v>
      </c>
      <c r="AK56" s="126">
        <f ca="1">OFFSET(IND!AN$27,$E56,0)</f>
        <v>3.5316046631876699</v>
      </c>
      <c r="AL56" s="126">
        <f ca="1">OFFSET(IND!AO$27,$E56,0)</f>
        <v>4.4466488573987384</v>
      </c>
      <c r="AM56" s="126">
        <f ca="1">OFFSET(IND!AP$27,$E56,0)</f>
        <v>5.3790915715770469</v>
      </c>
      <c r="AQ56" s="4"/>
    </row>
    <row r="57" spans="1:43">
      <c r="A57" s="35" t="s">
        <v>357</v>
      </c>
      <c r="B57">
        <v>4.2714054259280001</v>
      </c>
      <c r="E57" s="129">
        <f ca="1">MATCH(F57,IND!$D$28:$D$260,0)</f>
        <v>211</v>
      </c>
      <c r="F57" s="4" t="str">
        <f t="shared" si="0"/>
        <v>IOTK</v>
      </c>
      <c r="G57" s="126">
        <f ca="1">OFFSET(IND!J$27,$E57,0)</f>
        <v>4.0241553496851505</v>
      </c>
      <c r="H57" s="126">
        <f ca="1">OFFSET(IND!K$27,$E57,0)</f>
        <v>4.1258821265976389</v>
      </c>
      <c r="I57" s="126">
        <f ca="1">OFFSET(IND!L$27,$E57,0)</f>
        <v>4.2141435510599869</v>
      </c>
      <c r="J57" s="126">
        <f ca="1">OFFSET(IND!M$27,$E57,0)</f>
        <v>2.1816720000000003</v>
      </c>
      <c r="K57" s="126">
        <f ca="1">OFFSET(IND!N$27,$E57,0)</f>
        <v>2.1816720000000003</v>
      </c>
      <c r="L57" s="126">
        <f ca="1">OFFSET(IND!O$27,$E57,0)</f>
        <v>2.1816720000000003</v>
      </c>
      <c r="M57" s="126">
        <f ca="1">OFFSET(IND!P$27,$E57,0)</f>
        <v>2.2182685171110537</v>
      </c>
      <c r="N57" s="126">
        <f ca="1">OFFSET(IND!Q$27,$E57,0)</f>
        <v>2.2168001383380793</v>
      </c>
      <c r="O57" s="203">
        <f ca="1">OFFSET(IND!R$27,$E57,0)</f>
        <v>2.0602483706963497</v>
      </c>
      <c r="P57" s="126">
        <f ca="1">OFFSET(IND!S$27,$E57,0)</f>
        <v>2.1116428528286875</v>
      </c>
      <c r="Q57" s="126">
        <f ca="1">OFFSET(IND!T$27,$E57,0)</f>
        <v>2.1563337068568083</v>
      </c>
      <c r="R57" s="126">
        <f ca="1">OFFSET(IND!U$27,$E57,0)</f>
        <v>2.1965554754821164</v>
      </c>
      <c r="S57" s="126">
        <f ca="1">OFFSET(IND!V$27,$E57,0)</f>
        <v>2.2423636008609398</v>
      </c>
      <c r="T57" s="203">
        <f ca="1">OFFSET(IND!W$27,$E57,0)</f>
        <v>2.2892889975904662</v>
      </c>
      <c r="U57" s="126">
        <f ca="1">OFFSET(IND!X$27,$E57,0)</f>
        <v>2.3328625802678835</v>
      </c>
      <c r="V57" s="126">
        <f ca="1">OFFSET(IND!Y$27,$E57,0)</f>
        <v>2.3764361629453012</v>
      </c>
      <c r="W57" s="126">
        <f ca="1">OFFSET(IND!Z$27,$E57,0)</f>
        <v>2.421127016973422</v>
      </c>
      <c r="X57" s="126">
        <f ca="1">OFFSET(IND!AA$27,$E57,0)</f>
        <v>2.4635833283001363</v>
      </c>
      <c r="Y57" s="205">
        <f ca="1">OFFSET(IND!AB$27,$E57,0)</f>
        <v>2.5105087250296627</v>
      </c>
      <c r="Z57" s="126">
        <f ca="1">OFFSET(IND!AC$27,$E57,0)</f>
        <v>2.5686068352662188</v>
      </c>
      <c r="AA57" s="126">
        <f ca="1">OFFSET(IND!AD$27,$E57,0)</f>
        <v>2.6300567595548845</v>
      </c>
      <c r="AB57" s="126">
        <f ca="1">OFFSET(IND!AE$27,$E57,0)</f>
        <v>2.697093040597065</v>
      </c>
      <c r="AC57" s="126">
        <f ca="1">OFFSET(IND!AF$27,$E57,0)</f>
        <v>2.7741847637955726</v>
      </c>
      <c r="AD57" s="126">
        <f ca="1">OFFSET(IND!AG$27,$E57,0)</f>
        <v>2.8501592156433775</v>
      </c>
      <c r="AE57" s="126">
        <f ca="1">OFFSET(IND!AH$27,$E57,0)</f>
        <v>2.9306027528939942</v>
      </c>
      <c r="AF57" s="126">
        <f ca="1">OFFSET(IND!AI$27,$E57,0)</f>
        <v>3.013280832846017</v>
      </c>
      <c r="AG57" s="126">
        <f ca="1">OFFSET(IND!AJ$27,$E57,0)</f>
        <v>3.0993107268501485</v>
      </c>
      <c r="AH57" s="126">
        <f ca="1">OFFSET(IND!AK$27,$E57,0)</f>
        <v>3.1898097062570927</v>
      </c>
      <c r="AI57" s="126">
        <f ca="1">OFFSET(IND!AL$27,$E57,0)</f>
        <v>3.2825432283654425</v>
      </c>
      <c r="AJ57" s="126">
        <f ca="1">OFFSET(IND!AM$27,$E57,0)</f>
        <v>3.8054262204944505</v>
      </c>
      <c r="AK57" s="126">
        <f ca="1">OFFSET(IND!AN$27,$E57,0)</f>
        <v>4.4601472320064142</v>
      </c>
      <c r="AL57" s="126">
        <f ca="1">OFFSET(IND!AO$27,$E57,0)</f>
        <v>5.6157782324169379</v>
      </c>
      <c r="AM57" s="126">
        <f ca="1">OFFSET(IND!AP$27,$E57,0)</f>
        <v>6.7933822360579112</v>
      </c>
      <c r="AQ57" s="4"/>
    </row>
    <row r="58" spans="1:43">
      <c r="A58" s="35" t="s">
        <v>358</v>
      </c>
      <c r="B58">
        <v>1.0716137343180001</v>
      </c>
      <c r="E58" s="129">
        <f ca="1">MATCH(F58,IND!$D$28:$D$260,0)</f>
        <v>213</v>
      </c>
      <c r="F58" s="4" t="str">
        <f t="shared" si="0"/>
        <v>IOTL</v>
      </c>
      <c r="G58" s="126">
        <f ca="1">OFFSET(IND!J$27,$E58,0)</f>
        <v>1.0095834302163471</v>
      </c>
      <c r="H58" s="126">
        <f ca="1">OFFSET(IND!K$27,$E58,0)</f>
        <v>1.0351047283412316</v>
      </c>
      <c r="I58" s="126">
        <f ca="1">OFFSET(IND!L$27,$E58,0)</f>
        <v>1.0572478276804382</v>
      </c>
      <c r="J58" s="126">
        <f ca="1">OFFSET(IND!M$27,$E58,0)</f>
        <v>0.54733968</v>
      </c>
      <c r="K58" s="126">
        <f ca="1">OFFSET(IND!N$27,$E58,0)</f>
        <v>0.54733968</v>
      </c>
      <c r="L58" s="126">
        <f ca="1">OFFSET(IND!O$27,$E58,0)</f>
        <v>0.54733968</v>
      </c>
      <c r="M58" s="126">
        <f ca="1">OFFSET(IND!P$27,$E58,0)</f>
        <v>0.55652104455190254</v>
      </c>
      <c r="N58" s="126">
        <f ca="1">OFFSET(IND!Q$27,$E58,0)</f>
        <v>0.55615265646802992</v>
      </c>
      <c r="O58" s="203">
        <f ca="1">OFFSET(IND!R$27,$E58,0)</f>
        <v>0.51687681921822393</v>
      </c>
      <c r="P58" s="126">
        <f ca="1">OFFSET(IND!S$27,$E58,0)</f>
        <v>0.52977070950240945</v>
      </c>
      <c r="Q58" s="126">
        <f ca="1">OFFSET(IND!T$27,$E58,0)</f>
        <v>0.54098278801039712</v>
      </c>
      <c r="R58" s="126">
        <f ca="1">OFFSET(IND!U$27,$E58,0)</f>
        <v>0.55107365866758584</v>
      </c>
      <c r="S58" s="126">
        <f ca="1">OFFSET(IND!V$27,$E58,0)</f>
        <v>0.56256603913827308</v>
      </c>
      <c r="T58" s="203">
        <f ca="1">OFFSET(IND!W$27,$E58,0)</f>
        <v>0.57433872157165999</v>
      </c>
      <c r="U58" s="126">
        <f ca="1">OFFSET(IND!X$27,$E58,0)</f>
        <v>0.58527049811694787</v>
      </c>
      <c r="V58" s="126">
        <f ca="1">OFFSET(IND!Y$27,$E58,0)</f>
        <v>0.59620227466223574</v>
      </c>
      <c r="W58" s="126">
        <f ca="1">OFFSET(IND!Z$27,$E58,0)</f>
        <v>0.60741435317022341</v>
      </c>
      <c r="X58" s="126">
        <f ca="1">OFFSET(IND!AA$27,$E58,0)</f>
        <v>0.61806582775281149</v>
      </c>
      <c r="Y58" s="205">
        <f ca="1">OFFSET(IND!AB$27,$E58,0)</f>
        <v>0.6298385101861983</v>
      </c>
      <c r="Z58" s="126">
        <f ca="1">OFFSET(IND!AC$27,$E58,0)</f>
        <v>0.64441421224658202</v>
      </c>
      <c r="AA58" s="126">
        <f ca="1">OFFSET(IND!AD$27,$E58,0)</f>
        <v>0.65983082019506489</v>
      </c>
      <c r="AB58" s="126">
        <f ca="1">OFFSET(IND!AE$27,$E58,0)</f>
        <v>0.67664893795704617</v>
      </c>
      <c r="AC58" s="126">
        <f ca="1">OFFSET(IND!AF$27,$E58,0)</f>
        <v>0.69598977338332468</v>
      </c>
      <c r="AD58" s="126">
        <f ca="1">OFFSET(IND!AG$27,$E58,0)</f>
        <v>0.71505030684690352</v>
      </c>
      <c r="AE58" s="126">
        <f ca="1">OFFSET(IND!AH$27,$E58,0)</f>
        <v>0.73523204816128107</v>
      </c>
      <c r="AF58" s="126">
        <f ca="1">OFFSET(IND!AI$27,$E58,0)</f>
        <v>0.75597439340105799</v>
      </c>
      <c r="AG58" s="126">
        <f ca="1">OFFSET(IND!AJ$27,$E58,0)</f>
        <v>0.77755764452893383</v>
      </c>
      <c r="AH58" s="126">
        <f ca="1">OFFSET(IND!AK$27,$E58,0)</f>
        <v>0.80026210350760862</v>
      </c>
      <c r="AI58" s="126">
        <f ca="1">OFFSET(IND!AL$27,$E58,0)</f>
        <v>0.82352716641168267</v>
      </c>
      <c r="AJ58" s="126">
        <f ca="1">OFFSET(IND!AM$27,$E58,0)</f>
        <v>0.95470848495513638</v>
      </c>
      <c r="AK58" s="126">
        <f ca="1">OFFSET(IND!AN$27,$E58,0)</f>
        <v>1.1189654350971534</v>
      </c>
      <c r="AL58" s="126">
        <f ca="1">OFFSET(IND!AO$27,$E58,0)</f>
        <v>1.4088910985162082</v>
      </c>
      <c r="AM58" s="126">
        <f ca="1">OFFSET(IND!AP$27,$E58,0)</f>
        <v>1.7043293672016793</v>
      </c>
      <c r="AQ58" s="4"/>
    </row>
    <row r="59" spans="1:43">
      <c r="A59" s="35" t="s">
        <v>359</v>
      </c>
      <c r="B59">
        <v>13.06049710462</v>
      </c>
      <c r="E59" s="129">
        <f ca="1">MATCH(F59,IND!$D$28:$D$260,0)</f>
        <v>218</v>
      </c>
      <c r="F59" s="4" t="str">
        <f t="shared" si="0"/>
        <v>IOTO</v>
      </c>
      <c r="G59" s="126">
        <f ca="1">OFFSET(IND!J$27,$E59,0)</f>
        <v>12.304490923310874</v>
      </c>
      <c r="H59" s="126">
        <f ca="1">OFFSET(IND!K$27,$E59,0)</f>
        <v>12.615536619714049</v>
      </c>
      <c r="I59" s="126">
        <f ca="1">OFFSET(IND!L$27,$E59,0)</f>
        <v>12.885409873056622</v>
      </c>
      <c r="J59" s="126">
        <f ca="1">OFFSET(IND!M$27,$E59,0)</f>
        <v>6.6708069120000006</v>
      </c>
      <c r="K59" s="126">
        <f ca="1">OFFSET(IND!N$27,$E59,0)</f>
        <v>6.6708069120000006</v>
      </c>
      <c r="L59" s="126">
        <f ca="1">OFFSET(IND!O$27,$E59,0)</f>
        <v>6.6708069120000006</v>
      </c>
      <c r="M59" s="126">
        <f ca="1">OFFSET(IND!P$27,$E59,0)</f>
        <v>6.7827065464544649</v>
      </c>
      <c r="N59" s="126">
        <f ca="1">OFFSET(IND!Q$27,$E59,0)</f>
        <v>6.778216746306601</v>
      </c>
      <c r="O59" s="203">
        <f ca="1">OFFSET(IND!R$27,$E59,0)</f>
        <v>6.2995349766958313</v>
      </c>
      <c r="P59" s="126">
        <f ca="1">OFFSET(IND!S$27,$E59,0)</f>
        <v>6.4566817277413877</v>
      </c>
      <c r="Q59" s="126">
        <f ca="1">OFFSET(IND!T$27,$E59,0)</f>
        <v>6.5933310764766562</v>
      </c>
      <c r="R59" s="126">
        <f ca="1">OFFSET(IND!U$27,$E59,0)</f>
        <v>6.7163154903383964</v>
      </c>
      <c r="S59" s="126">
        <f ca="1">OFFSET(IND!V$27,$E59,0)</f>
        <v>6.8563810727920451</v>
      </c>
      <c r="T59" s="203">
        <f ca="1">OFFSET(IND!W$27,$E59,0)</f>
        <v>6.9998628889640759</v>
      </c>
      <c r="U59" s="126">
        <f ca="1">OFFSET(IND!X$27,$E59,0)</f>
        <v>7.1330960039809623</v>
      </c>
      <c r="V59" s="126">
        <f ca="1">OFFSET(IND!Y$27,$E59,0)</f>
        <v>7.2663291189978487</v>
      </c>
      <c r="W59" s="126">
        <f ca="1">OFFSET(IND!Z$27,$E59,0)</f>
        <v>7.4029784677331172</v>
      </c>
      <c r="X59" s="126">
        <f ca="1">OFFSET(IND!AA$27,$E59,0)</f>
        <v>7.5327953490316206</v>
      </c>
      <c r="Y59" s="205">
        <f ca="1">OFFSET(IND!AB$27,$E59,0)</f>
        <v>7.6762771652036506</v>
      </c>
      <c r="Z59" s="126">
        <f ca="1">OFFSET(IND!AC$27,$E59,0)</f>
        <v>7.8539213185594976</v>
      </c>
      <c r="AA59" s="126">
        <f ca="1">OFFSET(IND!AD$27,$E59,0)</f>
        <v>8.04181417307049</v>
      </c>
      <c r="AB59" s="126">
        <f ca="1">OFFSET(IND!AE$27,$E59,0)</f>
        <v>8.2467881961733909</v>
      </c>
      <c r="AC59" s="126">
        <f ca="1">OFFSET(IND!AF$27,$E59,0)</f>
        <v>8.4825083227417277</v>
      </c>
      <c r="AD59" s="126">
        <f ca="1">OFFSET(IND!AG$27,$E59,0)</f>
        <v>8.7148122155916834</v>
      </c>
      <c r="AE59" s="126">
        <f ca="1">OFFSET(IND!AH$27,$E59,0)</f>
        <v>8.9607810433151656</v>
      </c>
      <c r="AF59" s="126">
        <f ca="1">OFFSET(IND!AI$27,$E59,0)</f>
        <v>9.2135823384754101</v>
      </c>
      <c r="AG59" s="126">
        <f ca="1">OFFSET(IND!AJ$27,$E59,0)</f>
        <v>9.4766323347907981</v>
      </c>
      <c r="AH59" s="126">
        <f ca="1">OFFSET(IND!AK$27,$E59,0)</f>
        <v>9.7533472659797162</v>
      </c>
      <c r="AI59" s="126">
        <f ca="1">OFFSET(IND!AL$27,$E59,0)</f>
        <v>10.036894664605397</v>
      </c>
      <c r="AJ59" s="126">
        <f ca="1">OFFSET(IND!AM$27,$E59,0)</f>
        <v>11.635692044808025</v>
      </c>
      <c r="AK59" s="126">
        <f ca="1">OFFSET(IND!AN$27,$E59,0)</f>
        <v>13.637605003779692</v>
      </c>
      <c r="AL59" s="126">
        <f ca="1">OFFSET(IND!AO$27,$E59,0)</f>
        <v>17.171129413159285</v>
      </c>
      <c r="AM59" s="126">
        <f ca="1">OFFSET(IND!AP$27,$E59,0)</f>
        <v>20.771839752333587</v>
      </c>
      <c r="AQ59" s="4"/>
    </row>
    <row r="60" spans="1:43">
      <c r="A60" s="35" t="s">
        <v>360</v>
      </c>
      <c r="B60">
        <v>4.6033799408959997</v>
      </c>
      <c r="E60" s="129">
        <f ca="1">MATCH(F60,IND!$D$28:$D$260,0)</f>
        <v>216</v>
      </c>
      <c r="F60" s="4" t="str">
        <f t="shared" si="0"/>
        <v>IOTP</v>
      </c>
      <c r="G60" s="126">
        <f ca="1">OFFSET(IND!J$27,$E60,0)</f>
        <v>4.3369135374845138</v>
      </c>
      <c r="H60" s="126">
        <f ca="1">OFFSET(IND!K$27,$E60,0)</f>
        <v>4.4465465405819105</v>
      </c>
      <c r="I60" s="126">
        <f ca="1">OFFSET(IND!L$27,$E60,0)</f>
        <v>4.5416676612459952</v>
      </c>
      <c r="J60" s="126">
        <f ca="1">OFFSET(IND!M$27,$E60,0)</f>
        <v>2.3512320000000004</v>
      </c>
      <c r="K60" s="126">
        <f ca="1">OFFSET(IND!N$27,$E60,0)</f>
        <v>2.3512320000000004</v>
      </c>
      <c r="L60" s="126">
        <f ca="1">OFFSET(IND!O$27,$E60,0)</f>
        <v>2.3512320000000004</v>
      </c>
      <c r="M60" s="126">
        <f ca="1">OFFSET(IND!P$27,$E60,0)</f>
        <v>2.3906728060056954</v>
      </c>
      <c r="N60" s="126">
        <f ca="1">OFFSET(IND!Q$27,$E60,0)</f>
        <v>2.3890903045301584</v>
      </c>
      <c r="O60" s="203">
        <f ca="1">OFFSET(IND!R$27,$E60,0)</f>
        <v>2.2203713010613515</v>
      </c>
      <c r="P60" s="126">
        <f ca="1">OFFSET(IND!S$27,$E60,0)</f>
        <v>2.275760172996721</v>
      </c>
      <c r="Q60" s="126">
        <f ca="1">OFFSET(IND!T$27,$E60,0)</f>
        <v>2.3239244094622604</v>
      </c>
      <c r="R60" s="126">
        <f ca="1">OFFSET(IND!U$27,$E60,0)</f>
        <v>2.3672722222812457</v>
      </c>
      <c r="S60" s="126">
        <f ca="1">OFFSET(IND!V$27,$E60,0)</f>
        <v>2.4166405646584233</v>
      </c>
      <c r="T60" s="203">
        <f ca="1">OFFSET(IND!W$27,$E60,0)</f>
        <v>2.4672130129472394</v>
      </c>
      <c r="U60" s="126">
        <f ca="1">OFFSET(IND!X$27,$E60,0)</f>
        <v>2.5141731435011399</v>
      </c>
      <c r="V60" s="126">
        <f ca="1">OFFSET(IND!Y$27,$E60,0)</f>
        <v>2.5611332740550408</v>
      </c>
      <c r="W60" s="126">
        <f ca="1">OFFSET(IND!Z$27,$E60,0)</f>
        <v>2.6092975105205802</v>
      </c>
      <c r="X60" s="126">
        <f ca="1">OFFSET(IND!AA$27,$E60,0)</f>
        <v>2.6550535351628421</v>
      </c>
      <c r="Y60" s="205">
        <f ca="1">OFFSET(IND!AB$27,$E60,0)</f>
        <v>2.7056259834516578</v>
      </c>
      <c r="Z60" s="126">
        <f ca="1">OFFSET(IND!AC$27,$E60,0)</f>
        <v>2.7682394908568586</v>
      </c>
      <c r="AA60" s="126">
        <f ca="1">OFFSET(IND!AD$27,$E60,0)</f>
        <v>2.834465315996975</v>
      </c>
      <c r="AB60" s="126">
        <f ca="1">OFFSET(IND!AE$27,$E60,0)</f>
        <v>2.9067116706952838</v>
      </c>
      <c r="AC60" s="126">
        <f ca="1">OFFSET(IND!AF$27,$E60,0)</f>
        <v>2.9897949785983386</v>
      </c>
      <c r="AD60" s="126">
        <f ca="1">OFFSET(IND!AG$27,$E60,0)</f>
        <v>3.0716741805897554</v>
      </c>
      <c r="AE60" s="126">
        <f ca="1">OFFSET(IND!AH$27,$E60,0)</f>
        <v>3.1583698062277259</v>
      </c>
      <c r="AF60" s="126">
        <f ca="1">OFFSET(IND!AI$27,$E60,0)</f>
        <v>3.2474736436889731</v>
      </c>
      <c r="AG60" s="126">
        <f ca="1">OFFSET(IND!AJ$27,$E60,0)</f>
        <v>3.3401897988851355</v>
      </c>
      <c r="AH60" s="126">
        <f ca="1">OFFSET(IND!AK$27,$E60,0)</f>
        <v>3.4377223777278525</v>
      </c>
      <c r="AI60" s="126">
        <f ca="1">OFFSET(IND!AL$27,$E60,0)</f>
        <v>3.5376631683938462</v>
      </c>
      <c r="AJ60" s="126">
        <f ca="1">OFFSET(IND!AM$27,$E60,0)</f>
        <v>4.1011847350406532</v>
      </c>
      <c r="AK60" s="126">
        <f ca="1">OFFSET(IND!AN$27,$E60,0)</f>
        <v>4.8067907992608001</v>
      </c>
      <c r="AL60" s="126">
        <f ca="1">OFFSET(IND!AO$27,$E60,0)</f>
        <v>6.0522376805322455</v>
      </c>
      <c r="AM60" s="126">
        <f ca="1">OFFSET(IND!AP$27,$E60,0)</f>
        <v>7.3213653113992017</v>
      </c>
      <c r="AQ60" s="4"/>
    </row>
    <row r="61" spans="1:43">
      <c r="A61" s="35" t="s">
        <v>361</v>
      </c>
      <c r="B61">
        <v>109.842732955</v>
      </c>
      <c r="E61" s="129">
        <f ca="1">MATCH(F61,IND!$D$28:$D$260,0)</f>
        <v>221</v>
      </c>
      <c r="F61" s="4" t="str">
        <f t="shared" si="0"/>
        <v>IOTS</v>
      </c>
      <c r="G61" s="126">
        <f ca="1">OFFSET(IND!J$27,$E61,0)</f>
        <v>73.690487252999532</v>
      </c>
      <c r="H61" s="126">
        <f ca="1">OFFSET(IND!K$27,$E61,0)</f>
        <v>75.553311897168641</v>
      </c>
      <c r="I61" s="126">
        <f ca="1">OFFSET(IND!L$27,$E61,0)</f>
        <v>77.169558490328399</v>
      </c>
      <c r="J61" s="126">
        <f ca="1">OFFSET(IND!M$27,$E61,0)</f>
        <v>68.309500800000009</v>
      </c>
      <c r="K61" s="126">
        <f ca="1">OFFSET(IND!N$27,$E61,0)</f>
        <v>68.309500800000009</v>
      </c>
      <c r="L61" s="126">
        <f ca="1">OFFSET(IND!O$27,$E61,0)</f>
        <v>68.309500800000009</v>
      </c>
      <c r="M61" s="126">
        <f ca="1">OFFSET(IND!P$27,$E61,0)</f>
        <v>69.455360404411081</v>
      </c>
      <c r="N61" s="126">
        <f ca="1">OFFSET(IND!Q$27,$E61,0)</f>
        <v>69.409384556085953</v>
      </c>
      <c r="O61" s="203">
        <f ca="1">OFFSET(IND!R$27,$E61,0)</f>
        <v>64.507651803882993</v>
      </c>
      <c r="P61" s="126">
        <f ca="1">OFFSET(IND!S$27,$E61,0)</f>
        <v>66.116844853220627</v>
      </c>
      <c r="Q61" s="126">
        <f ca="1">OFFSET(IND!T$27,$E61,0)</f>
        <v>67.516143156992513</v>
      </c>
      <c r="R61" s="126">
        <f ca="1">OFFSET(IND!U$27,$E61,0)</f>
        <v>68.775511630387186</v>
      </c>
      <c r="S61" s="126">
        <f ca="1">OFFSET(IND!V$27,$E61,0)</f>
        <v>70.209792391753354</v>
      </c>
      <c r="T61" s="203">
        <f ca="1">OFFSET(IND!W$27,$E61,0)</f>
        <v>71.679055610713817</v>
      </c>
      <c r="U61" s="126">
        <f ca="1">OFFSET(IND!X$27,$E61,0)</f>
        <v>73.043371456891393</v>
      </c>
      <c r="V61" s="126">
        <f ca="1">OFFSET(IND!Y$27,$E61,0)</f>
        <v>74.407687303068968</v>
      </c>
      <c r="W61" s="126">
        <f ca="1">OFFSET(IND!Z$27,$E61,0)</f>
        <v>75.806985606840854</v>
      </c>
      <c r="X61" s="126">
        <f ca="1">OFFSET(IND!AA$27,$E61,0)</f>
        <v>77.136318995424119</v>
      </c>
      <c r="Y61" s="205">
        <f ca="1">OFFSET(IND!AB$27,$E61,0)</f>
        <v>78.605582214384569</v>
      </c>
      <c r="Z61" s="126">
        <f ca="1">OFFSET(IND!AC$27,$E61,0)</f>
        <v>80.424670009287993</v>
      </c>
      <c r="AA61" s="126">
        <f ca="1">OFFSET(IND!AD$27,$E61,0)</f>
        <v>82.348705176974306</v>
      </c>
      <c r="AB61" s="126">
        <f ca="1">OFFSET(IND!AE$27,$E61,0)</f>
        <v>84.447652632632114</v>
      </c>
      <c r="AC61" s="126">
        <f ca="1">OFFSET(IND!AF$27,$E61,0)</f>
        <v>86.861442206638586</v>
      </c>
      <c r="AD61" s="126">
        <f ca="1">OFFSET(IND!AG$27,$E61,0)</f>
        <v>89.240249323050762</v>
      </c>
      <c r="AE61" s="126">
        <f ca="1">OFFSET(IND!AH$27,$E61,0)</f>
        <v>91.758986269840122</v>
      </c>
      <c r="AF61" s="126">
        <f ca="1">OFFSET(IND!AI$27,$E61,0)</f>
        <v>94.347688131818074</v>
      </c>
      <c r="AG61" s="126">
        <f ca="1">OFFSET(IND!AJ$27,$E61,0)</f>
        <v>97.041337366578901</v>
      </c>
      <c r="AH61" s="126">
        <f ca="1">OFFSET(IND!AK$27,$E61,0)</f>
        <v>99.87491643171694</v>
      </c>
      <c r="AI61" s="126">
        <f ca="1">OFFSET(IND!AL$27,$E61,0)</f>
        <v>102.77846041204356</v>
      </c>
      <c r="AJ61" s="126">
        <f ca="1">OFFSET(IND!AM$27,$E61,0)</f>
        <v>119.15025056617436</v>
      </c>
      <c r="AK61" s="126">
        <f ca="1">OFFSET(IND!AN$27,$E61,0)</f>
        <v>139.64997071643219</v>
      </c>
      <c r="AL61" s="126">
        <f ca="1">OFFSET(IND!AO$27,$E61,0)</f>
        <v>175.83349268813441</v>
      </c>
      <c r="AM61" s="126">
        <f ca="1">OFFSET(IND!AP$27,$E61,0)</f>
        <v>212.70500299252311</v>
      </c>
      <c r="AQ61" s="4"/>
    </row>
    <row r="62" spans="1:43">
      <c r="A62" s="35" t="s">
        <v>362</v>
      </c>
      <c r="B62">
        <v>9.3435013244270007</v>
      </c>
      <c r="E62" s="128">
        <f>MATCH(F62,RES!$D$96:$D$134,0)</f>
        <v>28</v>
      </c>
      <c r="F62" s="4" t="str">
        <f t="shared" si="0"/>
        <v>RHEH</v>
      </c>
      <c r="G62" s="126">
        <f ca="1">OFFSET(RES!J$95,$E62,0)</f>
        <v>7.5863701556818199</v>
      </c>
      <c r="H62" s="126">
        <f ca="1">OFFSET(RES!K$95,$E62,0)</f>
        <v>6.9509897128543168</v>
      </c>
      <c r="I62" s="126">
        <f ca="1">OFFSET(RES!L$95,$E62,0)</f>
        <v>6.3156092700268136</v>
      </c>
      <c r="J62" s="126">
        <f ca="1">OFFSET(RES!M$95,$E62,0)</f>
        <v>5.6802288271993095</v>
      </c>
      <c r="K62" s="126">
        <f ca="1">OFFSET(RES!N$95,$E62,0)</f>
        <v>5.0448483843718064</v>
      </c>
      <c r="L62" s="126">
        <f ca="1">OFFSET(RES!O$95,$E62,0)</f>
        <v>4.4094679415443032</v>
      </c>
      <c r="M62" s="126">
        <f ca="1">OFFSET(RES!P$95,$E62,0)</f>
        <v>4.5724736262499608</v>
      </c>
      <c r="N62" s="126">
        <f ca="1">OFFSET(RES!Q$95,$E62,0)</f>
        <v>4.6400912913684973</v>
      </c>
      <c r="O62" s="203">
        <f ca="1">OFFSET(RES!R$95,$E62,0)</f>
        <v>3.919707384273881</v>
      </c>
      <c r="P62" s="126">
        <f ca="1">OFFSET(RES!S$95,$E62,0)</f>
        <v>3.9718645016747711</v>
      </c>
      <c r="Q62" s="126">
        <f ca="1">OFFSET(RES!T$95,$E62,0)</f>
        <v>4.0210161337320658</v>
      </c>
      <c r="R62" s="126">
        <f ca="1">OFFSET(RES!U$95,$E62,0)</f>
        <v>4.0670307258529448</v>
      </c>
      <c r="S62" s="126">
        <f ca="1">OFFSET(RES!V$95,$E62,0)</f>
        <v>4.1599219147488746</v>
      </c>
      <c r="T62" s="203">
        <f ca="1">OFFSET(RES!W$95,$E62,0)</f>
        <v>4.2874613697815667</v>
      </c>
      <c r="U62" s="126">
        <f ca="1">OFFSET(RES!X$95,$E62,0)</f>
        <v>4.4477334240081534</v>
      </c>
      <c r="V62" s="126">
        <f ca="1">OFFSET(RES!Y$95,$E62,0)</f>
        <v>4.5860302219049318</v>
      </c>
      <c r="W62" s="126">
        <f ca="1">OFFSET(RES!Z$95,$E62,0)</f>
        <v>4.6668090774499902</v>
      </c>
      <c r="X62" s="126">
        <f ca="1">OFFSET(RES!AA$95,$E62,0)</f>
        <v>4.8349296667763859</v>
      </c>
      <c r="Y62" s="205">
        <f ca="1">OFFSET(RES!AB$95,$E62,0)</f>
        <v>5.0067329845017854</v>
      </c>
      <c r="Z62" s="126">
        <f ca="1">OFFSET(RES!AC$95,$E62,0)</f>
        <v>5.2014831712401453</v>
      </c>
      <c r="AA62" s="126">
        <f ca="1">OFFSET(RES!AD$95,$E62,0)</f>
        <v>5.4012880402110834</v>
      </c>
      <c r="AB62" s="126">
        <f ca="1">OFFSET(RES!AE$95,$E62,0)</f>
        <v>5.597624704098136</v>
      </c>
      <c r="AC62" s="126">
        <f ca="1">OFFSET(RES!AF$95,$E62,0)</f>
        <v>5.8090852960692043</v>
      </c>
      <c r="AD62" s="126">
        <f ca="1">OFFSET(RES!AG$95,$E62,0)</f>
        <v>6.0079664589704036</v>
      </c>
      <c r="AE62" s="126">
        <f ca="1">OFFSET(RES!AH$95,$E62,0)</f>
        <v>6.2212999667266864</v>
      </c>
      <c r="AF62" s="126">
        <f ca="1">OFFSET(RES!AI$95,$E62,0)</f>
        <v>6.4458795174652108</v>
      </c>
      <c r="AG62" s="126">
        <f ca="1">OFFSET(RES!AJ$95,$E62,0)</f>
        <v>6.6585667154067085</v>
      </c>
      <c r="AH62" s="126">
        <f ca="1">OFFSET(RES!AK$95,$E62,0)</f>
        <v>6.8718301948720653</v>
      </c>
      <c r="AI62" s="126">
        <f ca="1">OFFSET(RES!AL$95,$E62,0)</f>
        <v>7.0854913462017066</v>
      </c>
      <c r="AJ62" s="126">
        <f ca="1">OFFSET(RES!AM$95,$E62,0)</f>
        <v>8.1015389964866618</v>
      </c>
      <c r="AK62" s="126">
        <f ca="1">OFFSET(RES!AN$95,$E62,0)</f>
        <v>9.1085267994713561</v>
      </c>
      <c r="AL62" s="126">
        <f ca="1">OFFSET(RES!AO$95,$E62,0)</f>
        <v>9.1085267994713561</v>
      </c>
      <c r="AM62" s="126">
        <f ca="1">OFFSET(RES!AP$95,$E62,0)</f>
        <v>9.1085267994713561</v>
      </c>
      <c r="AQ62" s="4"/>
    </row>
    <row r="63" spans="1:43">
      <c r="A63" s="35" t="s">
        <v>363</v>
      </c>
      <c r="B63">
        <v>3.5355599850489998</v>
      </c>
      <c r="E63" s="129">
        <f>MATCH(F63,RES!$D$96:$D$134,0)</f>
        <v>27</v>
      </c>
      <c r="F63" s="4" t="str">
        <f t="shared" si="0"/>
        <v>RHEK</v>
      </c>
      <c r="G63" s="126">
        <f ca="1">OFFSET(RES!J$95,$E63,0)</f>
        <v>4.1684640389392236</v>
      </c>
      <c r="H63" s="126">
        <f ca="1">OFFSET(RES!K$95,$E63,0)</f>
        <v>4.7261833039782042</v>
      </c>
      <c r="I63" s="126">
        <f ca="1">OFFSET(RES!L$95,$E63,0)</f>
        <v>5.2839025690171857</v>
      </c>
      <c r="J63" s="126">
        <f ca="1">OFFSET(RES!M$95,$E63,0)</f>
        <v>5.8416218340561663</v>
      </c>
      <c r="K63" s="126">
        <f ca="1">OFFSET(RES!N$95,$E63,0)</f>
        <v>6.3993410990951478</v>
      </c>
      <c r="L63" s="126">
        <f ca="1">OFFSET(RES!O$95,$E63,0)</f>
        <v>6.9570603641341284</v>
      </c>
      <c r="M63" s="126">
        <f ca="1">OFFSET(RES!P$95,$E63,0)</f>
        <v>7.2142434082628277</v>
      </c>
      <c r="N63" s="126">
        <f ca="1">OFFSET(RES!Q$95,$E63,0)</f>
        <v>7.3209275216633012</v>
      </c>
      <c r="O63" s="203">
        <f ca="1">OFFSET(RES!R$95,$E63,0)</f>
        <v>6.1843381658842915</v>
      </c>
      <c r="P63" s="126">
        <f ca="1">OFFSET(RES!S$95,$E63,0)</f>
        <v>6.2666293218667386</v>
      </c>
      <c r="Q63" s="126">
        <f ca="1">OFFSET(RES!T$95,$E63,0)</f>
        <v>6.3441785581354901</v>
      </c>
      <c r="R63" s="126">
        <f ca="1">OFFSET(RES!U$95,$E63,0)</f>
        <v>6.4167783137658372</v>
      </c>
      <c r="S63" s="126">
        <f ca="1">OFFSET(RES!V$95,$E63,0)</f>
        <v>6.5633378572328525</v>
      </c>
      <c r="T63" s="203">
        <f ca="1">OFFSET(RES!W$95,$E63,0)</f>
        <v>6.7645638779759478</v>
      </c>
      <c r="U63" s="126">
        <f ca="1">OFFSET(RES!X$95,$E63,0)</f>
        <v>7.0174339227795013</v>
      </c>
      <c r="V63" s="126">
        <f ca="1">OFFSET(RES!Y$95,$E63,0)</f>
        <v>7.2356323956767499</v>
      </c>
      <c r="W63" s="126">
        <f ca="1">OFFSET(RES!Z$95,$E63,0)</f>
        <v>7.3630816438905429</v>
      </c>
      <c r="X63" s="126">
        <f ca="1">OFFSET(RES!AA$95,$E63,0)</f>
        <v>7.6283347546746763</v>
      </c>
      <c r="Y63" s="205">
        <f ca="1">OFFSET(RES!AB$95,$E63,0)</f>
        <v>7.8993983088311701</v>
      </c>
      <c r="Z63" s="126">
        <f ca="1">OFFSET(RES!AC$95,$E63,0)</f>
        <v>8.2066664017228153</v>
      </c>
      <c r="AA63" s="126">
        <f ca="1">OFFSET(RES!AD$95,$E63,0)</f>
        <v>8.5219095450921483</v>
      </c>
      <c r="AB63" s="126">
        <f ca="1">OFFSET(RES!AE$95,$E63,0)</f>
        <v>8.831680710335398</v>
      </c>
      <c r="AC63" s="126">
        <f ca="1">OFFSET(RES!AF$95,$E63,0)</f>
        <v>9.1653137296658507</v>
      </c>
      <c r="AD63" s="126">
        <f ca="1">OFFSET(RES!AG$95,$E63,0)</f>
        <v>9.479099491108137</v>
      </c>
      <c r="AE63" s="126">
        <f ca="1">OFFSET(RES!AH$95,$E63,0)</f>
        <v>9.8156875127988314</v>
      </c>
      <c r="AF63" s="126">
        <f ca="1">OFFSET(RES!AI$95,$E63,0)</f>
        <v>10.170019035728748</v>
      </c>
      <c r="AG63" s="126">
        <f ca="1">OFFSET(RES!AJ$95,$E63,0)</f>
        <v>10.505587338837746</v>
      </c>
      <c r="AH63" s="126">
        <f ca="1">OFFSET(RES!AK$95,$E63,0)</f>
        <v>10.84206487303797</v>
      </c>
      <c r="AI63" s="126">
        <f ca="1">OFFSET(RES!AL$95,$E63,0)</f>
        <v>11.17916983603496</v>
      </c>
      <c r="AJ63" s="126">
        <f ca="1">OFFSET(RES!AM$95,$E63,0)</f>
        <v>12.782244159190929</v>
      </c>
      <c r="AK63" s="126">
        <f ca="1">OFFSET(RES!AN$95,$E63,0)</f>
        <v>14.371024262410765</v>
      </c>
      <c r="AL63" s="126">
        <f ca="1">OFFSET(RES!AO$95,$E63,0)</f>
        <v>14.371024262410765</v>
      </c>
      <c r="AM63" s="126">
        <f ca="1">OFFSET(RES!AP$95,$E63,0)</f>
        <v>14.371024262410765</v>
      </c>
      <c r="AQ63" s="4"/>
    </row>
    <row r="64" spans="1:43">
      <c r="A64" s="35" t="s">
        <v>364</v>
      </c>
      <c r="B64">
        <v>27.200595464100001</v>
      </c>
      <c r="E64" s="129">
        <f>MATCH(F64,RES!$D$96:$D$134,0)</f>
        <v>26</v>
      </c>
      <c r="F64" s="4" t="str">
        <f t="shared" si="0"/>
        <v>RHEL</v>
      </c>
      <c r="G64" s="126">
        <f ca="1">OFFSET(RES!J$95,$E64,0)</f>
        <v>19.249354370483118</v>
      </c>
      <c r="H64" s="126">
        <f ca="1">OFFSET(RES!K$95,$E64,0)</f>
        <v>19.316275148493169</v>
      </c>
      <c r="I64" s="126">
        <f ca="1">OFFSET(RES!L$95,$E64,0)</f>
        <v>19.383195926503216</v>
      </c>
      <c r="J64" s="126">
        <f ca="1">OFFSET(RES!M$95,$E64,0)</f>
        <v>19.450116704513267</v>
      </c>
      <c r="K64" s="126">
        <f ca="1">OFFSET(RES!N$95,$E64,0)</f>
        <v>19.517037482523314</v>
      </c>
      <c r="L64" s="126">
        <f ca="1">OFFSET(RES!O$95,$E64,0)</f>
        <v>19.583958260533365</v>
      </c>
      <c r="M64" s="126">
        <f ca="1">OFFSET(RES!P$95,$E64,0)</f>
        <v>20.307922368635541</v>
      </c>
      <c r="N64" s="126">
        <f ca="1">OFFSET(RES!Q$95,$E64,0)</f>
        <v>20.608235592115371</v>
      </c>
      <c r="O64" s="203">
        <f ca="1">OFFSET(RES!R$95,$E64,0)</f>
        <v>17.408763783922577</v>
      </c>
      <c r="P64" s="126">
        <f ca="1">OFFSET(RES!S$95,$E64,0)</f>
        <v>17.640411416632439</v>
      </c>
      <c r="Q64" s="126">
        <f ca="1">OFFSET(RES!T$95,$E64,0)</f>
        <v>17.858710658946475</v>
      </c>
      <c r="R64" s="126">
        <f ca="1">OFFSET(RES!U$95,$E64,0)</f>
        <v>18.063077231833987</v>
      </c>
      <c r="S64" s="126">
        <f ca="1">OFFSET(RES!V$95,$E64,0)</f>
        <v>18.475638835688645</v>
      </c>
      <c r="T64" s="203">
        <f ca="1">OFFSET(RES!W$95,$E64,0)</f>
        <v>19.042085263476178</v>
      </c>
      <c r="U64" s="126">
        <f ca="1">OFFSET(RES!X$95,$E64,0)</f>
        <v>19.753908381801001</v>
      </c>
      <c r="V64" s="126">
        <f ca="1">OFFSET(RES!Y$95,$E64,0)</f>
        <v>20.368131855807565</v>
      </c>
      <c r="W64" s="126">
        <f ca="1">OFFSET(RES!Z$95,$E64,0)</f>
        <v>20.72689843633384</v>
      </c>
      <c r="X64" s="126">
        <f ca="1">OFFSET(RES!AA$95,$E64,0)</f>
        <v>21.473579588743196</v>
      </c>
      <c r="Y64" s="205">
        <f ca="1">OFFSET(RES!AB$95,$E64,0)</f>
        <v>22.23661700004979</v>
      </c>
      <c r="Z64" s="126">
        <f ca="1">OFFSET(RES!AC$95,$E64,0)</f>
        <v>23.101569320573834</v>
      </c>
      <c r="AA64" s="126">
        <f ca="1">OFFSET(RES!AD$95,$E64,0)</f>
        <v>23.988971217140925</v>
      </c>
      <c r="AB64" s="126">
        <f ca="1">OFFSET(RES!AE$95,$E64,0)</f>
        <v>24.860969626370718</v>
      </c>
      <c r="AC64" s="126">
        <f ca="1">OFFSET(RES!AF$95,$E64,0)</f>
        <v>25.800138583217407</v>
      </c>
      <c r="AD64" s="126">
        <f ca="1">OFFSET(RES!AG$95,$E64,0)</f>
        <v>26.68343798457315</v>
      </c>
      <c r="AE64" s="126">
        <f ca="1">OFFSET(RES!AH$95,$E64,0)</f>
        <v>27.630925202273389</v>
      </c>
      <c r="AF64" s="126">
        <f ca="1">OFFSET(RES!AI$95,$E64,0)</f>
        <v>28.628359950895749</v>
      </c>
      <c r="AG64" s="126">
        <f ca="1">OFFSET(RES!AJ$95,$E64,0)</f>
        <v>29.572976685217061</v>
      </c>
      <c r="AH64" s="126">
        <f ca="1">OFFSET(RES!AK$95,$E64,0)</f>
        <v>30.520152883278485</v>
      </c>
      <c r="AI64" s="126">
        <f ca="1">OFFSET(RES!AL$95,$E64,0)</f>
        <v>31.469095278372016</v>
      </c>
      <c r="AJ64" s="126">
        <f ca="1">OFFSET(RES!AM$95,$E64,0)</f>
        <v>35.981711094538881</v>
      </c>
      <c r="AK64" s="126">
        <f ca="1">OFFSET(RES!AN$95,$E64,0)</f>
        <v>40.454089024020263</v>
      </c>
      <c r="AL64" s="126">
        <f ca="1">OFFSET(RES!AO$95,$E64,0)</f>
        <v>40.454089024020263</v>
      </c>
      <c r="AM64" s="126">
        <f ca="1">OFFSET(RES!AP$95,$E64,0)</f>
        <v>40.454089024020263</v>
      </c>
      <c r="AQ64" s="4"/>
    </row>
    <row r="65" spans="1:39">
      <c r="A65" s="35" t="s">
        <v>365</v>
      </c>
      <c r="B65">
        <v>11.63227160329</v>
      </c>
      <c r="E65" s="129">
        <f>MATCH(F65,RES!$D$96:$D$134,0)</f>
        <v>32</v>
      </c>
      <c r="F65" s="4" t="str">
        <f t="shared" si="0"/>
        <v>RHEO</v>
      </c>
      <c r="G65" s="126">
        <f ca="1">OFFSET(RES!J$95,$E65,0)</f>
        <v>12.654091880341426</v>
      </c>
      <c r="H65" s="126">
        <f ca="1">OFFSET(RES!K$95,$E65,0)</f>
        <v>12.636321580209477</v>
      </c>
      <c r="I65" s="126">
        <f ca="1">OFFSET(RES!L$95,$E65,0)</f>
        <v>12.618551280077529</v>
      </c>
      <c r="J65" s="126">
        <f ca="1">OFFSET(RES!M$95,$E65,0)</f>
        <v>12.600780979945583</v>
      </c>
      <c r="K65" s="126">
        <f ca="1">OFFSET(RES!N$95,$E65,0)</f>
        <v>12.583010679813635</v>
      </c>
      <c r="L65" s="126">
        <f ca="1">OFFSET(RES!O$95,$E65,0)</f>
        <v>12.565240379681686</v>
      </c>
      <c r="M65" s="126">
        <f ca="1">OFFSET(RES!P$95,$E65,0)</f>
        <v>13.029742137883348</v>
      </c>
      <c r="N65" s="126">
        <f ca="1">OFFSET(RES!Q$95,$E65,0)</f>
        <v>13.222425751278587</v>
      </c>
      <c r="O65" s="203">
        <f ca="1">OFFSET(RES!R$95,$E65,0)</f>
        <v>11.169616415028379</v>
      </c>
      <c r="P65" s="126">
        <f ca="1">OFFSET(RES!S$95,$E65,0)</f>
        <v>11.318243579652675</v>
      </c>
      <c r="Q65" s="126">
        <f ca="1">OFFSET(RES!T$95,$E65,0)</f>
        <v>11.458306299246294</v>
      </c>
      <c r="R65" s="126">
        <f ca="1">OFFSET(RES!U$95,$E65,0)</f>
        <v>11.58942969522893</v>
      </c>
      <c r="S65" s="126">
        <f ca="1">OFFSET(RES!V$95,$E65,0)</f>
        <v>11.854132859670806</v>
      </c>
      <c r="T65" s="203">
        <f ca="1">OFFSET(RES!W$95,$E65,0)</f>
        <v>12.217569884641696</v>
      </c>
      <c r="U65" s="126">
        <f ca="1">OFFSET(RES!X$95,$E65,0)</f>
        <v>12.674281876700569</v>
      </c>
      <c r="V65" s="126">
        <f ca="1">OFFSET(RES!Y$95,$E65,0)</f>
        <v>13.068373075990403</v>
      </c>
      <c r="W65" s="126">
        <f ca="1">OFFSET(RES!Z$95,$E65,0)</f>
        <v>13.29856087891244</v>
      </c>
      <c r="X65" s="126">
        <f ca="1">OFFSET(RES!AA$95,$E65,0)</f>
        <v>13.777638093139803</v>
      </c>
      <c r="Y65" s="205">
        <f ca="1">OFFSET(RES!AB$95,$E65,0)</f>
        <v>14.267209627362234</v>
      </c>
      <c r="Z65" s="126">
        <f ca="1">OFFSET(RES!AC$95,$E65,0)</f>
        <v>14.822170666380098</v>
      </c>
      <c r="AA65" s="126">
        <f ca="1">OFFSET(RES!AD$95,$E65,0)</f>
        <v>15.391535551425928</v>
      </c>
      <c r="AB65" s="126">
        <f ca="1">OFFSET(RES!AE$95,$E65,0)</f>
        <v>15.951017423114413</v>
      </c>
      <c r="AC65" s="126">
        <f ca="1">OFFSET(RES!AF$95,$E65,0)</f>
        <v>16.55359651069832</v>
      </c>
      <c r="AD65" s="126">
        <f ca="1">OFFSET(RES!AG$95,$E65,0)</f>
        <v>17.120329198626422</v>
      </c>
      <c r="AE65" s="126">
        <f ca="1">OFFSET(RES!AH$95,$E65,0)</f>
        <v>17.728245355753437</v>
      </c>
      <c r="AF65" s="126">
        <f ca="1">OFFSET(RES!AI$95,$E65,0)</f>
        <v>18.368208289331811</v>
      </c>
      <c r="AG65" s="126">
        <f ca="1">OFFSET(RES!AJ$95,$E65,0)</f>
        <v>18.974282719000961</v>
      </c>
      <c r="AH65" s="126">
        <f ca="1">OFFSET(RES!AK$95,$E65,0)</f>
        <v>19.581999323184053</v>
      </c>
      <c r="AI65" s="126">
        <f ca="1">OFFSET(RES!AL$95,$E65,0)</f>
        <v>20.19084913496344</v>
      </c>
      <c r="AJ65" s="126">
        <f ca="1">OFFSET(RES!AM$95,$E65,0)</f>
        <v>23.08618325061866</v>
      </c>
      <c r="AK65" s="126">
        <f ca="1">OFFSET(RES!AN$95,$E65,0)</f>
        <v>25.955700383218293</v>
      </c>
      <c r="AL65" s="126">
        <f ca="1">OFFSET(RES!AO$95,$E65,0)</f>
        <v>25.955700383218293</v>
      </c>
      <c r="AM65" s="126">
        <f ca="1">OFFSET(RES!AP$95,$E65,0)</f>
        <v>25.955700383218293</v>
      </c>
    </row>
    <row r="66" spans="1:39">
      <c r="A66" s="35" t="s">
        <v>366</v>
      </c>
      <c r="B66">
        <v>4.337948126733</v>
      </c>
      <c r="E66" s="129">
        <f>MATCH(F66,RES!$D$96:$D$134,0)</f>
        <v>31</v>
      </c>
      <c r="F66" s="4" t="str">
        <f t="shared" si="0"/>
        <v>RHER</v>
      </c>
      <c r="G66" s="126">
        <f ca="1">OFFSET(RES!J$95,$E66,0)</f>
        <v>5.6535976429142041</v>
      </c>
      <c r="H66" s="126">
        <f ca="1">OFFSET(RES!K$95,$E66,0)</f>
        <v>6.075022437354062</v>
      </c>
      <c r="I66" s="126">
        <f ca="1">OFFSET(RES!L$95,$E66,0)</f>
        <v>6.4964472317939199</v>
      </c>
      <c r="J66" s="126">
        <f ca="1">OFFSET(RES!M$95,$E66,0)</f>
        <v>6.9178720262337769</v>
      </c>
      <c r="K66" s="126">
        <f ca="1">OFFSET(RES!N$95,$E66,0)</f>
        <v>7.3392968206736349</v>
      </c>
      <c r="L66" s="126">
        <f ca="1">OFFSET(RES!O$95,$E66,0)</f>
        <v>7.7607216151134928</v>
      </c>
      <c r="M66" s="126">
        <f ca="1">OFFSET(RES!P$95,$E66,0)</f>
        <v>8.0476137656976565</v>
      </c>
      <c r="N66" s="126">
        <f ca="1">OFFSET(RES!Q$95,$E66,0)</f>
        <v>8.1666217462988602</v>
      </c>
      <c r="O66" s="203">
        <f ca="1">OFFSET(RES!R$95,$E66,0)</f>
        <v>6.8987365880248444</v>
      </c>
      <c r="P66" s="126">
        <f ca="1">OFFSET(RES!S$95,$E66,0)</f>
        <v>6.9905338011492324</v>
      </c>
      <c r="Q66" s="126">
        <f ca="1">OFFSET(RES!T$95,$E66,0)</f>
        <v>7.0770413205102995</v>
      </c>
      <c r="R66" s="126">
        <f ca="1">OFFSET(RES!U$95,$E66,0)</f>
        <v>7.1580276082931444</v>
      </c>
      <c r="S66" s="126">
        <f ca="1">OFFSET(RES!V$95,$E66,0)</f>
        <v>7.3215173233959963</v>
      </c>
      <c r="T66" s="203">
        <f ca="1">OFFSET(RES!W$95,$E66,0)</f>
        <v>7.5459884429445729</v>
      </c>
      <c r="U66" s="126">
        <f ca="1">OFFSET(RES!X$95,$E66,0)</f>
        <v>7.8280693679051687</v>
      </c>
      <c r="V66" s="126">
        <f ca="1">OFFSET(RES!Y$95,$E66,0)</f>
        <v>8.071473552484095</v>
      </c>
      <c r="W66" s="126">
        <f ca="1">OFFSET(RES!Z$95,$E66,0)</f>
        <v>8.2136454014652909</v>
      </c>
      <c r="X66" s="126">
        <f ca="1">OFFSET(RES!AA$95,$E66,0)</f>
        <v>8.509539851505</v>
      </c>
      <c r="Y66" s="205">
        <f ca="1">OFFSET(RES!AB$95,$E66,0)</f>
        <v>8.8119159519995094</v>
      </c>
      <c r="Z66" s="126">
        <f ca="1">OFFSET(RES!AC$95,$E66,0)</f>
        <v>9.1546788439865292</v>
      </c>
      <c r="AA66" s="126">
        <f ca="1">OFFSET(RES!AD$95,$E66,0)</f>
        <v>9.5063380432332778</v>
      </c>
      <c r="AB66" s="126">
        <f ca="1">OFFSET(RES!AE$95,$E66,0)</f>
        <v>9.8518931558834169</v>
      </c>
      <c r="AC66" s="126">
        <f ca="1">OFFSET(RES!AF$95,$E66,0)</f>
        <v>10.22406658102455</v>
      </c>
      <c r="AD66" s="126">
        <f ca="1">OFFSET(RES!AG$95,$E66,0)</f>
        <v>10.574100045430617</v>
      </c>
      <c r="AE66" s="126">
        <f ca="1">OFFSET(RES!AH$95,$E66,0)</f>
        <v>10.949569827005289</v>
      </c>
      <c r="AF66" s="126">
        <f ca="1">OFFSET(RES!AI$95,$E66,0)</f>
        <v>11.344832792250601</v>
      </c>
      <c r="AG66" s="126">
        <f ca="1">OFFSET(RES!AJ$95,$E66,0)</f>
        <v>11.719165060044439</v>
      </c>
      <c r="AH66" s="126">
        <f ca="1">OFFSET(RES!AK$95,$E66,0)</f>
        <v>12.094511590905361</v>
      </c>
      <c r="AI66" s="126">
        <f ca="1">OFFSET(RES!AL$95,$E66,0)</f>
        <v>12.470558029481634</v>
      </c>
      <c r="AJ66" s="126">
        <f ca="1">OFFSET(RES!AM$95,$E66,0)</f>
        <v>14.258815267335622</v>
      </c>
      <c r="AK66" s="126">
        <f ca="1">OFFSET(RES!AN$95,$E66,0)</f>
        <v>16.031127054694252</v>
      </c>
      <c r="AL66" s="126">
        <f ca="1">OFFSET(RES!AO$95,$E66,0)</f>
        <v>16.031127054694252</v>
      </c>
      <c r="AM66" s="126">
        <f ca="1">OFFSET(RES!AP$95,$E66,0)</f>
        <v>16.031127054694252</v>
      </c>
    </row>
    <row r="67" spans="1:39">
      <c r="A67" s="35" t="s">
        <v>521</v>
      </c>
      <c r="B67">
        <v>25.581294669590001</v>
      </c>
      <c r="E67" s="129">
        <f>MATCH(F67,RES!$D$96:$D$134,0)</f>
        <v>29</v>
      </c>
      <c r="F67" s="4" t="str">
        <f t="shared" si="0"/>
        <v>RHEWG</v>
      </c>
      <c r="G67" s="126">
        <f ca="1">OFFSET(RES!J$95,$E67,0)</f>
        <v>34.358525531955905</v>
      </c>
      <c r="H67" s="126">
        <f ca="1">OFFSET(RES!K$95,$E67,0)</f>
        <v>33.897639310520738</v>
      </c>
      <c r="I67" s="126">
        <f ca="1">OFFSET(RES!L$95,$E67,0)</f>
        <v>33.43675308908557</v>
      </c>
      <c r="J67" s="126">
        <f ca="1">OFFSET(RES!M$95,$E67,0)</f>
        <v>32.975866867650403</v>
      </c>
      <c r="K67" s="126">
        <f ca="1">OFFSET(RES!N$95,$E67,0)</f>
        <v>32.514980646215236</v>
      </c>
      <c r="L67" s="126">
        <f ca="1">OFFSET(RES!O$95,$E67,0)</f>
        <v>32.054094424780068</v>
      </c>
      <c r="M67" s="126">
        <f ca="1">OFFSET(RES!P$95,$E67,0)</f>
        <v>33.239044554500516</v>
      </c>
      <c r="N67" s="126">
        <f ca="1">OFFSET(RES!Q$95,$E67,0)</f>
        <v>33.73058300113987</v>
      </c>
      <c r="O67" s="203">
        <f ca="1">OFFSET(RES!R$95,$E67,0)</f>
        <v>28.493839229278883</v>
      </c>
      <c r="P67" s="126">
        <f ca="1">OFFSET(RES!S$95,$E67,0)</f>
        <v>28.872989092313595</v>
      </c>
      <c r="Q67" s="126">
        <f ca="1">OFFSET(RES!T$95,$E67,0)</f>
        <v>29.230290942782378</v>
      </c>
      <c r="R67" s="126">
        <f ca="1">OFFSET(RES!U$95,$E67,0)</f>
        <v>29.564788460467884</v>
      </c>
      <c r="S67" s="126">
        <f ca="1">OFFSET(RES!V$95,$E67,0)</f>
        <v>30.240049734520241</v>
      </c>
      <c r="T67" s="203">
        <f ca="1">OFFSET(RES!W$95,$E67,0)</f>
        <v>31.167182392858862</v>
      </c>
      <c r="U67" s="126">
        <f ca="1">OFFSET(RES!X$95,$E67,0)</f>
        <v>32.332260726104039</v>
      </c>
      <c r="V67" s="126">
        <f ca="1">OFFSET(RES!Y$95,$E67,0)</f>
        <v>33.337592588631544</v>
      </c>
      <c r="W67" s="126">
        <f ca="1">OFFSET(RES!Z$95,$E67,0)</f>
        <v>33.924804718868764</v>
      </c>
      <c r="X67" s="126">
        <f ca="1">OFFSET(RES!AA$95,$E67,0)</f>
        <v>35.146937029718636</v>
      </c>
      <c r="Y67" s="205">
        <f ca="1">OFFSET(RES!AB$95,$E67,0)</f>
        <v>36.395840489697477</v>
      </c>
      <c r="Z67" s="126">
        <f ca="1">OFFSET(RES!AC$95,$E67,0)</f>
        <v>37.811553441398551</v>
      </c>
      <c r="AA67" s="126">
        <f ca="1">OFFSET(RES!AD$95,$E67,0)</f>
        <v>39.26401079485472</v>
      </c>
      <c r="AB67" s="126">
        <f ca="1">OFFSET(RES!AE$95,$E67,0)</f>
        <v>40.691256450501278</v>
      </c>
      <c r="AC67" s="126">
        <f ca="1">OFFSET(RES!AF$95,$E67,0)</f>
        <v>42.228443673998051</v>
      </c>
      <c r="AD67" s="126">
        <f ca="1">OFFSET(RES!AG$95,$E67,0)</f>
        <v>43.674186257787518</v>
      </c>
      <c r="AE67" s="126">
        <f ca="1">OFFSET(RES!AH$95,$E67,0)</f>
        <v>45.224988416288873</v>
      </c>
      <c r="AF67" s="126">
        <f ca="1">OFFSET(RES!AI$95,$E67,0)</f>
        <v>46.857542325440598</v>
      </c>
      <c r="AG67" s="126">
        <f ca="1">OFFSET(RES!AJ$95,$E67,0)</f>
        <v>48.403646212834097</v>
      </c>
      <c r="AH67" s="126">
        <f ca="1">OFFSET(RES!AK$95,$E67,0)</f>
        <v>49.95393930913577</v>
      </c>
      <c r="AI67" s="126">
        <f ca="1">OFFSET(RES!AL$95,$E67,0)</f>
        <v>51.507123233005949</v>
      </c>
      <c r="AJ67" s="126">
        <f ca="1">OFFSET(RES!AM$95,$E67,0)</f>
        <v>58.893158862262297</v>
      </c>
      <c r="AK67" s="126">
        <f ca="1">OFFSET(RES!AN$95,$E67,0)</f>
        <v>66.213335026230197</v>
      </c>
      <c r="AL67" s="126">
        <f ca="1">OFFSET(RES!AO$95,$E67,0)</f>
        <v>66.213335026230197</v>
      </c>
      <c r="AM67" s="126">
        <f ca="1">OFFSET(RES!AP$95,$E67,0)</f>
        <v>66.213335026230197</v>
      </c>
    </row>
    <row r="68" spans="1:39">
      <c r="A68" s="35" t="s">
        <v>367</v>
      </c>
      <c r="B68">
        <v>14.738241842140001</v>
      </c>
      <c r="E68" s="129">
        <f>MATCH(F68,RES!$D$96:$D$134,0)</f>
        <v>7</v>
      </c>
      <c r="F68" s="4" t="str">
        <f t="shared" si="0"/>
        <v>RLEH</v>
      </c>
      <c r="G68" s="126">
        <f ca="1">OFFSET(RES!J$95,$E68,0)</f>
        <v>14.801331667914985</v>
      </c>
      <c r="H68" s="126">
        <f ca="1">OFFSET(RES!K$95,$E68,0)</f>
        <v>13.77594241560559</v>
      </c>
      <c r="I68" s="126">
        <f ca="1">OFFSET(RES!L$95,$E68,0)</f>
        <v>12.750553163296196</v>
      </c>
      <c r="J68" s="126">
        <f ca="1">OFFSET(RES!M$95,$E68,0)</f>
        <v>11.725163910986801</v>
      </c>
      <c r="K68" s="126">
        <f ca="1">OFFSET(RES!N$95,$E68,0)</f>
        <v>10.699774658677406</v>
      </c>
      <c r="L68" s="126">
        <f ca="1">OFFSET(RES!O$95,$E68,0)</f>
        <v>9.6743854063680121</v>
      </c>
      <c r="M68" s="126">
        <f ca="1">OFFSET(RES!P$95,$E68,0)</f>
        <v>9.6558587191078793</v>
      </c>
      <c r="N68" s="126">
        <f ca="1">OFFSET(RES!Q$95,$E68,0)</f>
        <v>9.7462607769104928</v>
      </c>
      <c r="O68" s="203">
        <f ca="1">OFFSET(RES!R$95,$E68,0)</f>
        <v>10.14125245387001</v>
      </c>
      <c r="P68" s="126">
        <f ca="1">OFFSET(RES!S$95,$E68,0)</f>
        <v>11.348114841328542</v>
      </c>
      <c r="Q68" s="126">
        <f ca="1">OFFSET(RES!T$95,$E68,0)</f>
        <v>11.381134899027664</v>
      </c>
      <c r="R68" s="126">
        <f ca="1">OFFSET(RES!U$95,$E68,0)</f>
        <v>11.409668252966531</v>
      </c>
      <c r="S68" s="126">
        <f ca="1">OFFSET(RES!V$95,$E68,0)</f>
        <v>11.411361910366155</v>
      </c>
      <c r="T68" s="203">
        <f ca="1">OFFSET(RES!W$95,$E68,0)</f>
        <v>11.391439458685902</v>
      </c>
      <c r="U68" s="126">
        <f ca="1">OFFSET(RES!X$95,$E68,0)</f>
        <v>11.343305644479367</v>
      </c>
      <c r="V68" s="126">
        <f ca="1">OFFSET(RES!Y$95,$E68,0)</f>
        <v>11.2940190891184</v>
      </c>
      <c r="W68" s="126">
        <f ca="1">OFFSET(RES!Z$95,$E68,0)</f>
        <v>11.313210930076808</v>
      </c>
      <c r="X68" s="126">
        <f ca="1">OFFSET(RES!AA$95,$E68,0)</f>
        <v>11.252384354684697</v>
      </c>
      <c r="Y68" s="205">
        <f ca="1">OFFSET(RES!AB$95,$E68,0)</f>
        <v>11.159143858214836</v>
      </c>
      <c r="Z68" s="126">
        <f ca="1">OFFSET(RES!AC$95,$E68,0)</f>
        <v>11.046676606678128</v>
      </c>
      <c r="AA68" s="126">
        <f ca="1">OFFSET(RES!AD$95,$E68,0)</f>
        <v>10.911110102158377</v>
      </c>
      <c r="AB68" s="126">
        <f ca="1">OFFSET(RES!AE$95,$E68,0)</f>
        <v>10.775404662416113</v>
      </c>
      <c r="AC68" s="126">
        <f ca="1">OFFSET(RES!AF$95,$E68,0)</f>
        <v>10.623746121639579</v>
      </c>
      <c r="AD68" s="126">
        <f ca="1">OFFSET(RES!AG$95,$E68,0)</f>
        <v>10.470427064733602</v>
      </c>
      <c r="AE68" s="126">
        <f ca="1">OFFSET(RES!AH$95,$E68,0)</f>
        <v>10.310471589177592</v>
      </c>
      <c r="AF68" s="126">
        <f ca="1">OFFSET(RES!AI$95,$E68,0)</f>
        <v>10.127644772841645</v>
      </c>
      <c r="AG68" s="126">
        <f ca="1">OFFSET(RES!AJ$95,$E68,0)</f>
        <v>9.9480384767971088</v>
      </c>
      <c r="AH68" s="126">
        <f ca="1">OFFSET(RES!AK$95,$E68,0)</f>
        <v>9.7727754302893466</v>
      </c>
      <c r="AI68" s="126">
        <f ca="1">OFFSET(RES!AL$95,$E68,0)</f>
        <v>9.5941654254321485</v>
      </c>
      <c r="AJ68" s="126">
        <f ca="1">OFFSET(RES!AM$95,$E68,0)</f>
        <v>8.7194752388624739</v>
      </c>
      <c r="AK68" s="126">
        <f ca="1">OFFSET(RES!AN$95,$E68,0)</f>
        <v>7.8121328513095678</v>
      </c>
      <c r="AL68" s="126">
        <f ca="1">OFFSET(RES!AO$95,$E68,0)</f>
        <v>7.8121328513095678</v>
      </c>
      <c r="AM68" s="126">
        <f ca="1">OFFSET(RES!AP$95,$E68,0)</f>
        <v>7.8121328513095678</v>
      </c>
    </row>
    <row r="69" spans="1:39">
      <c r="A69" s="35" t="s">
        <v>368</v>
      </c>
      <c r="B69">
        <v>8.0953817121640004</v>
      </c>
      <c r="E69" s="129">
        <f>MATCH(F69,RES!$D$96:$D$134,0)</f>
        <v>6</v>
      </c>
      <c r="F69" s="4" t="str">
        <f t="shared" ref="F69:F131" si="1">A69</f>
        <v>RLEK</v>
      </c>
      <c r="G69" s="126">
        <f ca="1">OFFSET(RES!J$95,$E69,0)</f>
        <v>10.507635166126629</v>
      </c>
      <c r="H69" s="126">
        <f ca="1">OFFSET(RES!K$95,$E69,0)</f>
        <v>10.936801294994522</v>
      </c>
      <c r="I69" s="126">
        <f ca="1">OFFSET(RES!L$95,$E69,0)</f>
        <v>11.365967423862415</v>
      </c>
      <c r="J69" s="126">
        <f ca="1">OFFSET(RES!M$95,$E69,0)</f>
        <v>11.795133552730308</v>
      </c>
      <c r="K69" s="126">
        <f ca="1">OFFSET(RES!N$95,$E69,0)</f>
        <v>12.2242996815982</v>
      </c>
      <c r="L69" s="126">
        <f ca="1">OFFSET(RES!O$95,$E69,0)</f>
        <v>12.653465810466093</v>
      </c>
      <c r="M69" s="126">
        <f ca="1">OFFSET(RES!P$95,$E69,0)</f>
        <v>12.629234110571961</v>
      </c>
      <c r="N69" s="126">
        <f ca="1">OFFSET(RES!Q$95,$E69,0)</f>
        <v>12.747474112344911</v>
      </c>
      <c r="O69" s="203">
        <f ca="1">OFFSET(RES!R$95,$E69,0)</f>
        <v>13.264097491493736</v>
      </c>
      <c r="P69" s="126">
        <f ca="1">OFFSET(RES!S$95,$E69,0)</f>
        <v>14.842594865351938</v>
      </c>
      <c r="Q69" s="126">
        <f ca="1">OFFSET(RES!T$95,$E69,0)</f>
        <v>14.885782949514931</v>
      </c>
      <c r="R69" s="126">
        <f ca="1">OFFSET(RES!U$95,$E69,0)</f>
        <v>14.923102717475151</v>
      </c>
      <c r="S69" s="126">
        <f ca="1">OFFSET(RES!V$95,$E69,0)</f>
        <v>14.925317911009481</v>
      </c>
      <c r="T69" s="203">
        <f ca="1">OFFSET(RES!W$95,$E69,0)</f>
        <v>14.899260642190026</v>
      </c>
      <c r="U69" s="126">
        <f ca="1">OFFSET(RES!X$95,$E69,0)</f>
        <v>14.836304749199778</v>
      </c>
      <c r="V69" s="126">
        <f ca="1">OFFSET(RES!Y$95,$E69,0)</f>
        <v>14.771841145882391</v>
      </c>
      <c r="W69" s="126">
        <f ca="1">OFFSET(RES!Z$95,$E69,0)</f>
        <v>14.796942823478082</v>
      </c>
      <c r="X69" s="126">
        <f ca="1">OFFSET(RES!AA$95,$E69,0)</f>
        <v>14.71738562580998</v>
      </c>
      <c r="Y69" s="205">
        <f ca="1">OFFSET(RES!AB$95,$E69,0)</f>
        <v>14.59543313118891</v>
      </c>
      <c r="Z69" s="126">
        <f ca="1">OFFSET(RES!AC$95,$E69,0)</f>
        <v>14.448333293593016</v>
      </c>
      <c r="AA69" s="126">
        <f ca="1">OFFSET(RES!AD$95,$E69,0)</f>
        <v>14.2710211380471</v>
      </c>
      <c r="AB69" s="126">
        <f ca="1">OFFSET(RES!AE$95,$E69,0)</f>
        <v>14.093527264281979</v>
      </c>
      <c r="AC69" s="126">
        <f ca="1">OFFSET(RES!AF$95,$E69,0)</f>
        <v>13.895167773733062</v>
      </c>
      <c r="AD69" s="126">
        <f ca="1">OFFSET(RES!AG$95,$E69,0)</f>
        <v>13.69463643627201</v>
      </c>
      <c r="AE69" s="126">
        <f ca="1">OFFSET(RES!AH$95,$E69,0)</f>
        <v>13.485425095589575</v>
      </c>
      <c r="AF69" s="126">
        <f ca="1">OFFSET(RES!AI$95,$E69,0)</f>
        <v>13.246299531269953</v>
      </c>
      <c r="AG69" s="126">
        <f ca="1">OFFSET(RES!AJ$95,$E69,0)</f>
        <v>13.011386197669653</v>
      </c>
      <c r="AH69" s="126">
        <f ca="1">OFFSET(RES!AK$95,$E69,0)</f>
        <v>12.782153551494078</v>
      </c>
      <c r="AI69" s="126">
        <f ca="1">OFFSET(RES!AL$95,$E69,0)</f>
        <v>12.548543301856917</v>
      </c>
      <c r="AJ69" s="126">
        <f ca="1">OFFSET(RES!AM$95,$E69,0)</f>
        <v>11.404505525232436</v>
      </c>
      <c r="AK69" s="126">
        <f ca="1">OFFSET(RES!AN$95,$E69,0)</f>
        <v>10.217760797062915</v>
      </c>
      <c r="AL69" s="126">
        <f ca="1">OFFSET(RES!AO$95,$E69,0)</f>
        <v>10.217760797062915</v>
      </c>
      <c r="AM69" s="126">
        <f ca="1">OFFSET(RES!AP$95,$E69,0)</f>
        <v>10.217760797062915</v>
      </c>
    </row>
    <row r="70" spans="1:39">
      <c r="A70" s="35" t="s">
        <v>369</v>
      </c>
      <c r="B70">
        <v>8.4652619723960001</v>
      </c>
      <c r="E70" s="129">
        <f>MATCH(F70,RES!$D$96:$D$134,0)</f>
        <v>4</v>
      </c>
      <c r="F70" s="4" t="str">
        <f t="shared" si="1"/>
        <v>RLEL</v>
      </c>
      <c r="G70" s="126">
        <f ca="1">OFFSET(RES!J$95,$E70,0)</f>
        <v>18.173250507337517</v>
      </c>
      <c r="H70" s="126">
        <f ca="1">OFFSET(RES!K$95,$E70,0)</f>
        <v>18.173250507337517</v>
      </c>
      <c r="I70" s="126">
        <f ca="1">OFFSET(RES!L$95,$E70,0)</f>
        <v>18.173250507337517</v>
      </c>
      <c r="J70" s="126">
        <f ca="1">OFFSET(RES!M$95,$E70,0)</f>
        <v>18.173250507337517</v>
      </c>
      <c r="K70" s="126">
        <f ca="1">OFFSET(RES!N$95,$E70,0)</f>
        <v>18.173250507337517</v>
      </c>
      <c r="L70" s="126">
        <f ca="1">OFFSET(RES!O$95,$E70,0)</f>
        <v>18.173250507337517</v>
      </c>
      <c r="M70" s="126">
        <f ca="1">OFFSET(RES!P$95,$E70,0)</f>
        <v>18.138448283267774</v>
      </c>
      <c r="N70" s="126">
        <f ca="1">OFFSET(RES!Q$95,$E70,0)</f>
        <v>18.308267778131427</v>
      </c>
      <c r="O70" s="203">
        <f ca="1">OFFSET(RES!R$95,$E70,0)</f>
        <v>19.050256275816629</v>
      </c>
      <c r="P70" s="126">
        <f ca="1">OFFSET(RES!S$95,$E70,0)</f>
        <v>21.317336981608083</v>
      </c>
      <c r="Q70" s="126">
        <f ca="1">OFFSET(RES!T$95,$E70,0)</f>
        <v>21.37936487848491</v>
      </c>
      <c r="R70" s="126">
        <f ca="1">OFFSET(RES!U$95,$E70,0)</f>
        <v>21.432964540599286</v>
      </c>
      <c r="S70" s="126">
        <f ca="1">OFFSET(RES!V$95,$E70,0)</f>
        <v>21.436146061585283</v>
      </c>
      <c r="T70" s="203">
        <f ca="1">OFFSET(RES!W$95,$E70,0)</f>
        <v>21.398721905951867</v>
      </c>
      <c r="U70" s="126">
        <f ca="1">OFFSET(RES!X$95,$E70,0)</f>
        <v>21.308302946327494</v>
      </c>
      <c r="V70" s="126">
        <f ca="1">OFFSET(RES!Y$95,$E70,0)</f>
        <v>21.215718572272163</v>
      </c>
      <c r="W70" s="126">
        <f ca="1">OFFSET(RES!Z$95,$E70,0)</f>
        <v>21.251770281893378</v>
      </c>
      <c r="X70" s="126">
        <f ca="1">OFFSET(RES!AA$95,$E70,0)</f>
        <v>21.137508078593449</v>
      </c>
      <c r="Y70" s="205">
        <f ca="1">OFFSET(RES!AB$95,$E70,0)</f>
        <v>20.962356600892353</v>
      </c>
      <c r="Z70" s="126">
        <f ca="1">OFFSET(RES!AC$95,$E70,0)</f>
        <v>20.751087827714993</v>
      </c>
      <c r="AA70" s="126">
        <f ca="1">OFFSET(RES!AD$95,$E70,0)</f>
        <v>20.4964273047406</v>
      </c>
      <c r="AB70" s="126">
        <f ca="1">OFFSET(RES!AE$95,$E70,0)</f>
        <v>20.2415057931352</v>
      </c>
      <c r="AC70" s="126">
        <f ca="1">OFFSET(RES!AF$95,$E70,0)</f>
        <v>19.956616517244349</v>
      </c>
      <c r="AD70" s="126">
        <f ca="1">OFFSET(RES!AG$95,$E70,0)</f>
        <v>19.668607975960992</v>
      </c>
      <c r="AE70" s="126">
        <f ca="1">OFFSET(RES!AH$95,$E70,0)</f>
        <v>19.368132978822025</v>
      </c>
      <c r="AF70" s="126">
        <f ca="1">OFFSET(RES!AI$95,$E70,0)</f>
        <v>19.024694363016508</v>
      </c>
      <c r="AG70" s="126">
        <f ca="1">OFFSET(RES!AJ$95,$E70,0)</f>
        <v>18.687305467122005</v>
      </c>
      <c r="AH70" s="126">
        <f ca="1">OFFSET(RES!AK$95,$E70,0)</f>
        <v>18.358075328454159</v>
      </c>
      <c r="AI70" s="126">
        <f ca="1">OFFSET(RES!AL$95,$E70,0)</f>
        <v>18.022557957061238</v>
      </c>
      <c r="AJ70" s="126">
        <f ca="1">OFFSET(RES!AM$95,$E70,0)</f>
        <v>16.379459898720786</v>
      </c>
      <c r="AK70" s="126">
        <f ca="1">OFFSET(RES!AN$95,$E70,0)</f>
        <v>14.675024959208161</v>
      </c>
      <c r="AL70" s="126">
        <f ca="1">OFFSET(RES!AO$95,$E70,0)</f>
        <v>14.675024959208161</v>
      </c>
      <c r="AM70" s="126">
        <f ca="1">OFFSET(RES!AP$95,$E70,0)</f>
        <v>14.675024959208161</v>
      </c>
    </row>
    <row r="71" spans="1:39">
      <c r="A71" s="35" t="s">
        <v>370</v>
      </c>
      <c r="B71">
        <v>1.2001829018570001</v>
      </c>
      <c r="E71" s="129">
        <f>MATCH(F71,RES!$D$96:$D$134,0)</f>
        <v>11</v>
      </c>
      <c r="F71" s="4" t="str">
        <f t="shared" si="1"/>
        <v>RLEO</v>
      </c>
      <c r="G71" s="126">
        <f ca="1">OFFSET(RES!J$95,$E71,0)</f>
        <v>2.1515377759370442</v>
      </c>
      <c r="H71" s="126">
        <f ca="1">OFFSET(RES!K$95,$E71,0)</f>
        <v>2.9862158266230328</v>
      </c>
      <c r="I71" s="126">
        <f ca="1">OFFSET(RES!L$95,$E71,0)</f>
        <v>3.8208938773090217</v>
      </c>
      <c r="J71" s="126">
        <f ca="1">OFFSET(RES!M$95,$E71,0)</f>
        <v>4.1355719279950112</v>
      </c>
      <c r="K71" s="126">
        <f ca="1">OFFSET(RES!N$95,$E71,0)</f>
        <v>5.4902499786809988</v>
      </c>
      <c r="L71" s="126">
        <f ca="1">OFFSET(RES!O$95,$E71,0)</f>
        <v>6.3249280293669869</v>
      </c>
      <c r="M71" s="126">
        <f ca="1">OFFSET(RES!P$95,$E71,0)</f>
        <v>6.3128156358018312</v>
      </c>
      <c r="N71" s="126">
        <f ca="1">OFFSET(RES!Q$95,$E71,0)</f>
        <v>6.3719187710699208</v>
      </c>
      <c r="O71" s="203">
        <f ca="1">OFFSET(RES!R$95,$E71,0)</f>
        <v>6.6301567700774298</v>
      </c>
      <c r="P71" s="126">
        <f ca="1">OFFSET(RES!S$95,$E71,0)</f>
        <v>7.4191803019496172</v>
      </c>
      <c r="Q71" s="126">
        <f ca="1">OFFSET(RES!T$95,$E71,0)</f>
        <v>7.4407681837322697</v>
      </c>
      <c r="R71" s="126">
        <f ca="1">OFFSET(RES!U$95,$E71,0)</f>
        <v>7.4594227444634349</v>
      </c>
      <c r="S71" s="126">
        <f ca="1">OFFSET(RES!V$95,$E71,0)</f>
        <v>7.4605300252579321</v>
      </c>
      <c r="T71" s="203">
        <f ca="1">OFFSET(RES!W$95,$E71,0)</f>
        <v>7.4475051076271752</v>
      </c>
      <c r="U71" s="126">
        <f ca="1">OFFSET(RES!X$95,$E71,0)</f>
        <v>7.4160361410884983</v>
      </c>
      <c r="V71" s="126">
        <f ca="1">OFFSET(RES!Y$95,$E71,0)</f>
        <v>7.3838135344443252</v>
      </c>
      <c r="W71" s="126">
        <f ca="1">OFFSET(RES!Z$95,$E71,0)</f>
        <v>7.3963607927676378</v>
      </c>
      <c r="X71" s="126">
        <f ca="1">OFFSET(RES!AA$95,$E71,0)</f>
        <v>7.3565935418811135</v>
      </c>
      <c r="Y71" s="205">
        <f ca="1">OFFSET(RES!AB$95,$E71,0)</f>
        <v>7.2956346897346895</v>
      </c>
      <c r="Z71" s="126">
        <f ca="1">OFFSET(RES!AC$95,$E71,0)</f>
        <v>7.2221057530890445</v>
      </c>
      <c r="AA71" s="126">
        <f ca="1">OFFSET(RES!AD$95,$E71,0)</f>
        <v>7.133474966918806</v>
      </c>
      <c r="AB71" s="126">
        <f ca="1">OFFSET(RES!AE$95,$E71,0)</f>
        <v>7.0447533475590438</v>
      </c>
      <c r="AC71" s="126">
        <f ca="1">OFFSET(RES!AF$95,$E71,0)</f>
        <v>6.945601896055055</v>
      </c>
      <c r="AD71" s="126">
        <f ca="1">OFFSET(RES!AG$95,$E71,0)</f>
        <v>6.8453648308847539</v>
      </c>
      <c r="AE71" s="126">
        <f ca="1">OFFSET(RES!AH$95,$E71,0)</f>
        <v>6.7407890022094774</v>
      </c>
      <c r="AF71" s="126">
        <f ca="1">OFFSET(RES!AI$95,$E71,0)</f>
        <v>6.6212603286461933</v>
      </c>
      <c r="AG71" s="126">
        <f ca="1">OFFSET(RES!AJ$95,$E71,0)</f>
        <v>6.5038371696148065</v>
      </c>
      <c r="AH71" s="126">
        <f ca="1">OFFSET(RES!AK$95,$E71,0)</f>
        <v>6.389253544009037</v>
      </c>
      <c r="AI71" s="126">
        <f ca="1">OFFSET(RES!AL$95,$E71,0)</f>
        <v>6.2724817410888161</v>
      </c>
      <c r="AJ71" s="126">
        <f ca="1">OFFSET(RES!AM$95,$E71,0)</f>
        <v>5.7006260370143025</v>
      </c>
      <c r="AK71" s="126">
        <f ca="1">OFFSET(RES!AN$95,$E71,0)</f>
        <v>5.1074229488379093</v>
      </c>
      <c r="AL71" s="126">
        <f ca="1">OFFSET(RES!AO$95,$E71,0)</f>
        <v>5.1074229488379093</v>
      </c>
      <c r="AM71" s="126">
        <f ca="1">OFFSET(RES!AP$95,$E71,0)</f>
        <v>5.1074229488379093</v>
      </c>
    </row>
    <row r="72" spans="1:39">
      <c r="A72" s="35" t="s">
        <v>371</v>
      </c>
      <c r="B72">
        <v>1.9088027674250001</v>
      </c>
      <c r="E72" s="129">
        <f>MATCH(F72,RES!$D$96:$D$134,0)</f>
        <v>10</v>
      </c>
      <c r="F72" s="4" t="str">
        <f t="shared" si="1"/>
        <v>RLER</v>
      </c>
      <c r="G72" s="126">
        <f ca="1">OFFSET(RES!J$95,$E72,0)</f>
        <v>1.5535297865526809</v>
      </c>
      <c r="H72" s="126">
        <f ca="1">OFFSET(RES!K$95,$E72,0)</f>
        <v>2.1730092415083284</v>
      </c>
      <c r="I72" s="126">
        <f ca="1">OFFSET(RES!L$95,$E72,0)</f>
        <v>2.7924886964639763</v>
      </c>
      <c r="J72" s="126">
        <f ca="1">OFFSET(RES!M$95,$E72,0)</f>
        <v>3.4119681514196238</v>
      </c>
      <c r="K72" s="126">
        <f ca="1">OFFSET(RES!N$95,$E72,0)</f>
        <v>4.0314476063752718</v>
      </c>
      <c r="L72" s="126">
        <f ca="1">OFFSET(RES!O$95,$E72,0)</f>
        <v>4.6509270613309193</v>
      </c>
      <c r="M72" s="126">
        <f ca="1">OFFSET(RES!P$95,$E72,0)</f>
        <v>4.6420204210105691</v>
      </c>
      <c r="N72" s="126">
        <f ca="1">OFFSET(RES!Q$95,$E72,0)</f>
        <v>4.685480895177478</v>
      </c>
      <c r="O72" s="203">
        <f ca="1">OFFSET(RES!R$95,$E72,0)</f>
        <v>4.8753717670216234</v>
      </c>
      <c r="P72" s="126">
        <f ca="1">OFFSET(RES!S$95,$E72,0)</f>
        <v>5.4555666529353726</v>
      </c>
      <c r="Q72" s="126">
        <f ca="1">OFFSET(RES!T$95,$E72,0)</f>
        <v>5.4714409305735643</v>
      </c>
      <c r="R72" s="126">
        <f ca="1">OFFSET(RES!U$95,$E72,0)</f>
        <v>5.4851582410186763</v>
      </c>
      <c r="S72" s="126">
        <f ca="1">OFFSET(RES!V$95,$E72,0)</f>
        <v>5.4859724609098288</v>
      </c>
      <c r="T72" s="203">
        <f ca="1">OFFSET(RES!W$95,$E72,0)</f>
        <v>5.4763948117098336</v>
      </c>
      <c r="U72" s="126">
        <f ca="1">OFFSET(RES!X$95,$E72,0)</f>
        <v>5.4532546483139352</v>
      </c>
      <c r="V72" s="126">
        <f ca="1">OFFSET(RES!Y$95,$E72,0)</f>
        <v>5.4295603086262467</v>
      </c>
      <c r="W72" s="126">
        <f ca="1">OFFSET(RES!Z$95,$E72,0)</f>
        <v>5.4387867192684629</v>
      </c>
      <c r="X72" s="126">
        <f ca="1">OFFSET(RES!AA$95,$E72,0)</f>
        <v>5.4095445551767742</v>
      </c>
      <c r="Y72" s="205">
        <f ca="1">OFFSET(RES!AB$95,$E72,0)</f>
        <v>5.3647195115147595</v>
      </c>
      <c r="Z72" s="126">
        <f ca="1">OFFSET(RES!AC$95,$E72,0)</f>
        <v>5.3106512723745984</v>
      </c>
      <c r="AA72" s="126">
        <f ca="1">OFFSET(RES!AD$95,$E72,0)</f>
        <v>5.2454781478817569</v>
      </c>
      <c r="AB72" s="126">
        <f ca="1">OFFSET(RES!AE$95,$E72,0)</f>
        <v>5.1802382307649903</v>
      </c>
      <c r="AC72" s="126">
        <f ca="1">OFFSET(RES!AF$95,$E72,0)</f>
        <v>5.1073289159350015</v>
      </c>
      <c r="AD72" s="126">
        <f ca="1">OFFSET(RES!AG$95,$E72,0)</f>
        <v>5.0336213137639767</v>
      </c>
      <c r="AE72" s="126">
        <f ca="1">OFFSET(RES!AH$95,$E72,0)</f>
        <v>4.9567232764600444</v>
      </c>
      <c r="AF72" s="126">
        <f ca="1">OFFSET(RES!AI$95,$E72,0)</f>
        <v>4.8688299218006232</v>
      </c>
      <c r="AG72" s="126">
        <f ca="1">OFFSET(RES!AJ$95,$E72,0)</f>
        <v>4.7824848210452719</v>
      </c>
      <c r="AH72" s="126">
        <f ca="1">OFFSET(RES!AK$95,$E72,0)</f>
        <v>4.6982277223651119</v>
      </c>
      <c r="AI72" s="126">
        <f ca="1">OFFSET(RES!AL$95,$E72,0)</f>
        <v>4.6123615851252211</v>
      </c>
      <c r="AJ72" s="126">
        <f ca="1">OFFSET(RES!AM$95,$E72,0)</f>
        <v>4.1918573269095294</v>
      </c>
      <c r="AK72" s="126">
        <f ca="1">OFFSET(RES!AN$95,$E72,0)</f>
        <v>3.7556556368895433</v>
      </c>
      <c r="AL72" s="126">
        <f ca="1">OFFSET(RES!AO$95,$E72,0)</f>
        <v>3.7556556368895433</v>
      </c>
      <c r="AM72" s="126">
        <f ca="1">OFFSET(RES!AP$95,$E72,0)</f>
        <v>3.7556556368895433</v>
      </c>
    </row>
    <row r="73" spans="1:39">
      <c r="A73" s="35" t="s">
        <v>372</v>
      </c>
      <c r="B73">
        <v>7.6914136780069997</v>
      </c>
      <c r="E73" s="129">
        <f>MATCH(F73,RES!$D$96:$D$134,0)</f>
        <v>9</v>
      </c>
      <c r="F73" s="4" t="str">
        <f t="shared" si="1"/>
        <v>RLEW</v>
      </c>
      <c r="G73" s="126">
        <f ca="1">OFFSET(RES!J$95,$E73,0)</f>
        <v>5.8444173726378219</v>
      </c>
      <c r="H73" s="126">
        <f ca="1">OFFSET(RES!K$95,$E73,0)</f>
        <v>5.7003095605203544</v>
      </c>
      <c r="I73" s="126">
        <f ca="1">OFFSET(RES!L$95,$E73,0)</f>
        <v>5.5562017484028869</v>
      </c>
      <c r="J73" s="126">
        <f ca="1">OFFSET(RES!M$95,$E73,0)</f>
        <v>5.4120939362854186</v>
      </c>
      <c r="K73" s="126">
        <f ca="1">OFFSET(RES!N$95,$E73,0)</f>
        <v>5.2679861241679511</v>
      </c>
      <c r="L73" s="126">
        <f ca="1">OFFSET(RES!O$95,$E73,0)</f>
        <v>5.1238783120504836</v>
      </c>
      <c r="M73" s="126">
        <f ca="1">OFFSET(RES!P$95,$E73,0)</f>
        <v>5.1140659583909063</v>
      </c>
      <c r="N73" s="126">
        <f ca="1">OFFSET(RES!Q$95,$E73,0)</f>
        <v>5.1619459139521808</v>
      </c>
      <c r="O73" s="203">
        <f ca="1">OFFSET(RES!R$95,$E73,0)</f>
        <v>5.3711467264070087</v>
      </c>
      <c r="P73" s="126">
        <f ca="1">OFFSET(RES!S$95,$E73,0)</f>
        <v>6.0103414403841722</v>
      </c>
      <c r="Q73" s="126">
        <f ca="1">OFFSET(RES!T$95,$E73,0)</f>
        <v>6.027829968120086</v>
      </c>
      <c r="R73" s="126">
        <f ca="1">OFFSET(RES!U$95,$E73,0)</f>
        <v>6.0429421873749849</v>
      </c>
      <c r="S73" s="126">
        <f ca="1">OFFSET(RES!V$95,$E73,0)</f>
        <v>6.043839205020392</v>
      </c>
      <c r="T73" s="203">
        <f ca="1">OFFSET(RES!W$95,$E73,0)</f>
        <v>6.0332876078078055</v>
      </c>
      <c r="U73" s="126">
        <f ca="1">OFFSET(RES!X$95,$E73,0)</f>
        <v>6.0077943287694504</v>
      </c>
      <c r="V73" s="126">
        <f ca="1">OFFSET(RES!Y$95,$E73,0)</f>
        <v>5.9816905194335623</v>
      </c>
      <c r="W73" s="126">
        <f ca="1">OFFSET(RES!Z$95,$E73,0)</f>
        <v>5.9918551607543824</v>
      </c>
      <c r="X73" s="126">
        <f ca="1">OFFSET(RES!AA$95,$E73,0)</f>
        <v>5.9596393705665331</v>
      </c>
      <c r="Y73" s="205">
        <f ca="1">OFFSET(RES!AB$95,$E73,0)</f>
        <v>5.9102560828847892</v>
      </c>
      <c r="Z73" s="126">
        <f ca="1">OFFSET(RES!AC$95,$E73,0)</f>
        <v>5.8506896622018232</v>
      </c>
      <c r="AA73" s="126">
        <f ca="1">OFFSET(RES!AD$95,$E73,0)</f>
        <v>5.7788891040090498</v>
      </c>
      <c r="AB73" s="126">
        <f ca="1">OFFSET(RES!AE$95,$E73,0)</f>
        <v>5.7070149610722831</v>
      </c>
      <c r="AC73" s="126">
        <f ca="1">OFFSET(RES!AF$95,$E73,0)</f>
        <v>5.6266915218788638</v>
      </c>
      <c r="AD73" s="126">
        <f ca="1">OFFSET(RES!AG$95,$E73,0)</f>
        <v>5.5454886177659617</v>
      </c>
      <c r="AE73" s="126">
        <f ca="1">OFFSET(RES!AH$95,$E73,0)</f>
        <v>5.460770844215646</v>
      </c>
      <c r="AF73" s="126">
        <f ca="1">OFFSET(RES!AI$95,$E73,0)</f>
        <v>5.3639396430864901</v>
      </c>
      <c r="AG73" s="126">
        <f ca="1">OFFSET(RES!AJ$95,$E73,0)</f>
        <v>5.2688141372941981</v>
      </c>
      <c r="AH73" s="126">
        <f ca="1">OFFSET(RES!AK$95,$E73,0)</f>
        <v>5.1759889618247668</v>
      </c>
      <c r="AI73" s="126">
        <f ca="1">OFFSET(RES!AL$95,$E73,0)</f>
        <v>5.0813911251910691</v>
      </c>
      <c r="AJ73" s="126">
        <f ca="1">OFFSET(RES!AM$95,$E73,0)</f>
        <v>4.6181259265793129</v>
      </c>
      <c r="AK73" s="126">
        <f ca="1">OFFSET(RES!AN$95,$E73,0)</f>
        <v>4.1375670294605111</v>
      </c>
      <c r="AL73" s="126">
        <f ca="1">OFFSET(RES!AO$95,$E73,0)</f>
        <v>4.1375670294605111</v>
      </c>
      <c r="AM73" s="126">
        <f ca="1">OFFSET(RES!AP$95,$E73,0)</f>
        <v>4.1375670294605111</v>
      </c>
    </row>
    <row r="74" spans="1:39">
      <c r="A74" s="35" t="s">
        <v>373</v>
      </c>
      <c r="B74">
        <v>0.1043575899953</v>
      </c>
      <c r="E74" s="129">
        <f>MATCH(F74,RES!$D$96:$D$134,0)</f>
        <v>5</v>
      </c>
      <c r="F74" s="4" t="str">
        <f t="shared" si="1"/>
        <v>RLNL</v>
      </c>
      <c r="G74" s="126">
        <f ca="1">OFFSET(RES!J$95,$E74,0)</f>
        <v>4.742986727829742E-2</v>
      </c>
      <c r="H74" s="126">
        <f ca="1">OFFSET(RES!K$95,$E74,0)</f>
        <v>4.5708972638273712E-2</v>
      </c>
      <c r="I74" s="126">
        <f ca="1">OFFSET(RES!L$95,$E74,0)</f>
        <v>4.3988077998250004E-2</v>
      </c>
      <c r="J74" s="126">
        <f ca="1">OFFSET(RES!M$95,$E74,0)</f>
        <v>4.2267183358226296E-2</v>
      </c>
      <c r="K74" s="126">
        <f ca="1">OFFSET(RES!N$95,$E74,0)</f>
        <v>4.0546288718202587E-2</v>
      </c>
      <c r="L74" s="126">
        <f ca="1">OFFSET(RES!O$95,$E74,0)</f>
        <v>3.8825394078178879E-2</v>
      </c>
      <c r="M74" s="126">
        <f ca="1">OFFSET(RES!P$95,$E74,0)</f>
        <v>3.875104248853016E-2</v>
      </c>
      <c r="N74" s="126">
        <f ca="1">OFFSET(RES!Q$95,$E74,0)</f>
        <v>3.911384543385777E-2</v>
      </c>
      <c r="O74" s="203">
        <f ca="1">OFFSET(RES!R$95,$E74,0)</f>
        <v>4.0699032179204869E-2</v>
      </c>
      <c r="P74" s="126">
        <f ca="1">OFFSET(RES!S$95,$E74,0)</f>
        <v>4.5542431095312398E-2</v>
      </c>
      <c r="Q74" s="126">
        <f ca="1">OFFSET(RES!T$95,$E74,0)</f>
        <v>4.5674947704771512E-2</v>
      </c>
      <c r="R74" s="126">
        <f ca="1">OFFSET(RES!U$95,$E74,0)</f>
        <v>4.5789458204872069E-2</v>
      </c>
      <c r="S74" s="126">
        <f ca="1">OFFSET(RES!V$95,$E74,0)</f>
        <v>4.5796255217107139E-2</v>
      </c>
      <c r="T74" s="203">
        <f ca="1">OFFSET(RES!W$95,$E74,0)</f>
        <v>4.5716302123964894E-2</v>
      </c>
      <c r="U74" s="126">
        <f ca="1">OFFSET(RES!X$95,$E74,0)</f>
        <v>4.5523130751670332E-2</v>
      </c>
      <c r="V74" s="126">
        <f ca="1">OFFSET(RES!Y$95,$E74,0)</f>
        <v>4.5325333180634357E-2</v>
      </c>
      <c r="W74" s="126">
        <f ca="1">OFFSET(RES!Z$95,$E74,0)</f>
        <v>4.5402354175456981E-2</v>
      </c>
      <c r="X74" s="126">
        <f ca="1">OFFSET(RES!AA$95,$E74,0)</f>
        <v>4.5158244016431245E-2</v>
      </c>
      <c r="Y74" s="205">
        <f ca="1">OFFSET(RES!AB$95,$E74,0)</f>
        <v>4.4784049804868775E-2</v>
      </c>
      <c r="Z74" s="126">
        <f ca="1">OFFSET(RES!AC$95,$E74,0)</f>
        <v>4.4332694480640311E-2</v>
      </c>
      <c r="AA74" s="126">
        <f ca="1">OFFSET(RES!AD$95,$E74,0)</f>
        <v>4.3788636874839741E-2</v>
      </c>
      <c r="AB74" s="126">
        <f ca="1">OFFSET(RES!AE$95,$E74,0)</f>
        <v>4.324402169204189E-2</v>
      </c>
      <c r="AC74" s="126">
        <f ca="1">OFFSET(RES!AF$95,$E74,0)</f>
        <v>4.2635383275890448E-2</v>
      </c>
      <c r="AD74" s="126">
        <f ca="1">OFFSET(RES!AG$95,$E74,0)</f>
        <v>4.2020080850565217E-2</v>
      </c>
      <c r="AE74" s="126">
        <f ca="1">OFFSET(RES!AH$95,$E74,0)</f>
        <v>4.1378145046629101E-2</v>
      </c>
      <c r="AF74" s="126">
        <f ca="1">OFFSET(RES!AI$95,$E74,0)</f>
        <v>4.0644421621921459E-2</v>
      </c>
      <c r="AG74" s="126">
        <f ca="1">OFFSET(RES!AJ$95,$E74,0)</f>
        <v>3.9923622839369219E-2</v>
      </c>
      <c r="AH74" s="126">
        <f ca="1">OFFSET(RES!AK$95,$E74,0)</f>
        <v>3.922025445345325E-2</v>
      </c>
      <c r="AI74" s="126">
        <f ca="1">OFFSET(RES!AL$95,$E74,0)</f>
        <v>3.8503454002199615E-2</v>
      </c>
      <c r="AJ74" s="126">
        <f ca="1">OFFSET(RES!AM$95,$E74,0)</f>
        <v>3.499313373239419E-2</v>
      </c>
      <c r="AK74" s="126">
        <f ca="1">OFFSET(RES!AN$95,$E74,0)</f>
        <v>3.1351773141426925E-2</v>
      </c>
      <c r="AL74" s="126">
        <f ca="1">OFFSET(RES!AO$95,$E74,0)</f>
        <v>3.1351773141426925E-2</v>
      </c>
      <c r="AM74" s="126">
        <f ca="1">OFFSET(RES!AP$95,$E74,0)</f>
        <v>3.1351773141426925E-2</v>
      </c>
    </row>
    <row r="75" spans="1:39">
      <c r="A75" s="35" t="s">
        <v>374</v>
      </c>
      <c r="B75">
        <v>12.72538201427</v>
      </c>
      <c r="E75" s="129">
        <f>MATCH(F75,RES!$D$96:$D$134,0)</f>
        <v>18</v>
      </c>
      <c r="F75" s="4" t="str">
        <f t="shared" si="1"/>
        <v>RMEH</v>
      </c>
      <c r="G75" s="126">
        <f ca="1">OFFSET(RES!J$95,$E75,0)</f>
        <v>13.521473473147067</v>
      </c>
      <c r="H75" s="126">
        <f ca="1">OFFSET(RES!K$95,$E75,0)</f>
        <v>12.868372566315568</v>
      </c>
      <c r="I75" s="126">
        <f ca="1">OFFSET(RES!L$95,$E75,0)</f>
        <v>12.215271659484069</v>
      </c>
      <c r="J75" s="126">
        <f ca="1">OFFSET(RES!M$95,$E75,0)</f>
        <v>11.56217075265257</v>
      </c>
      <c r="K75" s="126">
        <f ca="1">OFFSET(RES!N$95,$E75,0)</f>
        <v>10.909069845821071</v>
      </c>
      <c r="L75" s="126">
        <f ca="1">OFFSET(RES!O$95,$E75,0)</f>
        <v>10.255968938989572</v>
      </c>
      <c r="M75" s="126">
        <f ca="1">OFFSET(RES!P$95,$E75,0)</f>
        <v>10.532689473400621</v>
      </c>
      <c r="N75" s="126">
        <f ca="1">OFFSET(RES!Q$95,$E75,0)</f>
        <v>10.817327693532297</v>
      </c>
      <c r="O75" s="203">
        <f ca="1">OFFSET(RES!R$95,$E75,0)</f>
        <v>11.36765068761791</v>
      </c>
      <c r="P75" s="126">
        <f ca="1">OFFSET(RES!S$95,$E75,0)</f>
        <v>10.517539198405712</v>
      </c>
      <c r="Q75" s="126">
        <f ca="1">OFFSET(RES!T$95,$E75,0)</f>
        <v>10.816022059954664</v>
      </c>
      <c r="R75" s="126">
        <f ca="1">OFFSET(RES!U$95,$E75,0)</f>
        <v>11.099183209672825</v>
      </c>
      <c r="S75" s="126">
        <f ca="1">OFFSET(RES!V$95,$E75,0)</f>
        <v>11.333509334390895</v>
      </c>
      <c r="T75" s="203">
        <f ca="1">OFFSET(RES!W$95,$E75,0)</f>
        <v>11.532244580462509</v>
      </c>
      <c r="U75" s="126">
        <f ca="1">OFFSET(RES!X$95,$E75,0)</f>
        <v>11.708787738467917</v>
      </c>
      <c r="V75" s="126">
        <f ca="1">OFFSET(RES!Y$95,$E75,0)</f>
        <v>11.917844461727661</v>
      </c>
      <c r="W75" s="126">
        <f ca="1">OFFSET(RES!Z$95,$E75,0)</f>
        <v>12.113268247642099</v>
      </c>
      <c r="X75" s="126">
        <f ca="1">OFFSET(RES!AA$95,$E75,0)</f>
        <v>12.272101384903202</v>
      </c>
      <c r="Y75" s="205">
        <f ca="1">OFFSET(RES!AB$95,$E75,0)</f>
        <v>12.468516327378383</v>
      </c>
      <c r="Z75" s="126">
        <f ca="1">OFFSET(RES!AC$95,$E75,0)</f>
        <v>12.647280158076017</v>
      </c>
      <c r="AA75" s="126">
        <f ca="1">OFFSET(RES!AD$95,$E75,0)</f>
        <v>12.846086955343271</v>
      </c>
      <c r="AB75" s="126">
        <f ca="1">OFFSET(RES!AE$95,$E75,0)</f>
        <v>13.043893476646277</v>
      </c>
      <c r="AC75" s="126">
        <f ca="1">OFFSET(RES!AF$95,$E75,0)</f>
        <v>13.232913206900259</v>
      </c>
      <c r="AD75" s="126">
        <f ca="1">OFFSET(RES!AG$95,$E75,0)</f>
        <v>13.439880732219393</v>
      </c>
      <c r="AE75" s="126">
        <f ca="1">OFFSET(RES!AH$95,$E75,0)</f>
        <v>13.624226452292071</v>
      </c>
      <c r="AF75" s="126">
        <f ca="1">OFFSET(RES!AI$95,$E75,0)</f>
        <v>13.816893910895709</v>
      </c>
      <c r="AG75" s="126">
        <f ca="1">OFFSET(RES!AJ$95,$E75,0)</f>
        <v>14.018005436787538</v>
      </c>
      <c r="AH75" s="126">
        <f ca="1">OFFSET(RES!AK$95,$E75,0)</f>
        <v>14.204241067296131</v>
      </c>
      <c r="AI75" s="126">
        <f ca="1">OFFSET(RES!AL$95,$E75,0)</f>
        <v>14.38779001056613</v>
      </c>
      <c r="AJ75" s="126">
        <f ca="1">OFFSET(RES!AM$95,$E75,0)</f>
        <v>15.25554755049791</v>
      </c>
      <c r="AK75" s="126">
        <f ca="1">OFFSET(RES!AN$95,$E75,0)</f>
        <v>15.985630141112377</v>
      </c>
      <c r="AL75" s="126">
        <f ca="1">OFFSET(RES!AO$95,$E75,0)</f>
        <v>15.985630141112377</v>
      </c>
      <c r="AM75" s="126">
        <f ca="1">OFFSET(RES!AP$95,$E75,0)</f>
        <v>15.985630141112377</v>
      </c>
    </row>
    <row r="76" spans="1:39">
      <c r="A76" s="35" t="s">
        <v>375</v>
      </c>
      <c r="B76">
        <v>5.0035172999329998</v>
      </c>
      <c r="E76" s="129">
        <f>MATCH(F76,RES!$D$96:$D$134,0)</f>
        <v>17</v>
      </c>
      <c r="F76" s="4" t="str">
        <f t="shared" si="1"/>
        <v>RMEK</v>
      </c>
      <c r="G76" s="126">
        <f ca="1">OFFSET(RES!J$95,$E76,0)</f>
        <v>9.2736775351245697</v>
      </c>
      <c r="H76" s="126">
        <f ca="1">OFFSET(RES!K$95,$E76,0)</f>
        <v>9.4887126347360695</v>
      </c>
      <c r="I76" s="126">
        <f ca="1">OFFSET(RES!L$95,$E76,0)</f>
        <v>9.7037477343475711</v>
      </c>
      <c r="J76" s="126">
        <f ca="1">OFFSET(RES!M$95,$E76,0)</f>
        <v>9.9187828339590709</v>
      </c>
      <c r="K76" s="126">
        <f ca="1">OFFSET(RES!N$95,$E76,0)</f>
        <v>10.133817933570572</v>
      </c>
      <c r="L76" s="126">
        <f ca="1">OFFSET(RES!O$95,$E76,0)</f>
        <v>10.348853033182072</v>
      </c>
      <c r="M76" s="126">
        <f ca="1">OFFSET(RES!P$95,$E76,0)</f>
        <v>10.62807971170648</v>
      </c>
      <c r="N76" s="126">
        <f ca="1">OFFSET(RES!Q$95,$E76,0)</f>
        <v>10.915295783175925</v>
      </c>
      <c r="O76" s="203">
        <f ca="1">OFFSET(RES!R$95,$E76,0)</f>
        <v>11.470602826367287</v>
      </c>
      <c r="P76" s="126">
        <f ca="1">OFFSET(RES!S$95,$E76,0)</f>
        <v>10.612792226899604</v>
      </c>
      <c r="Q76" s="126">
        <f ca="1">OFFSET(RES!T$95,$E76,0)</f>
        <v>10.91397832501176</v>
      </c>
      <c r="R76" s="126">
        <f ca="1">OFFSET(RES!U$95,$E76,0)</f>
        <v>11.199703948848216</v>
      </c>
      <c r="S76" s="126">
        <f ca="1">OFFSET(RES!V$95,$E76,0)</f>
        <v>11.436152268940466</v>
      </c>
      <c r="T76" s="203">
        <f ca="1">OFFSET(RES!W$95,$E76,0)</f>
        <v>11.63668737843067</v>
      </c>
      <c r="U76" s="126">
        <f ca="1">OFFSET(RES!X$95,$E76,0)</f>
        <v>11.814829415236781</v>
      </c>
      <c r="V76" s="126">
        <f ca="1">OFFSET(RES!Y$95,$E76,0)</f>
        <v>12.025779479290589</v>
      </c>
      <c r="W76" s="126">
        <f ca="1">OFFSET(RES!Z$95,$E76,0)</f>
        <v>12.222973138090397</v>
      </c>
      <c r="X76" s="126">
        <f ca="1">OFFSET(RES!AA$95,$E76,0)</f>
        <v>12.383244761775359</v>
      </c>
      <c r="Y76" s="205">
        <f ca="1">OFFSET(RES!AB$95,$E76,0)</f>
        <v>12.581438553633392</v>
      </c>
      <c r="Z76" s="126">
        <f ca="1">OFFSET(RES!AC$95,$E76,0)</f>
        <v>12.761821374851326</v>
      </c>
      <c r="AA76" s="126">
        <f ca="1">OFFSET(RES!AD$95,$E76,0)</f>
        <v>12.962428683546934</v>
      </c>
      <c r="AB76" s="126">
        <f ca="1">OFFSET(RES!AE$95,$E76,0)</f>
        <v>13.162026657190122</v>
      </c>
      <c r="AC76" s="126">
        <f ca="1">OFFSET(RES!AF$95,$E76,0)</f>
        <v>13.352758261430228</v>
      </c>
      <c r="AD76" s="126">
        <f ca="1">OFFSET(RES!AG$95,$E76,0)</f>
        <v>13.5616002065366</v>
      </c>
      <c r="AE76" s="126">
        <f ca="1">OFFSET(RES!AH$95,$E76,0)</f>
        <v>13.747615470006792</v>
      </c>
      <c r="AF76" s="126">
        <f ca="1">OFFSET(RES!AI$95,$E76,0)</f>
        <v>13.942027838572544</v>
      </c>
      <c r="AG76" s="126">
        <f ca="1">OFFSET(RES!AJ$95,$E76,0)</f>
        <v>14.144960748872345</v>
      </c>
      <c r="AH76" s="126">
        <f ca="1">OFFSET(RES!AK$95,$E76,0)</f>
        <v>14.332883038920281</v>
      </c>
      <c r="AI76" s="126">
        <f ca="1">OFFSET(RES!AL$95,$E76,0)</f>
        <v>14.51809430950787</v>
      </c>
      <c r="AJ76" s="126">
        <f ca="1">OFFSET(RES!AM$95,$E76,0)</f>
        <v>15.393710772721764</v>
      </c>
      <c r="AK76" s="126">
        <f ca="1">OFFSET(RES!AN$95,$E76,0)</f>
        <v>16.130405421204028</v>
      </c>
      <c r="AL76" s="126">
        <f ca="1">OFFSET(RES!AO$95,$E76,0)</f>
        <v>16.130405421204028</v>
      </c>
      <c r="AM76" s="126">
        <f ca="1">OFFSET(RES!AP$95,$E76,0)</f>
        <v>16.130405421204028</v>
      </c>
    </row>
    <row r="77" spans="1:39">
      <c r="A77" s="35" t="s">
        <v>376</v>
      </c>
      <c r="B77">
        <v>15.793352715539999</v>
      </c>
      <c r="E77" s="129">
        <f>MATCH(F77,RES!$D$96:$D$134,0)</f>
        <v>15</v>
      </c>
      <c r="F77" s="4" t="str">
        <f t="shared" si="1"/>
        <v>RMEL</v>
      </c>
      <c r="G77" s="126">
        <f ca="1">OFFSET(RES!J$95,$E77,0)</f>
        <v>17.258999181012896</v>
      </c>
      <c r="H77" s="126">
        <f ca="1">OFFSET(RES!K$95,$E77,0)</f>
        <v>17.319000448101587</v>
      </c>
      <c r="I77" s="126">
        <f ca="1">OFFSET(RES!L$95,$E77,0)</f>
        <v>17.379001715190277</v>
      </c>
      <c r="J77" s="126">
        <f ca="1">OFFSET(RES!M$95,$E77,0)</f>
        <v>17.439002982278964</v>
      </c>
      <c r="K77" s="126">
        <f ca="1">OFFSET(RES!N$95,$E77,0)</f>
        <v>17.499004249367655</v>
      </c>
      <c r="L77" s="126">
        <f ca="1">OFFSET(RES!O$95,$E77,0)</f>
        <v>17.559005516456345</v>
      </c>
      <c r="M77" s="126">
        <f ca="1">OFFSET(RES!P$95,$E77,0)</f>
        <v>18.032772297454326</v>
      </c>
      <c r="N77" s="126">
        <f ca="1">OFFSET(RES!Q$95,$E77,0)</f>
        <v>18.5200947637389</v>
      </c>
      <c r="O77" s="203">
        <f ca="1">OFFSET(RES!R$95,$E77,0)</f>
        <v>19.462289942611399</v>
      </c>
      <c r="P77" s="126">
        <f ca="1">OFFSET(RES!S$95,$E77,0)</f>
        <v>18.006833864548184</v>
      </c>
      <c r="Q77" s="126">
        <f ca="1">OFFSET(RES!T$95,$E77,0)</f>
        <v>18.517859418904248</v>
      </c>
      <c r="R77" s="126">
        <f ca="1">OFFSET(RES!U$95,$E77,0)</f>
        <v>19.002653027340934</v>
      </c>
      <c r="S77" s="126">
        <f ca="1">OFFSET(RES!V$95,$E77,0)</f>
        <v>19.403837327044926</v>
      </c>
      <c r="T77" s="203">
        <f ca="1">OFFSET(RES!W$95,$E77,0)</f>
        <v>19.744087312477269</v>
      </c>
      <c r="U77" s="126">
        <f ca="1">OFFSET(RES!X$95,$E77,0)</f>
        <v>20.046342740877094</v>
      </c>
      <c r="V77" s="126">
        <f ca="1">OFFSET(RES!Y$95,$E77,0)</f>
        <v>20.40426388697329</v>
      </c>
      <c r="W77" s="126">
        <f ca="1">OFFSET(RES!Z$95,$E77,0)</f>
        <v>20.738844398608151</v>
      </c>
      <c r="X77" s="126">
        <f ca="1">OFFSET(RES!AA$95,$E77,0)</f>
        <v>21.010778913031373</v>
      </c>
      <c r="Y77" s="205">
        <f ca="1">OFFSET(RES!AB$95,$E77,0)</f>
        <v>21.347056360725745</v>
      </c>
      <c r="Z77" s="126">
        <f ca="1">OFFSET(RES!AC$95,$E77,0)</f>
        <v>21.653113751113267</v>
      </c>
      <c r="AA77" s="126">
        <f ca="1">OFFSET(RES!AD$95,$E77,0)</f>
        <v>21.993486237680944</v>
      </c>
      <c r="AB77" s="126">
        <f ca="1">OFFSET(RES!AE$95,$E77,0)</f>
        <v>22.3321461750708</v>
      </c>
      <c r="AC77" s="126">
        <f ca="1">OFFSET(RES!AF$95,$E77,0)</f>
        <v>22.655762452186373</v>
      </c>
      <c r="AD77" s="126">
        <f ca="1">OFFSET(RES!AG$95,$E77,0)</f>
        <v>23.010106731154522</v>
      </c>
      <c r="AE77" s="126">
        <f ca="1">OFFSET(RES!AH$95,$E77,0)</f>
        <v>23.325720744315735</v>
      </c>
      <c r="AF77" s="126">
        <f ca="1">OFFSET(RES!AI$95,$E77,0)</f>
        <v>23.655582212168056</v>
      </c>
      <c r="AG77" s="126">
        <f ca="1">OFFSET(RES!AJ$95,$E77,0)</f>
        <v>23.999900570927192</v>
      </c>
      <c r="AH77" s="126">
        <f ca="1">OFFSET(RES!AK$95,$E77,0)</f>
        <v>24.318750255721898</v>
      </c>
      <c r="AI77" s="126">
        <f ca="1">OFFSET(RES!AL$95,$E77,0)</f>
        <v>24.63300012587948</v>
      </c>
      <c r="AJ77" s="126">
        <f ca="1">OFFSET(RES!AM$95,$E77,0)</f>
        <v>26.118667596330095</v>
      </c>
      <c r="AK77" s="126">
        <f ca="1">OFFSET(RES!AN$95,$E77,0)</f>
        <v>27.368624993074235</v>
      </c>
      <c r="AL77" s="126">
        <f ca="1">OFFSET(RES!AO$95,$E77,0)</f>
        <v>27.368624993074235</v>
      </c>
      <c r="AM77" s="126">
        <f ca="1">OFFSET(RES!AP$95,$E77,0)</f>
        <v>27.368624993074235</v>
      </c>
    </row>
    <row r="78" spans="1:39">
      <c r="A78" s="35" t="s">
        <v>377</v>
      </c>
      <c r="B78">
        <v>8.1991938940679994</v>
      </c>
      <c r="E78" s="129">
        <f>MATCH(F78,RES!$D$96:$D$134,0)</f>
        <v>22</v>
      </c>
      <c r="F78" s="4" t="str">
        <f t="shared" si="1"/>
        <v>RMEO</v>
      </c>
      <c r="G78" s="126">
        <f ca="1">OFFSET(RES!J$95,$E78,0)</f>
        <v>6.2973927659906073</v>
      </c>
      <c r="H78" s="126">
        <f ca="1">OFFSET(RES!K$95,$E78,0)</f>
        <v>7.1494611937355241</v>
      </c>
      <c r="I78" s="126">
        <f ca="1">OFFSET(RES!L$95,$E78,0)</f>
        <v>8.0015296214804419</v>
      </c>
      <c r="J78" s="126">
        <f ca="1">OFFSET(RES!M$95,$E78,0)</f>
        <v>8.8535980492253596</v>
      </c>
      <c r="K78" s="126">
        <f ca="1">OFFSET(RES!N$95,$E78,0)</f>
        <v>9.7056664769702756</v>
      </c>
      <c r="L78" s="126">
        <f ca="1">OFFSET(RES!O$95,$E78,0)</f>
        <v>10.557734904715193</v>
      </c>
      <c r="M78" s="126">
        <f ca="1">OFFSET(RES!P$95,$E78,0)</f>
        <v>10.842597511298987</v>
      </c>
      <c r="N78" s="126">
        <f ca="1">OFFSET(RES!Q$95,$E78,0)</f>
        <v>11.135610769215138</v>
      </c>
      <c r="O78" s="203">
        <f ca="1">OFFSET(RES!R$95,$E78,0)</f>
        <v>11.702126163137292</v>
      </c>
      <c r="P78" s="126">
        <f ca="1">OFFSET(RES!S$95,$E78,0)</f>
        <v>10.827001462980069</v>
      </c>
      <c r="Q78" s="126">
        <f ca="1">OFFSET(RES!T$95,$E78,0)</f>
        <v>11.134266719396214</v>
      </c>
      <c r="R78" s="126">
        <f ca="1">OFFSET(RES!U$95,$E78,0)</f>
        <v>11.425759446394785</v>
      </c>
      <c r="S78" s="126">
        <f ca="1">OFFSET(RES!V$95,$E78,0)</f>
        <v>11.666980253589072</v>
      </c>
      <c r="T78" s="203">
        <f ca="1">OFFSET(RES!W$95,$E78,0)</f>
        <v>11.871562975780327</v>
      </c>
      <c r="U78" s="126">
        <f ca="1">OFFSET(RES!X$95,$E78,0)</f>
        <v>12.053300642162728</v>
      </c>
      <c r="V78" s="126">
        <f ca="1">OFFSET(RES!Y$95,$E78,0)</f>
        <v>12.268508534986383</v>
      </c>
      <c r="W78" s="126">
        <f ca="1">OFFSET(RES!Z$95,$E78,0)</f>
        <v>12.469682362445704</v>
      </c>
      <c r="X78" s="126">
        <f ca="1">OFFSET(RES!AA$95,$E78,0)</f>
        <v>12.6331889182146</v>
      </c>
      <c r="Y78" s="205">
        <f ca="1">OFFSET(RES!AB$95,$E78,0)</f>
        <v>12.835383065477895</v>
      </c>
      <c r="Z78" s="126">
        <f ca="1">OFFSET(RES!AC$95,$E78,0)</f>
        <v>13.019406744399348</v>
      </c>
      <c r="AA78" s="126">
        <f ca="1">OFFSET(RES!AD$95,$E78,0)</f>
        <v>13.224063123069106</v>
      </c>
      <c r="AB78" s="126">
        <f ca="1">OFFSET(RES!AE$95,$E78,0)</f>
        <v>13.427689794207092</v>
      </c>
      <c r="AC78" s="126">
        <f ca="1">OFFSET(RES!AF$95,$E78,0)</f>
        <v>13.622271136609143</v>
      </c>
      <c r="AD78" s="126">
        <f ca="1">OFFSET(RES!AG$95,$E78,0)</f>
        <v>13.835328360085839</v>
      </c>
      <c r="AE78" s="126">
        <f ca="1">OFFSET(RES!AH$95,$E78,0)</f>
        <v>14.025098166812448</v>
      </c>
      <c r="AF78" s="126">
        <f ca="1">OFFSET(RES!AI$95,$E78,0)</f>
        <v>14.223434566308487</v>
      </c>
      <c r="AG78" s="126">
        <f ca="1">OFFSET(RES!AJ$95,$E78,0)</f>
        <v>14.430463486664975</v>
      </c>
      <c r="AH78" s="126">
        <f ca="1">OFFSET(RES!AK$95,$E78,0)</f>
        <v>14.622178811508375</v>
      </c>
      <c r="AI78" s="126">
        <f ca="1">OFFSET(RES!AL$95,$E78,0)</f>
        <v>14.811128397511721</v>
      </c>
      <c r="AJ78" s="126">
        <f ca="1">OFFSET(RES!AM$95,$E78,0)</f>
        <v>15.704418356039048</v>
      </c>
      <c r="AK78" s="126">
        <f ca="1">OFFSET(RES!AN$95,$E78,0)</f>
        <v>16.455982493577732</v>
      </c>
      <c r="AL78" s="126">
        <f ca="1">OFFSET(RES!AO$95,$E78,0)</f>
        <v>16.455982493577732</v>
      </c>
      <c r="AM78" s="126">
        <f ca="1">OFFSET(RES!AP$95,$E78,0)</f>
        <v>16.455982493577732</v>
      </c>
    </row>
    <row r="79" spans="1:39">
      <c r="A79" s="35" t="s">
        <v>378</v>
      </c>
      <c r="B79">
        <v>3.5984677195130002</v>
      </c>
      <c r="E79" s="129">
        <f>MATCH(F79,RES!$D$96:$D$134,0)</f>
        <v>21</v>
      </c>
      <c r="F79" s="4" t="str">
        <f t="shared" si="1"/>
        <v>RMER</v>
      </c>
      <c r="G79" s="126">
        <f ca="1">OFFSET(RES!J$95,$E79,0)</f>
        <v>3.5239347704472497</v>
      </c>
      <c r="H79" s="126">
        <f ca="1">OFFSET(RES!K$95,$E79,0)</f>
        <v>4.2416671911302339</v>
      </c>
      <c r="I79" s="126">
        <f ca="1">OFFSET(RES!L$95,$E79,0)</f>
        <v>4.9593996118132173</v>
      </c>
      <c r="J79" s="126">
        <f ca="1">OFFSET(RES!M$95,$E79,0)</f>
        <v>5.6771320324962016</v>
      </c>
      <c r="K79" s="126">
        <f ca="1">OFFSET(RES!N$95,$E79,0)</f>
        <v>6.3948644531791849</v>
      </c>
      <c r="L79" s="126">
        <f ca="1">OFFSET(RES!O$95,$E79,0)</f>
        <v>7.1125968738621692</v>
      </c>
      <c r="M79" s="126">
        <f ca="1">OFFSET(RES!P$95,$E79,0)</f>
        <v>7.3045047881405649</v>
      </c>
      <c r="N79" s="126">
        <f ca="1">OFFSET(RES!Q$95,$E79,0)</f>
        <v>7.5019036810909663</v>
      </c>
      <c r="O79" s="203">
        <f ca="1">OFFSET(RES!R$95,$E79,0)</f>
        <v>7.8835570997618536</v>
      </c>
      <c r="P79" s="126">
        <f ca="1">OFFSET(RES!S$95,$E79,0)</f>
        <v>7.2939979506873733</v>
      </c>
      <c r="Q79" s="126">
        <f ca="1">OFFSET(RES!T$95,$E79,0)</f>
        <v>7.5009982137130988</v>
      </c>
      <c r="R79" s="126">
        <f ca="1">OFFSET(RES!U$95,$E79,0)</f>
        <v>7.6973727464623209</v>
      </c>
      <c r="S79" s="126">
        <f ca="1">OFFSET(RES!V$95,$E79,0)</f>
        <v>7.8598797969466387</v>
      </c>
      <c r="T79" s="203">
        <f ca="1">OFFSET(RES!W$95,$E79,0)</f>
        <v>7.9977042870892987</v>
      </c>
      <c r="U79" s="126">
        <f ca="1">OFFSET(RES!X$95,$E79,0)</f>
        <v>8.1201383858273886</v>
      </c>
      <c r="V79" s="126">
        <f ca="1">OFFSET(RES!Y$95,$E79,0)</f>
        <v>8.2651209033410993</v>
      </c>
      <c r="W79" s="126">
        <f ca="1">OFFSET(RES!Z$95,$E79,0)</f>
        <v>8.4006488692546029</v>
      </c>
      <c r="X79" s="126">
        <f ca="1">OFFSET(RES!AA$95,$E79,0)</f>
        <v>8.5108009262927489</v>
      </c>
      <c r="Y79" s="205">
        <f ca="1">OFFSET(RES!AB$95,$E79,0)</f>
        <v>8.6470162672458422</v>
      </c>
      <c r="Z79" s="126">
        <f ca="1">OFFSET(RES!AC$95,$E79,0)</f>
        <v>8.7709904203408193</v>
      </c>
      <c r="AA79" s="126">
        <f ca="1">OFFSET(RES!AD$95,$E79,0)</f>
        <v>8.9088645318126254</v>
      </c>
      <c r="AB79" s="126">
        <f ca="1">OFFSET(RES!AE$95,$E79,0)</f>
        <v>9.0460449438652297</v>
      </c>
      <c r="AC79" s="126">
        <f ca="1">OFFSET(RES!AF$95,$E79,0)</f>
        <v>9.1771316457166492</v>
      </c>
      <c r="AD79" s="126">
        <f ca="1">OFFSET(RES!AG$95,$E79,0)</f>
        <v>9.3206652876702183</v>
      </c>
      <c r="AE79" s="126">
        <f ca="1">OFFSET(RES!AH$95,$E79,0)</f>
        <v>9.448510525901602</v>
      </c>
      <c r="AF79" s="126">
        <f ca="1">OFFSET(RES!AI$95,$E79,0)</f>
        <v>9.5821269566758378</v>
      </c>
      <c r="AG79" s="126">
        <f ca="1">OFFSET(RES!AJ$95,$E79,0)</f>
        <v>9.7215994159690684</v>
      </c>
      <c r="AH79" s="126">
        <f ca="1">OFFSET(RES!AK$95,$E79,0)</f>
        <v>9.850755322274658</v>
      </c>
      <c r="AI79" s="126">
        <f ca="1">OFFSET(RES!AL$95,$E79,0)</f>
        <v>9.9780479893906655</v>
      </c>
      <c r="AJ79" s="126">
        <f ca="1">OFFSET(RES!AM$95,$E79,0)</f>
        <v>10.579844816438893</v>
      </c>
      <c r="AK79" s="126">
        <f ca="1">OFFSET(RES!AN$95,$E79,0)</f>
        <v>11.086162959810459</v>
      </c>
      <c r="AL79" s="126">
        <f ca="1">OFFSET(RES!AO$95,$E79,0)</f>
        <v>11.086162959810459</v>
      </c>
      <c r="AM79" s="126">
        <f ca="1">OFFSET(RES!AP$95,$E79,0)</f>
        <v>11.086162959810459</v>
      </c>
    </row>
    <row r="80" spans="1:39">
      <c r="A80" s="35" t="s">
        <v>379</v>
      </c>
      <c r="B80">
        <v>16.347656033450001</v>
      </c>
      <c r="E80" s="129">
        <f>MATCH(F80,RES!$D$96:$D$134,0)</f>
        <v>20</v>
      </c>
      <c r="F80" s="4" t="str">
        <f t="shared" si="1"/>
        <v>RMEW</v>
      </c>
      <c r="G80" s="126">
        <f ca="1">OFFSET(RES!J$95,$E80,0)</f>
        <v>6.1907939589625975</v>
      </c>
      <c r="H80" s="126">
        <f ca="1">OFFSET(RES!K$95,$E80,0)</f>
        <v>6.073694549770198</v>
      </c>
      <c r="I80" s="126">
        <f ca="1">OFFSET(RES!L$95,$E80,0)</f>
        <v>5.9565951405777984</v>
      </c>
      <c r="J80" s="126">
        <f ca="1">OFFSET(RES!M$95,$E80,0)</f>
        <v>5.8394957313853979</v>
      </c>
      <c r="K80" s="126">
        <f ca="1">OFFSET(RES!N$95,$E80,0)</f>
        <v>5.7223963221929983</v>
      </c>
      <c r="L80" s="126">
        <f ca="1">OFFSET(RES!O$95,$E80,0)</f>
        <v>5.6052969130005987</v>
      </c>
      <c r="M80" s="126">
        <f ca="1">OFFSET(RES!P$95,$E80,0)</f>
        <v>5.7565357444094376</v>
      </c>
      <c r="N80" s="126">
        <f ca="1">OFFSET(RES!Q$95,$E80,0)</f>
        <v>5.9121019075011185</v>
      </c>
      <c r="O80" s="203">
        <f ca="1">OFFSET(RES!R$95,$E80,0)</f>
        <v>6.2128754178590047</v>
      </c>
      <c r="P80" s="126">
        <f ca="1">OFFSET(RES!S$95,$E80,0)</f>
        <v>5.7482555136320972</v>
      </c>
      <c r="Q80" s="126">
        <f ca="1">OFFSET(RES!T$95,$E80,0)</f>
        <v>5.9113883265702727</v>
      </c>
      <c r="R80" s="126">
        <f ca="1">OFFSET(RES!U$95,$E80,0)</f>
        <v>6.0661472116486905</v>
      </c>
      <c r="S80" s="126">
        <f ca="1">OFFSET(RES!V$95,$E80,0)</f>
        <v>6.1942158038344806</v>
      </c>
      <c r="T80" s="203">
        <f ca="1">OFFSET(RES!W$95,$E80,0)</f>
        <v>6.3028325584226028</v>
      </c>
      <c r="U80" s="126">
        <f ca="1">OFFSET(RES!X$95,$E80,0)</f>
        <v>6.3993204499583376</v>
      </c>
      <c r="V80" s="126">
        <f ca="1">OFFSET(RES!Y$95,$E80,0)</f>
        <v>6.5135783043357041</v>
      </c>
      <c r="W80" s="126">
        <f ca="1">OFFSET(RES!Z$95,$E80,0)</f>
        <v>6.6203852136028258</v>
      </c>
      <c r="X80" s="126">
        <f ca="1">OFFSET(RES!AA$95,$E80,0)</f>
        <v>6.7071938710069281</v>
      </c>
      <c r="Y80" s="205">
        <f ca="1">OFFSET(RES!AB$95,$E80,0)</f>
        <v>6.8145424869468467</v>
      </c>
      <c r="Z80" s="126">
        <f ca="1">OFFSET(RES!AC$95,$E80,0)</f>
        <v>6.9122440648598085</v>
      </c>
      <c r="AA80" s="126">
        <f ca="1">OFFSET(RES!AD$95,$E80,0)</f>
        <v>7.0208999250359474</v>
      </c>
      <c r="AB80" s="126">
        <f ca="1">OFFSET(RES!AE$95,$E80,0)</f>
        <v>7.1290090944208107</v>
      </c>
      <c r="AC80" s="126">
        <f ca="1">OFFSET(RES!AF$95,$E80,0)</f>
        <v>7.2323159313263874</v>
      </c>
      <c r="AD80" s="126">
        <f ca="1">OFFSET(RES!AG$95,$E80,0)</f>
        <v>7.3454319555327761</v>
      </c>
      <c r="AE80" s="126">
        <f ca="1">OFFSET(RES!AH$95,$E80,0)</f>
        <v>7.4461842590737861</v>
      </c>
      <c r="AF80" s="126">
        <f ca="1">OFFSET(RES!AI$95,$E80,0)</f>
        <v>7.5514847253067741</v>
      </c>
      <c r="AG80" s="126">
        <f ca="1">OFFSET(RES!AJ$95,$E80,0)</f>
        <v>7.6614002117865301</v>
      </c>
      <c r="AH80" s="126">
        <f ca="1">OFFSET(RES!AK$95,$E80,0)</f>
        <v>7.7631854269125213</v>
      </c>
      <c r="AI80" s="126">
        <f ca="1">OFFSET(RES!AL$95,$E80,0)</f>
        <v>7.8635022600870581</v>
      </c>
      <c r="AJ80" s="126">
        <f ca="1">OFFSET(RES!AM$95,$E80,0)</f>
        <v>8.3377664362704742</v>
      </c>
      <c r="AK80" s="126">
        <f ca="1">OFFSET(RES!AN$95,$E80,0)</f>
        <v>8.7367857503646462</v>
      </c>
      <c r="AL80" s="126">
        <f ca="1">OFFSET(RES!AO$95,$E80,0)</f>
        <v>8.7367857503646462</v>
      </c>
      <c r="AM80" s="126">
        <f ca="1">OFFSET(RES!AP$95,$E80,0)</f>
        <v>8.7367857503646462</v>
      </c>
    </row>
    <row r="81" spans="1:39" s="185" customFormat="1">
      <c r="A81" s="35" t="s">
        <v>544</v>
      </c>
      <c r="B81" s="185">
        <v>17.347656033450001</v>
      </c>
      <c r="E81" s="129">
        <f>MATCH(F81,RES!$D$96:$D$134,0)</f>
        <v>19</v>
      </c>
      <c r="F81" s="185" t="str">
        <f>A81</f>
        <v>RMEWG</v>
      </c>
      <c r="G81" s="126">
        <f ca="1">OFFSET(RES!J$95,$E81,0)</f>
        <v>9.4375994537713712</v>
      </c>
      <c r="H81" s="126">
        <f ca="1">OFFSET(RES!K$95,$E81,0)</f>
        <v>8.4174890709025032</v>
      </c>
      <c r="I81" s="126">
        <f ca="1">OFFSET(RES!L$95,$E81,0)</f>
        <v>7.3973786880336352</v>
      </c>
      <c r="J81" s="126">
        <f ca="1">OFFSET(RES!M$95,$E81,0)</f>
        <v>6.3772683051647663</v>
      </c>
      <c r="K81" s="126">
        <f ca="1">OFFSET(RES!N$95,$E81,0)</f>
        <v>5.3571579222958983</v>
      </c>
      <c r="L81" s="126">
        <f ca="1">OFFSET(RES!O$95,$E81,0)</f>
        <v>4.3370475394270303</v>
      </c>
      <c r="M81" s="126">
        <f ca="1">OFFSET(RES!P$95,$E81,0)</f>
        <v>4.4540672106073735</v>
      </c>
      <c r="N81" s="126">
        <f ca="1">OFFSET(RES!Q$95,$E81,0)</f>
        <v>4.5744351153458398</v>
      </c>
      <c r="O81" s="203">
        <f ca="1">OFFSET(RES!R$95,$E81,0)</f>
        <v>4.8071558852299452</v>
      </c>
      <c r="P81" s="126">
        <f ca="1">OFFSET(RES!S$95,$E81,0)</f>
        <v>4.4476604573031073</v>
      </c>
      <c r="Q81" s="126">
        <f ca="1">OFFSET(RES!T$95,$E81,0)</f>
        <v>4.5738829885863934</v>
      </c>
      <c r="R81" s="126">
        <f ca="1">OFFSET(RES!U$95,$E81,0)</f>
        <v>4.6936262692995143</v>
      </c>
      <c r="S81" s="126">
        <f ca="1">OFFSET(RES!V$95,$E81,0)</f>
        <v>4.7927181784772444</v>
      </c>
      <c r="T81" s="203">
        <f ca="1">OFFSET(RES!W$95,$E81,0)</f>
        <v>4.8767594051131393</v>
      </c>
      <c r="U81" s="126">
        <f ca="1">OFFSET(RES!X$95,$E81,0)</f>
        <v>4.9514160342024889</v>
      </c>
      <c r="V81" s="126">
        <f ca="1">OFFSET(RES!Y$95,$E81,0)</f>
        <v>5.0398220105278888</v>
      </c>
      <c r="W81" s="126">
        <f ca="1">OFFSET(RES!Z$95,$E81,0)</f>
        <v>5.1224628857964936</v>
      </c>
      <c r="X81" s="126">
        <f ca="1">OFFSET(RES!AA$95,$E81,0)</f>
        <v>5.1896302954518516</v>
      </c>
      <c r="Y81" s="205">
        <f ca="1">OFFSET(RES!AB$95,$E81,0)</f>
        <v>5.2726903113349159</v>
      </c>
      <c r="Z81" s="126">
        <f ca="1">OFFSET(RES!AC$95,$E81,0)</f>
        <v>5.3482860192273494</v>
      </c>
      <c r="AA81" s="126">
        <f ca="1">OFFSET(RES!AD$95,$E81,0)</f>
        <v>5.4323575034565383</v>
      </c>
      <c r="AB81" s="126">
        <f ca="1">OFFSET(RES!AE$95,$E81,0)</f>
        <v>5.5160059906548957</v>
      </c>
      <c r="AC81" s="126">
        <f ca="1">OFFSET(RES!AF$95,$E81,0)</f>
        <v>5.5959387167462014</v>
      </c>
      <c r="AD81" s="126">
        <f ca="1">OFFSET(RES!AG$95,$E81,0)</f>
        <v>5.6834612123549961</v>
      </c>
      <c r="AE81" s="126">
        <f ca="1">OFFSET(RES!AH$95,$E81,0)</f>
        <v>5.7614173914738336</v>
      </c>
      <c r="AF81" s="126">
        <f ca="1">OFFSET(RES!AI$95,$E81,0)</f>
        <v>5.8428926701369619</v>
      </c>
      <c r="AG81" s="126">
        <f ca="1">OFFSET(RES!AJ$95,$E81,0)</f>
        <v>5.9279387787697262</v>
      </c>
      <c r="AH81" s="126">
        <f ca="1">OFFSET(RES!AK$95,$E81,0)</f>
        <v>6.0066941638392244</v>
      </c>
      <c r="AI81" s="126">
        <f ca="1">OFFSET(RES!AL$95,$E81,0)</f>
        <v>6.0843134017200295</v>
      </c>
      <c r="AJ81" s="126">
        <f ca="1">OFFSET(RES!AM$95,$E81,0)</f>
        <v>6.4512709974156301</v>
      </c>
      <c r="AK81" s="126">
        <f ca="1">OFFSET(RES!AN$95,$E81,0)</f>
        <v>6.7600085649764523</v>
      </c>
      <c r="AL81" s="126">
        <f ca="1">OFFSET(RES!AO$95,$E81,0)</f>
        <v>6.7600085649764523</v>
      </c>
      <c r="AM81" s="126">
        <f ca="1">OFFSET(RES!AP$95,$E81,0)</f>
        <v>6.7600085649764523</v>
      </c>
    </row>
    <row r="82" spans="1:39">
      <c r="A82" s="35" t="s">
        <v>380</v>
      </c>
      <c r="B82">
        <v>0.2282739655271</v>
      </c>
      <c r="E82" s="129">
        <f>MATCH(F82,RES!$D$96:$D$134,0)</f>
        <v>16</v>
      </c>
      <c r="F82" s="4" t="str">
        <f t="shared" si="1"/>
        <v>RMNL</v>
      </c>
      <c r="G82" s="126">
        <f ca="1">OFFSET(RES!J$95,$E82,0)</f>
        <v>3.3422499241462768E-2</v>
      </c>
      <c r="H82" s="126">
        <f ca="1">OFFSET(RES!K$95,$E82,0)</f>
        <v>4.0890728552561373E-2</v>
      </c>
      <c r="I82" s="126">
        <f ca="1">OFFSET(RES!L$95,$E82,0)</f>
        <v>4.8358957863659985E-2</v>
      </c>
      <c r="J82" s="126">
        <f ca="1">OFFSET(RES!M$95,$E82,0)</f>
        <v>5.5827187174758597E-2</v>
      </c>
      <c r="K82" s="126">
        <f ca="1">OFFSET(RES!N$95,$E82,0)</f>
        <v>6.3295416485857195E-2</v>
      </c>
      <c r="L82" s="126">
        <f ca="1">OFFSET(RES!O$95,$E82,0)</f>
        <v>7.0763645796955807E-2</v>
      </c>
      <c r="M82" s="126">
        <f ca="1">OFFSET(RES!P$95,$E82,0)</f>
        <v>7.2672948954784697E-2</v>
      </c>
      <c r="N82" s="126">
        <f ca="1">OFFSET(RES!Q$95,$E82,0)</f>
        <v>7.46368821832777E-2</v>
      </c>
      <c r="O82" s="203">
        <f ca="1">OFFSET(RES!R$95,$E82,0)</f>
        <v>7.8433974555442321E-2</v>
      </c>
      <c r="P82" s="126">
        <f ca="1">OFFSET(RES!S$95,$E82,0)</f>
        <v>7.256841580927266E-2</v>
      </c>
      <c r="Q82" s="126">
        <f ca="1">OFFSET(RES!T$95,$E82,0)</f>
        <v>7.4627873634931091E-2</v>
      </c>
      <c r="R82" s="126">
        <f ca="1">OFFSET(RES!U$95,$E82,0)</f>
        <v>7.6581615443366099E-2</v>
      </c>
      <c r="S82" s="126">
        <f ca="1">OFFSET(RES!V$95,$E82,0)</f>
        <v>7.8198407673253298E-2</v>
      </c>
      <c r="T82" s="203">
        <f ca="1">OFFSET(RES!W$95,$E82,0)</f>
        <v>7.9569631654531084E-2</v>
      </c>
      <c r="U82" s="126">
        <f ca="1">OFFSET(RES!X$95,$E82,0)</f>
        <v>8.0787735724003967E-2</v>
      </c>
      <c r="V82" s="126">
        <f ca="1">OFFSET(RES!Y$95,$E82,0)</f>
        <v>8.2230175341774708E-2</v>
      </c>
      <c r="W82" s="126">
        <f ca="1">OFFSET(RES!Z$95,$E82,0)</f>
        <v>8.357855106804829E-2</v>
      </c>
      <c r="X82" s="126">
        <f ca="1">OFFSET(RES!AA$95,$E82,0)</f>
        <v>8.4674460380257194E-2</v>
      </c>
      <c r="Y82" s="205">
        <f ca="1">OFFSET(RES!AB$95,$E82,0)</f>
        <v>8.6029674841340817E-2</v>
      </c>
      <c r="Z82" s="126">
        <f ca="1">OFFSET(RES!AC$95,$E82,0)</f>
        <v>8.7263101002442334E-2</v>
      </c>
      <c r="AA82" s="126">
        <f ca="1">OFFSET(RES!AD$95,$E82,0)</f>
        <v>8.8634818669250437E-2</v>
      </c>
      <c r="AB82" s="126">
        <f ca="1">OFFSET(RES!AE$95,$E82,0)</f>
        <v>8.9999634679622728E-2</v>
      </c>
      <c r="AC82" s="126">
        <f ca="1">OFFSET(RES!AF$95,$E82,0)</f>
        <v>9.1303824007798171E-2</v>
      </c>
      <c r="AD82" s="126">
        <f ca="1">OFFSET(RES!AG$95,$E82,0)</f>
        <v>9.2731848677166814E-2</v>
      </c>
      <c r="AE82" s="126">
        <f ca="1">OFFSET(RES!AH$95,$E82,0)</f>
        <v>9.4003788492605933E-2</v>
      </c>
      <c r="AF82" s="126">
        <f ca="1">OFFSET(RES!AI$95,$E82,0)</f>
        <v>9.533314624303714E-2</v>
      </c>
      <c r="AG82" s="126">
        <f ca="1">OFFSET(RES!AJ$95,$E82,0)</f>
        <v>9.6720765966590697E-2</v>
      </c>
      <c r="AH82" s="126">
        <f ca="1">OFFSET(RES!AK$95,$E82,0)</f>
        <v>9.8005745696002899E-2</v>
      </c>
      <c r="AI82" s="126">
        <f ca="1">OFFSET(RES!AL$95,$E82,0)</f>
        <v>9.9272187948824642E-2</v>
      </c>
      <c r="AJ82" s="126">
        <f ca="1">OFFSET(RES!AM$95,$E82,0)</f>
        <v>0.1052595000749298</v>
      </c>
      <c r="AK82" s="126">
        <f ca="1">OFFSET(RES!AN$95,$E82,0)</f>
        <v>0.11029688914583079</v>
      </c>
      <c r="AL82" s="126">
        <f ca="1">OFFSET(RES!AO$95,$E82,0)</f>
        <v>0.11029688914583079</v>
      </c>
      <c r="AM82" s="126">
        <f ca="1">OFFSET(RES!AP$95,$E82,0)</f>
        <v>0.11029688914583079</v>
      </c>
    </row>
    <row r="83" spans="1:39">
      <c r="A83" s="35" t="s">
        <v>134</v>
      </c>
      <c r="B83">
        <v>0.46620130319999997</v>
      </c>
      <c r="E83" s="131">
        <f>MATCH(F83,OtherTRA!$D$52:$D$56,0)</f>
        <v>1</v>
      </c>
      <c r="F83" s="4" t="str">
        <f>A83</f>
        <v>TFPIP</v>
      </c>
      <c r="G83" s="24">
        <f ca="1">OFFSET(OtherTRA!J$51,$E83,0)</f>
        <v>0.820564128</v>
      </c>
      <c r="H83" s="24">
        <f ca="1">OFFSET(OtherTRA!K$51,$E83,0)</f>
        <v>0.80153725200000003</v>
      </c>
      <c r="I83" s="24">
        <f ca="1">OFFSET(OtherTRA!L$51,$E83,0)</f>
        <v>0.78251037600000006</v>
      </c>
      <c r="J83" s="24">
        <f ca="1">OFFSET(OtherTRA!M$51,$E83,0)</f>
        <v>0.76348350000000009</v>
      </c>
      <c r="K83" s="24">
        <f ca="1">OFFSET(OtherTRA!N$51,$E83,0)</f>
        <v>0.73900575000000002</v>
      </c>
      <c r="L83" s="24">
        <f ca="1">OFFSET(OtherTRA!O$51,$E83,0)</f>
        <v>0.71452800000000005</v>
      </c>
      <c r="M83" s="24">
        <f ca="1">OFFSET(OtherTRA!P$51,$E83,0)</f>
        <v>0.74035993800000011</v>
      </c>
      <c r="N83" s="24">
        <f ca="1">OFFSET(OtherTRA!Q$51,$E83,0)</f>
        <v>0.76619187600000005</v>
      </c>
      <c r="O83" s="24">
        <f ca="1">OFFSET(OtherTRA!R$51,$E83,0)</f>
        <v>0.76619187600000005</v>
      </c>
      <c r="P83" s="24">
        <f ca="1">OFFSET(OtherTRA!S$51,$E83,0)</f>
        <v>0.76619187600000005</v>
      </c>
      <c r="Q83" s="24">
        <f ca="1">OFFSET(OtherTRA!T$51,$E83,0)</f>
        <v>0.76619187600000005</v>
      </c>
      <c r="R83" s="24">
        <f ca="1">OFFSET(OtherTRA!U$51,$E83,0)</f>
        <v>0.76619187600000005</v>
      </c>
      <c r="S83" s="24">
        <f ca="1">OFFSET(OtherTRA!V$51,$E83,0)</f>
        <v>0.76619187600000005</v>
      </c>
      <c r="T83" s="24">
        <f ca="1">OFFSET(OtherTRA!W$51,$E83,0)</f>
        <v>0.76619187600000005</v>
      </c>
      <c r="U83" s="24">
        <f ca="1">OFFSET(OtherTRA!X$51,$E83,0)</f>
        <v>0.76619187600000005</v>
      </c>
      <c r="V83" s="24">
        <f ca="1">OFFSET(OtherTRA!Y$51,$E83,0)</f>
        <v>0.76619187600000005</v>
      </c>
      <c r="W83" s="24">
        <f ca="1">OFFSET(OtherTRA!Z$51,$E83,0)</f>
        <v>0.76619187600000005</v>
      </c>
      <c r="X83" s="24">
        <f ca="1">OFFSET(OtherTRA!AA$51,$E83,0)</f>
        <v>0.76619187600000005</v>
      </c>
      <c r="Y83" s="24">
        <f ca="1">OFFSET(OtherTRA!AB$51,$E83,0)</f>
        <v>0.76619187600000005</v>
      </c>
      <c r="Z83" s="24">
        <f ca="1">OFFSET(OtherTRA!AC$51,$E83,0)</f>
        <v>0.76619187600000005</v>
      </c>
      <c r="AA83" s="24">
        <f ca="1">OFFSET(OtherTRA!AD$51,$E83,0)</f>
        <v>0.76619187600000005</v>
      </c>
      <c r="AB83" s="24">
        <f ca="1">OFFSET(OtherTRA!AE$51,$E83,0)</f>
        <v>0.76619187600000005</v>
      </c>
      <c r="AC83" s="24">
        <f ca="1">OFFSET(OtherTRA!AF$51,$E83,0)</f>
        <v>0.76619187600000005</v>
      </c>
      <c r="AD83" s="24">
        <f ca="1">OFFSET(OtherTRA!AG$51,$E83,0)</f>
        <v>0.76619187600000005</v>
      </c>
      <c r="AE83" s="24">
        <f ca="1">OFFSET(OtherTRA!AH$51,$E83,0)</f>
        <v>0.76619187600000005</v>
      </c>
      <c r="AF83" s="24">
        <f ca="1">OFFSET(OtherTRA!AI$51,$E83,0)</f>
        <v>0.76619187600000005</v>
      </c>
      <c r="AG83" s="24">
        <f ca="1">OFFSET(OtherTRA!AJ$51,$E83,0)</f>
        <v>0.76619187600000005</v>
      </c>
      <c r="AH83" s="24">
        <f ca="1">OFFSET(OtherTRA!AK$51,$E83,0)</f>
        <v>0.76619187600000005</v>
      </c>
      <c r="AI83" s="24">
        <f ca="1">OFFSET(OtherTRA!AL$51,$E83,0)</f>
        <v>0.76619187600000005</v>
      </c>
      <c r="AJ83" s="24">
        <f ca="1">OFFSET(OtherTRA!AM$51,$E83,0)</f>
        <v>0.76619187600000005</v>
      </c>
      <c r="AK83" s="24">
        <f ca="1">OFFSET(OtherTRA!AN$51,$E83,0)</f>
        <v>0.76619187600000005</v>
      </c>
      <c r="AL83" s="24">
        <f ca="1">OFFSET(OtherTRA!AO$51,$E83,0)</f>
        <v>0.76619187600000005</v>
      </c>
      <c r="AM83" s="24">
        <f ca="1">OFFSET(OtherTRA!AP$51,$E83,0)</f>
        <v>0.76619187600000005</v>
      </c>
    </row>
    <row r="84" spans="1:39">
      <c r="A84" s="35" t="s">
        <v>605</v>
      </c>
      <c r="B84">
        <f>[2]EB_2006!$AI$69/1000</f>
        <v>35.178032837499991</v>
      </c>
      <c r="E84" s="128">
        <f>MATCH(F84,OtherTRA!$D$52:$D$56,0)</f>
        <v>2</v>
      </c>
      <c r="F84" s="4" t="str">
        <f t="shared" si="1"/>
        <v>TAIJET</v>
      </c>
      <c r="G84" s="24">
        <f ca="1">OFFSET(OtherTRA!J$51,$E84,0)</f>
        <v>60.368000000000002</v>
      </c>
      <c r="H84" s="24">
        <f ca="1">OFFSET(OtherTRA!K$51,$E84,0)</f>
        <v>62.148158892930546</v>
      </c>
      <c r="I84" s="24">
        <f ca="1">OFFSET(OtherTRA!L$51,$E84,0)</f>
        <v>63.92831778586109</v>
      </c>
      <c r="J84" s="24">
        <f ca="1">OFFSET(OtherTRA!M$51,$E84,0)</f>
        <v>65.708476678791641</v>
      </c>
      <c r="K84" s="24">
        <f ca="1">OFFSET(OtherTRA!N$51,$E84,0)</f>
        <v>67.323877427011467</v>
      </c>
      <c r="L84" s="24">
        <f ca="1">OFFSET(OtherTRA!O$51,$E84,0)</f>
        <v>68.939278175231294</v>
      </c>
      <c r="M84" s="24">
        <f ca="1">OFFSET(OtherTRA!P$51,$E84,0)</f>
        <v>69.31496218118528</v>
      </c>
      <c r="N84" s="24">
        <f ca="1">OFFSET(OtherTRA!Q$51,$E84,0)</f>
        <v>69.690646187139279</v>
      </c>
      <c r="O84" s="24">
        <f ca="1">OFFSET(OtherTRA!R$51,$E84,0)</f>
        <v>65.724555425124123</v>
      </c>
      <c r="P84" s="24">
        <f ca="1">OFFSET(OtherTRA!S$51,$E84,0)</f>
        <v>67.557725962002081</v>
      </c>
      <c r="Q84" s="24">
        <f ca="1">OFFSET(OtherTRA!T$51,$E84,0)</f>
        <v>68.887673214246874</v>
      </c>
      <c r="R84" s="24">
        <f ca="1">OFFSET(OtherTRA!U$51,$E84,0)</f>
        <v>70.217620466491667</v>
      </c>
      <c r="S84" s="24">
        <f ca="1">OFFSET(OtherTRA!V$51,$E84,0)</f>
        <v>71.54756771873646</v>
      </c>
      <c r="T84" s="24">
        <f ca="1">OFFSET(OtherTRA!W$51,$E84,0)</f>
        <v>72.877514970981252</v>
      </c>
      <c r="U84" s="24">
        <f ca="1">OFFSET(OtherTRA!X$51,$E84,0)</f>
        <v>74.207462223226045</v>
      </c>
      <c r="V84" s="24">
        <f ca="1">OFFSET(OtherTRA!Y$51,$E84,0)</f>
        <v>75.537409475470838</v>
      </c>
      <c r="W84" s="24">
        <f ca="1">OFFSET(OtherTRA!Z$51,$E84,0)</f>
        <v>76.867356727715631</v>
      </c>
      <c r="X84" s="24">
        <f ca="1">OFFSET(OtherTRA!AA$51,$E84,0)</f>
        <v>78.197303979960424</v>
      </c>
      <c r="Y84" s="24">
        <f ca="1">OFFSET(OtherTRA!AB$51,$E84,0)</f>
        <v>79.52725123220516</v>
      </c>
      <c r="Z84" s="24">
        <f ca="1">OFFSET(OtherTRA!AC$51,$E84,0)</f>
        <v>81.640789027664439</v>
      </c>
      <c r="AA84" s="24">
        <f ca="1">OFFSET(OtherTRA!AD$51,$E84,0)</f>
        <v>83.754326823123719</v>
      </c>
      <c r="AB84" s="24">
        <f ca="1">OFFSET(OtherTRA!AE$51,$E84,0)</f>
        <v>85.867864618582999</v>
      </c>
      <c r="AC84" s="24">
        <f ca="1">OFFSET(OtherTRA!AF$51,$E84,0)</f>
        <v>87.981402414042279</v>
      </c>
      <c r="AD84" s="24">
        <f ca="1">OFFSET(OtherTRA!AG$51,$E84,0)</f>
        <v>90.094940209501559</v>
      </c>
      <c r="AE84" s="24">
        <f ca="1">OFFSET(OtherTRA!AH$51,$E84,0)</f>
        <v>92.208478004960838</v>
      </c>
      <c r="AF84" s="24">
        <f ca="1">OFFSET(OtherTRA!AI$51,$E84,0)</f>
        <v>94.322015800420118</v>
      </c>
      <c r="AG84" s="24">
        <f ca="1">OFFSET(OtherTRA!AJ$51,$E84,0)</f>
        <v>96.435553595879398</v>
      </c>
      <c r="AH84" s="24">
        <f ca="1">OFFSET(OtherTRA!AK$51,$E84,0)</f>
        <v>98.549091391338678</v>
      </c>
      <c r="AI84" s="24">
        <f ca="1">OFFSET(OtherTRA!AL$51,$E84,0)</f>
        <v>100.66262918679801</v>
      </c>
      <c r="AJ84" s="24">
        <f ca="1">OFFSET(OtherTRA!AM$51,$E84,0)</f>
        <v>113.06348870097237</v>
      </c>
      <c r="AK84" s="24">
        <f ca="1">OFFSET(OtherTRA!AN$51,$E84,0)</f>
        <v>125.46434821514673</v>
      </c>
      <c r="AL84" s="24">
        <f ca="1">OFFSET(OtherTRA!AO$51,$E84,0)</f>
        <v>125.46434821514673</v>
      </c>
      <c r="AM84" s="24">
        <f ca="1">OFFSET(OtherTRA!AP$51,$E84,0)</f>
        <v>125.46434821514673</v>
      </c>
    </row>
    <row r="85" spans="1:39" s="185" customFormat="1">
      <c r="A85" s="35" t="s">
        <v>606</v>
      </c>
      <c r="B85" s="185">
        <f>[2]EB_2006!$AI$70/1000</f>
        <v>42.764908764899999</v>
      </c>
      <c r="E85" s="128">
        <f>MATCH(F85,OtherTRA!$D$52:$D$56,0)</f>
        <v>3</v>
      </c>
      <c r="F85" s="185" t="str">
        <f t="shared" ref="F85" si="2">A85</f>
        <v>TADJET</v>
      </c>
      <c r="G85" s="24">
        <f ca="1">OFFSET(OtherTRA!J$51,$E85,0)</f>
        <v>20.123000000000001</v>
      </c>
      <c r="H85" s="24">
        <f ca="1">OFFSET(OtherTRA!K$51,$E85,0)</f>
        <v>20.716396127127641</v>
      </c>
      <c r="I85" s="24">
        <f ca="1">OFFSET(OtherTRA!L$51,$E85,0)</f>
        <v>21.309792254255282</v>
      </c>
      <c r="J85" s="24">
        <f ca="1">OFFSET(OtherTRA!M$51,$E85,0)</f>
        <v>21.903188381382925</v>
      </c>
      <c r="K85" s="24">
        <f ca="1">OFFSET(OtherTRA!N$51,$E85,0)</f>
        <v>21.184208220267859</v>
      </c>
      <c r="L85" s="24">
        <f ca="1">OFFSET(OtherTRA!O$51,$E85,0)</f>
        <v>20.465228059152793</v>
      </c>
      <c r="M85" s="24">
        <f ca="1">OFFSET(OtherTRA!P$51,$E85,0)</f>
        <v>21.847914132476973</v>
      </c>
      <c r="N85" s="24">
        <f ca="1">OFFSET(OtherTRA!Q$51,$E85,0)</f>
        <v>23.230600205801153</v>
      </c>
      <c r="O85" s="24">
        <f ca="1">OFFSET(OtherTRA!R$51,$E85,0)</f>
        <v>21.908548052275595</v>
      </c>
      <c r="P85" s="24">
        <f ca="1">OFFSET(OtherTRA!S$51,$E85,0)</f>
        <v>22.519615020099526</v>
      </c>
      <c r="Q85" s="24">
        <f ca="1">OFFSET(OtherTRA!T$51,$E85,0)</f>
        <v>22.962938114403162</v>
      </c>
      <c r="R85" s="24">
        <f ca="1">OFFSET(OtherTRA!U$51,$E85,0)</f>
        <v>23.406261208706798</v>
      </c>
      <c r="S85" s="24">
        <f ca="1">OFFSET(OtherTRA!V$51,$E85,0)</f>
        <v>23.849584303010435</v>
      </c>
      <c r="T85" s="24">
        <f ca="1">OFFSET(OtherTRA!W$51,$E85,0)</f>
        <v>24.292907397314071</v>
      </c>
      <c r="U85" s="24">
        <f ca="1">OFFSET(OtherTRA!X$51,$E85,0)</f>
        <v>24.736230491617707</v>
      </c>
      <c r="V85" s="24">
        <f ca="1">OFFSET(OtherTRA!Y$51,$E85,0)</f>
        <v>25.179553585921344</v>
      </c>
      <c r="W85" s="24">
        <f ca="1">OFFSET(OtherTRA!Z$51,$E85,0)</f>
        <v>25.62287668022498</v>
      </c>
      <c r="X85" s="24">
        <f ca="1">OFFSET(OtherTRA!AA$51,$E85,0)</f>
        <v>26.066199774528616</v>
      </c>
      <c r="Y85" s="24">
        <f ca="1">OFFSET(OtherTRA!AB$51,$E85,0)</f>
        <v>26.509522868832242</v>
      </c>
      <c r="Z85" s="24">
        <f ca="1">OFFSET(OtherTRA!AC$51,$E85,0)</f>
        <v>27.214047137617481</v>
      </c>
      <c r="AA85" s="24">
        <f ca="1">OFFSET(OtherTRA!AD$51,$E85,0)</f>
        <v>27.91857140640272</v>
      </c>
      <c r="AB85" s="24">
        <f ca="1">OFFSET(OtherTRA!AE$51,$E85,0)</f>
        <v>28.623095675187958</v>
      </c>
      <c r="AC85" s="24">
        <f ca="1">OFFSET(OtherTRA!AF$51,$E85,0)</f>
        <v>29.327619943973197</v>
      </c>
      <c r="AD85" s="24">
        <f ca="1">OFFSET(OtherTRA!AG$51,$E85,0)</f>
        <v>30.032144212758435</v>
      </c>
      <c r="AE85" s="24">
        <f ca="1">OFFSET(OtherTRA!AH$51,$E85,0)</f>
        <v>30.736668481543674</v>
      </c>
      <c r="AF85" s="24">
        <f ca="1">OFFSET(OtherTRA!AI$51,$E85,0)</f>
        <v>31.441192750328913</v>
      </c>
      <c r="AG85" s="24">
        <f ca="1">OFFSET(OtherTRA!AJ$51,$E85,0)</f>
        <v>32.145717019114151</v>
      </c>
      <c r="AH85" s="24">
        <f ca="1">OFFSET(OtherTRA!AK$51,$E85,0)</f>
        <v>32.850241287899387</v>
      </c>
      <c r="AI85" s="24">
        <f ca="1">OFFSET(OtherTRA!AL$51,$E85,0)</f>
        <v>33.554765556684615</v>
      </c>
      <c r="AJ85" s="24">
        <f ca="1">OFFSET(OtherTRA!AM$51,$E85,0)</f>
        <v>37.688453868434721</v>
      </c>
      <c r="AK85" s="24">
        <f ca="1">OFFSET(OtherTRA!AN$51,$E85,0)</f>
        <v>41.822142180184834</v>
      </c>
      <c r="AL85" s="24">
        <f ca="1">OFFSET(OtherTRA!AO$51,$E85,0)</f>
        <v>41.822142180184834</v>
      </c>
      <c r="AM85" s="24">
        <f ca="1">OFFSET(OtherTRA!AP$51,$E85,0)</f>
        <v>41.822142180184834</v>
      </c>
    </row>
    <row r="86" spans="1:39">
      <c r="A86" s="35" t="s">
        <v>381</v>
      </c>
      <c r="B86" s="24">
        <f>[2]EB_2006!$AG$68/1000</f>
        <v>0.74474625240000003</v>
      </c>
      <c r="E86" s="130">
        <f>MATCH(F86,OtherTRA!$D$52:$D$56,0)</f>
        <v>4</v>
      </c>
      <c r="F86" s="4" t="str">
        <f t="shared" si="1"/>
        <v>TAOAG</v>
      </c>
      <c r="G86" s="24">
        <f ca="1">OFFSET(OtherTRA!J$51,$E86,0)</f>
        <v>1.0701311035156249</v>
      </c>
      <c r="H86" s="24">
        <f ca="1">OFFSET(OtherTRA!K$51,$E86,0)</f>
        <v>1.1016876135958813</v>
      </c>
      <c r="I86" s="24">
        <f ca="1">OFFSET(OtherTRA!L$51,$E86,0)</f>
        <v>1.1332441236761377</v>
      </c>
      <c r="J86" s="24">
        <f ca="1">OFFSET(OtherTRA!M$51,$E86,0)</f>
        <v>1.1648006337563943</v>
      </c>
      <c r="K86" s="24">
        <f ca="1">OFFSET(OtherTRA!N$51,$E86,0)</f>
        <v>1.1797169224594737</v>
      </c>
      <c r="L86" s="24">
        <f ca="1">OFFSET(OtherTRA!O$51,$E86,0)</f>
        <v>1.1946332111625533</v>
      </c>
      <c r="M86" s="24">
        <f ca="1">OFFSET(OtherTRA!P$51,$E86,0)</f>
        <v>1.2150124718428752</v>
      </c>
      <c r="N86" s="24">
        <f ca="1">OFFSET(OtherTRA!Q$51,$E86,0)</f>
        <v>1.2353917325231971</v>
      </c>
      <c r="O86" s="24">
        <f ca="1">OFFSET(OtherTRA!R$51,$E86,0)</f>
        <v>1.1650856583812941</v>
      </c>
      <c r="P86" s="24">
        <f ca="1">OFFSET(OtherTRA!S$51,$E86,0)</f>
        <v>0</v>
      </c>
      <c r="Q86" s="24">
        <f ca="1">OFFSET(OtherTRA!T$51,$E86,0)</f>
        <v>0.15664035603977838</v>
      </c>
      <c r="R86" s="24">
        <f ca="1">OFFSET(OtherTRA!U$51,$E86,0)</f>
        <v>0.31328071207955677</v>
      </c>
      <c r="S86" s="24">
        <f ca="1">OFFSET(OtherTRA!V$51,$E86,0)</f>
        <v>0.46992106811933515</v>
      </c>
      <c r="T86" s="24">
        <f ca="1">OFFSET(OtherTRA!W$51,$E86,0)</f>
        <v>0.62656142415911353</v>
      </c>
      <c r="U86" s="24">
        <f ca="1">OFFSET(OtherTRA!X$51,$E86,0)</f>
        <v>0.78320178019889197</v>
      </c>
      <c r="V86" s="24">
        <f ca="1">OFFSET(OtherTRA!Y$51,$E86,0)</f>
        <v>0.93984213623867041</v>
      </c>
      <c r="W86" s="24">
        <f ca="1">OFFSET(OtherTRA!Z$51,$E86,0)</f>
        <v>1.0964824922784489</v>
      </c>
      <c r="X86" s="24">
        <f ca="1">OFFSET(OtherTRA!AA$51,$E86,0)</f>
        <v>1.2531228483182273</v>
      </c>
      <c r="Y86" s="24">
        <f ca="1">OFFSET(OtherTRA!AB$51,$E86,0)</f>
        <v>1.4097632043580055</v>
      </c>
      <c r="Z86" s="24">
        <f ca="1">OFFSET(OtherTRA!AC$51,$E86,0)</f>
        <v>1.4472294535856896</v>
      </c>
      <c r="AA86" s="24">
        <f ca="1">OFFSET(OtherTRA!AD$51,$E86,0)</f>
        <v>1.4846957028133736</v>
      </c>
      <c r="AB86" s="24">
        <f ca="1">OFFSET(OtherTRA!AE$51,$E86,0)</f>
        <v>1.5221619520410576</v>
      </c>
      <c r="AC86" s="24">
        <f ca="1">OFFSET(OtherTRA!AF$51,$E86,0)</f>
        <v>1.5596282012687417</v>
      </c>
      <c r="AD86" s="24">
        <f ca="1">OFFSET(OtherTRA!AG$51,$E86,0)</f>
        <v>1.5970944504964257</v>
      </c>
      <c r="AE86" s="24">
        <f ca="1">OFFSET(OtherTRA!AH$51,$E86,0)</f>
        <v>1.6345606997241098</v>
      </c>
      <c r="AF86" s="24">
        <f ca="1">OFFSET(OtherTRA!AI$51,$E86,0)</f>
        <v>1.6720269489517938</v>
      </c>
      <c r="AG86" s="24">
        <f ca="1">OFFSET(OtherTRA!AJ$51,$E86,0)</f>
        <v>1.7094931981794779</v>
      </c>
      <c r="AH86" s="24">
        <f ca="1">OFFSET(OtherTRA!AK$51,$E86,0)</f>
        <v>1.7469594474071619</v>
      </c>
      <c r="AI86" s="24">
        <f ca="1">OFFSET(OtherTRA!AL$51,$E86,0)</f>
        <v>1.7844256966348453</v>
      </c>
      <c r="AJ86" s="24">
        <f ca="1">OFFSET(OtherTRA!AM$51,$E86,0)</f>
        <v>2.0042531793482969</v>
      </c>
      <c r="AK86" s="24">
        <f ca="1">OFFSET(OtherTRA!AN$51,$E86,0)</f>
        <v>2.2240806620617484</v>
      </c>
      <c r="AL86" s="24">
        <f ca="1">OFFSET(OtherTRA!AO$51,$E86,0)</f>
        <v>2.2240806620617484</v>
      </c>
      <c r="AM86" s="24">
        <f ca="1">OFFSET(OtherTRA!AP$51,$E86,0)</f>
        <v>2.2240806620617484</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44.255958941812857</v>
      </c>
      <c r="P87" s="24">
        <f ca="1">OFFSET(FTRA!S$136,$E87,0)</f>
        <v>46.190606635100302</v>
      </c>
      <c r="Q87" s="24">
        <f ca="1">OFFSET(FTRA!T$136,$E87,0)</f>
        <v>46.783563017969904</v>
      </c>
      <c r="R87" s="24">
        <f ca="1">OFFSET(FTRA!U$136,$E87,0)</f>
        <v>47.376519400839506</v>
      </c>
      <c r="S87" s="24">
        <f ca="1">OFFSET(FTRA!V$136,$E87,0)</f>
        <v>47.969475783709107</v>
      </c>
      <c r="T87" s="24">
        <f ca="1">OFFSET(FTRA!W$136,$E87,0)</f>
        <v>48.562432166578709</v>
      </c>
      <c r="U87" s="24">
        <f ca="1">OFFSET(FTRA!X$136,$E87,0)</f>
        <v>49.155388549448311</v>
      </c>
      <c r="V87" s="24">
        <f ca="1">OFFSET(FTRA!Y$136,$E87,0)</f>
        <v>49.748344932317913</v>
      </c>
      <c r="W87" s="24">
        <f ca="1">OFFSET(FTRA!Z$136,$E87,0)</f>
        <v>50.341301315187515</v>
      </c>
      <c r="X87" s="24">
        <f ca="1">OFFSET(FTRA!AA$136,$E87,0)</f>
        <v>50.934257698057117</v>
      </c>
      <c r="Y87" s="24">
        <f ca="1">OFFSET(FTRA!AB$136,$E87,0)</f>
        <v>51.52721408092674</v>
      </c>
      <c r="Z87" s="24">
        <f ca="1">OFFSET(FTRA!AC$136,$E87,0)</f>
        <v>52.867025486218644</v>
      </c>
      <c r="AA87" s="24">
        <f ca="1">OFFSET(FTRA!AD$136,$E87,0)</f>
        <v>54.206836891510548</v>
      </c>
      <c r="AB87" s="24">
        <f ca="1">OFFSET(FTRA!AE$136,$E87,0)</f>
        <v>55.546648296802452</v>
      </c>
      <c r="AC87" s="24">
        <f ca="1">OFFSET(FTRA!AF$136,$E87,0)</f>
        <v>56.886459702094356</v>
      </c>
      <c r="AD87" s="24">
        <f ca="1">OFFSET(FTRA!AG$136,$E87,0)</f>
        <v>58.22627110738626</v>
      </c>
      <c r="AE87" s="24">
        <f ca="1">OFFSET(FTRA!AH$136,$E87,0)</f>
        <v>59.566082512678165</v>
      </c>
      <c r="AF87" s="24">
        <f ca="1">OFFSET(FTRA!AI$136,$E87,0)</f>
        <v>60.905893917970069</v>
      </c>
      <c r="AG87" s="24">
        <f ca="1">OFFSET(FTRA!AJ$136,$E87,0)</f>
        <v>62.245705323261973</v>
      </c>
      <c r="AH87" s="24">
        <f ca="1">OFFSET(FTRA!AK$136,$E87,0)</f>
        <v>63.585516728553877</v>
      </c>
      <c r="AI87" s="24">
        <f ca="1">OFFSET(FTRA!AL$136,$E87,0)</f>
        <v>64.925328133845781</v>
      </c>
      <c r="AJ87" s="24">
        <f ca="1">OFFSET(FTRA!AM$136,$E87,0)</f>
        <v>74.1023513593845</v>
      </c>
      <c r="AK87" s="24">
        <f ca="1">OFFSET(FTRA!AN$136,$E87,0)</f>
        <v>83.279374584923275</v>
      </c>
      <c r="AL87" s="24">
        <f ca="1">OFFSET(FTRA!AO$136,$E87,0)</f>
        <v>83.279374584923275</v>
      </c>
      <c r="AM87" s="24">
        <f ca="1">OFFSET(FTRA!AP$136,$E87,0)</f>
        <v>83.279374584923275</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3.4838443737120905</v>
      </c>
      <c r="P88" s="24">
        <f ca="1">OFFSET(FTRA!S$136,$E88,0)</f>
        <v>3.544491688388991</v>
      </c>
      <c r="Q88" s="24">
        <f ca="1">OFFSET(FTRA!T$136,$E88,0)</f>
        <v>3.6013526218704941</v>
      </c>
      <c r="R88" s="24">
        <f ca="1">OFFSET(FTRA!U$136,$E88,0)</f>
        <v>3.6582135553519972</v>
      </c>
      <c r="S88" s="24">
        <f ca="1">OFFSET(FTRA!V$136,$E88,0)</f>
        <v>3.7150744888335003</v>
      </c>
      <c r="T88" s="24">
        <f ca="1">OFFSET(FTRA!W$136,$E88,0)</f>
        <v>3.7719354223150034</v>
      </c>
      <c r="U88" s="24">
        <f ca="1">OFFSET(FTRA!X$136,$E88,0)</f>
        <v>3.8287963557965066</v>
      </c>
      <c r="V88" s="24">
        <f ca="1">OFFSET(FTRA!Y$136,$E88,0)</f>
        <v>3.8856572892780097</v>
      </c>
      <c r="W88" s="24">
        <f ca="1">OFFSET(FTRA!Z$136,$E88,0)</f>
        <v>3.9425182227595128</v>
      </c>
      <c r="X88" s="24">
        <f ca="1">OFFSET(FTRA!AA$136,$E88,0)</f>
        <v>3.9993791562410159</v>
      </c>
      <c r="Y88" s="24">
        <f ca="1">OFFSET(FTRA!AB$136,$E88,0)</f>
        <v>4.0562400897225173</v>
      </c>
      <c r="Z88" s="24">
        <f ca="1">OFFSET(FTRA!AC$136,$E88,0)</f>
        <v>4.1617105063120325</v>
      </c>
      <c r="AA88" s="24">
        <f ca="1">OFFSET(FTRA!AD$136,$E88,0)</f>
        <v>4.2671809229015478</v>
      </c>
      <c r="AB88" s="24">
        <f ca="1">OFFSET(FTRA!AE$136,$E88,0)</f>
        <v>4.3726513394910631</v>
      </c>
      <c r="AC88" s="24">
        <f ca="1">OFFSET(FTRA!AF$136,$E88,0)</f>
        <v>4.4781217560805784</v>
      </c>
      <c r="AD88" s="24">
        <f ca="1">OFFSET(FTRA!AG$136,$E88,0)</f>
        <v>4.5835921726700937</v>
      </c>
      <c r="AE88" s="24">
        <f ca="1">OFFSET(FTRA!AH$136,$E88,0)</f>
        <v>4.6890625892596089</v>
      </c>
      <c r="AF88" s="24">
        <f ca="1">OFFSET(FTRA!AI$136,$E88,0)</f>
        <v>4.7945330058491242</v>
      </c>
      <c r="AG88" s="24">
        <f ca="1">OFFSET(FTRA!AJ$136,$E88,0)</f>
        <v>4.9000034224386395</v>
      </c>
      <c r="AH88" s="24">
        <f ca="1">OFFSET(FTRA!AK$136,$E88,0)</f>
        <v>5.0054738390281548</v>
      </c>
      <c r="AI88" s="24">
        <f ca="1">OFFSET(FTRA!AL$136,$E88,0)</f>
        <v>5.110944255617671</v>
      </c>
      <c r="AJ88" s="24">
        <f ca="1">OFFSET(FTRA!AM$136,$E88,0)</f>
        <v>5.8333626936353333</v>
      </c>
      <c r="AK88" s="24">
        <f ca="1">OFFSET(FTRA!AN$136,$E88,0)</f>
        <v>6.5557811316530001</v>
      </c>
      <c r="AL88" s="24">
        <f ca="1">OFFSET(FTRA!AO$136,$E88,0)</f>
        <v>6.5557811316530001</v>
      </c>
      <c r="AM88" s="24">
        <f ca="1">OFFSET(FTRA!AP$136,$E88,0)</f>
        <v>6.5557811316530001</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0.95697207880185675</v>
      </c>
      <c r="P89" s="24">
        <f ca="1">OFFSET(FTRA!S$136,$E89,0)</f>
        <v>0.97363120032807582</v>
      </c>
      <c r="Q89" s="24">
        <f ca="1">OFFSET(FTRA!T$136,$E89,0)</f>
        <v>0.98925024638162518</v>
      </c>
      <c r="R89" s="24">
        <f ca="1">OFFSET(FTRA!U$136,$E89,0)</f>
        <v>1.0048692924351745</v>
      </c>
      <c r="S89" s="24">
        <f ca="1">OFFSET(FTRA!V$136,$E89,0)</f>
        <v>1.0204883384887238</v>
      </c>
      <c r="T89" s="24">
        <f ca="1">OFFSET(FTRA!W$136,$E89,0)</f>
        <v>1.036107384542273</v>
      </c>
      <c r="U89" s="24">
        <f ca="1">OFFSET(FTRA!X$136,$E89,0)</f>
        <v>1.0517264305958223</v>
      </c>
      <c r="V89" s="24">
        <f ca="1">OFFSET(FTRA!Y$136,$E89,0)</f>
        <v>1.0673454766493715</v>
      </c>
      <c r="W89" s="24">
        <f ca="1">OFFSET(FTRA!Z$136,$E89,0)</f>
        <v>1.0829645227029208</v>
      </c>
      <c r="X89" s="24">
        <f ca="1">OFFSET(FTRA!AA$136,$E89,0)</f>
        <v>1.09858356875647</v>
      </c>
      <c r="Y89" s="24">
        <f ca="1">OFFSET(FTRA!AB$136,$E89,0)</f>
        <v>1.1142026148100199</v>
      </c>
      <c r="Z89" s="24">
        <f ca="1">OFFSET(FTRA!AC$136,$E89,0)</f>
        <v>1.1431741281696197</v>
      </c>
      <c r="AA89" s="24">
        <f ca="1">OFFSET(FTRA!AD$136,$E89,0)</f>
        <v>1.1721456415292195</v>
      </c>
      <c r="AB89" s="24">
        <f ca="1">OFFSET(FTRA!AE$136,$E89,0)</f>
        <v>1.2011171548888193</v>
      </c>
      <c r="AC89" s="24">
        <f ca="1">OFFSET(FTRA!AF$136,$E89,0)</f>
        <v>1.2300886682484191</v>
      </c>
      <c r="AD89" s="24">
        <f ca="1">OFFSET(FTRA!AG$136,$E89,0)</f>
        <v>1.2590601816080189</v>
      </c>
      <c r="AE89" s="24">
        <f ca="1">OFFSET(FTRA!AH$136,$E89,0)</f>
        <v>1.2880316949676187</v>
      </c>
      <c r="AF89" s="24">
        <f ca="1">OFFSET(FTRA!AI$136,$E89,0)</f>
        <v>1.3170032083272185</v>
      </c>
      <c r="AG89" s="24">
        <f ca="1">OFFSET(FTRA!AJ$136,$E89,0)</f>
        <v>1.3459747216868183</v>
      </c>
      <c r="AH89" s="24">
        <f ca="1">OFFSET(FTRA!AK$136,$E89,0)</f>
        <v>1.3749462350464181</v>
      </c>
      <c r="AI89" s="24">
        <f ca="1">OFFSET(FTRA!AL$136,$E89,0)</f>
        <v>1.4039177484060177</v>
      </c>
      <c r="AJ89" s="24">
        <f ca="1">OFFSET(FTRA!AM$136,$E89,0)</f>
        <v>1.6023578049169023</v>
      </c>
      <c r="AK89" s="24">
        <f ca="1">OFFSET(FTRA!AN$136,$E89,0)</f>
        <v>1.8007978614277873</v>
      </c>
      <c r="AL89" s="24">
        <f ca="1">OFFSET(FTRA!AO$136,$E89,0)</f>
        <v>1.8007978614277873</v>
      </c>
      <c r="AM89" s="24">
        <f ca="1">OFFSET(FTRA!AP$136,$E89,0)</f>
        <v>1.8007978614277873</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3.1478858755507528</v>
      </c>
      <c r="P90" s="24">
        <f ca="1">OFFSET(FTRA!S$136,$E90,0)</f>
        <v>3.2026847714779207</v>
      </c>
      <c r="Q90" s="24">
        <f ca="1">OFFSET(FTRA!T$136,$E90,0)</f>
        <v>3.2540624193222576</v>
      </c>
      <c r="R90" s="24">
        <f ca="1">OFFSET(FTRA!U$136,$E90,0)</f>
        <v>3.3054400671665944</v>
      </c>
      <c r="S90" s="24">
        <f ca="1">OFFSET(FTRA!V$136,$E90,0)</f>
        <v>3.3568177150109313</v>
      </c>
      <c r="T90" s="24">
        <f ca="1">OFFSET(FTRA!W$136,$E90,0)</f>
        <v>3.4081953628552681</v>
      </c>
      <c r="U90" s="24">
        <f ca="1">OFFSET(FTRA!X$136,$E90,0)</f>
        <v>3.459573010699605</v>
      </c>
      <c r="V90" s="24">
        <f ca="1">OFFSET(FTRA!Y$136,$E90,0)</f>
        <v>3.5109506585439418</v>
      </c>
      <c r="W90" s="24">
        <f ca="1">OFFSET(FTRA!Z$136,$E90,0)</f>
        <v>3.5623283063882787</v>
      </c>
      <c r="X90" s="24">
        <f ca="1">OFFSET(FTRA!AA$136,$E90,0)</f>
        <v>3.6137059542326155</v>
      </c>
      <c r="Y90" s="24">
        <f ca="1">OFFSET(FTRA!AB$136,$E90,0)</f>
        <v>3.6650836020769524</v>
      </c>
      <c r="Z90" s="24">
        <f ca="1">OFFSET(FTRA!AC$136,$E90,0)</f>
        <v>3.7603831617173933</v>
      </c>
      <c r="AA90" s="24">
        <f ca="1">OFFSET(FTRA!AD$136,$E90,0)</f>
        <v>3.8556827213578342</v>
      </c>
      <c r="AB90" s="24">
        <f ca="1">OFFSET(FTRA!AE$136,$E90,0)</f>
        <v>3.9509822809982751</v>
      </c>
      <c r="AC90" s="24">
        <f ca="1">OFFSET(FTRA!AF$136,$E90,0)</f>
        <v>4.0462818406387155</v>
      </c>
      <c r="AD90" s="24">
        <f ca="1">OFFSET(FTRA!AG$136,$E90,0)</f>
        <v>4.141581400279156</v>
      </c>
      <c r="AE90" s="24">
        <f ca="1">OFFSET(FTRA!AH$136,$E90,0)</f>
        <v>4.2368809599195965</v>
      </c>
      <c r="AF90" s="24">
        <f ca="1">OFFSET(FTRA!AI$136,$E90,0)</f>
        <v>4.3321805195600369</v>
      </c>
      <c r="AG90" s="24">
        <f ca="1">OFFSET(FTRA!AJ$136,$E90,0)</f>
        <v>4.4274800792004774</v>
      </c>
      <c r="AH90" s="24">
        <f ca="1">OFFSET(FTRA!AK$136,$E90,0)</f>
        <v>4.5227796388409178</v>
      </c>
      <c r="AI90" s="24">
        <f ca="1">OFFSET(FTRA!AL$136,$E90,0)</f>
        <v>4.6180791984813601</v>
      </c>
      <c r="AJ90" s="24">
        <f ca="1">OFFSET(FTRA!AM$136,$E90,0)</f>
        <v>5.2708324656573451</v>
      </c>
      <c r="AK90" s="24">
        <f ca="1">OFFSET(FTRA!AN$136,$E90,0)</f>
        <v>5.9235857328333319</v>
      </c>
      <c r="AL90" s="24">
        <f ca="1">OFFSET(FTRA!AO$136,$E90,0)</f>
        <v>5.9235857328333319</v>
      </c>
      <c r="AM90" s="24">
        <f ca="1">OFFSET(FTRA!AP$136,$E90,0)</f>
        <v>5.9235857328333319</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0.57093500509000428</v>
      </c>
      <c r="P91" s="24">
        <f ca="1">OFFSET(FTRA!S$136,$E91,0)</f>
        <v>0.58087393209117144</v>
      </c>
      <c r="Q91" s="24">
        <f ca="1">OFFSET(FTRA!T$136,$E91,0)</f>
        <v>0.5901923441280712</v>
      </c>
      <c r="R91" s="24">
        <f ca="1">OFFSET(FTRA!U$136,$E91,0)</f>
        <v>0.59951075616497096</v>
      </c>
      <c r="S91" s="24">
        <f ca="1">OFFSET(FTRA!V$136,$E91,0)</f>
        <v>0.60882916820187072</v>
      </c>
      <c r="T91" s="24">
        <f ca="1">OFFSET(FTRA!W$136,$E91,0)</f>
        <v>0.61814758023877048</v>
      </c>
      <c r="U91" s="24">
        <f ca="1">OFFSET(FTRA!X$136,$E91,0)</f>
        <v>0.62746599227567024</v>
      </c>
      <c r="V91" s="24">
        <f ca="1">OFFSET(FTRA!Y$136,$E91,0)</f>
        <v>0.63678440431257</v>
      </c>
      <c r="W91" s="24">
        <f ca="1">OFFSET(FTRA!Z$136,$E91,0)</f>
        <v>0.64610281634946976</v>
      </c>
      <c r="X91" s="24">
        <f ca="1">OFFSET(FTRA!AA$136,$E91,0)</f>
        <v>0.65542122838636951</v>
      </c>
      <c r="Y91" s="24">
        <f ca="1">OFFSET(FTRA!AB$136,$E91,0)</f>
        <v>0.66473964042326927</v>
      </c>
      <c r="Z91" s="24">
        <f ca="1">OFFSET(FTRA!AC$136,$E91,0)</f>
        <v>0.68202421067754215</v>
      </c>
      <c r="AA91" s="24">
        <f ca="1">OFFSET(FTRA!AD$136,$E91,0)</f>
        <v>0.69930878093181503</v>
      </c>
      <c r="AB91" s="24">
        <f ca="1">OFFSET(FTRA!AE$136,$E91,0)</f>
        <v>0.71659335118608791</v>
      </c>
      <c r="AC91" s="24">
        <f ca="1">OFFSET(FTRA!AF$136,$E91,0)</f>
        <v>0.73387792144036079</v>
      </c>
      <c r="AD91" s="24">
        <f ca="1">OFFSET(FTRA!AG$136,$E91,0)</f>
        <v>0.75116249169463367</v>
      </c>
      <c r="AE91" s="24">
        <f ca="1">OFFSET(FTRA!AH$136,$E91,0)</f>
        <v>0.76844706194890655</v>
      </c>
      <c r="AF91" s="24">
        <f ca="1">OFFSET(FTRA!AI$136,$E91,0)</f>
        <v>0.78573163220317943</v>
      </c>
      <c r="AG91" s="24">
        <f ca="1">OFFSET(FTRA!AJ$136,$E91,0)</f>
        <v>0.80301620245745231</v>
      </c>
      <c r="AH91" s="24">
        <f ca="1">OFFSET(FTRA!AK$136,$E91,0)</f>
        <v>0.82030077271172519</v>
      </c>
      <c r="AI91" s="24">
        <f ca="1">OFFSET(FTRA!AL$136,$E91,0)</f>
        <v>0.83758534296599796</v>
      </c>
      <c r="AJ91" s="24">
        <f ca="1">OFFSET(FTRA!AM$136,$E91,0)</f>
        <v>0.95597581347580785</v>
      </c>
      <c r="AK91" s="24">
        <f ca="1">OFFSET(FTRA!AN$136,$E91,0)</f>
        <v>1.0743662839856176</v>
      </c>
      <c r="AL91" s="24">
        <f ca="1">OFFSET(FTRA!AO$136,$E91,0)</f>
        <v>1.0743662839856176</v>
      </c>
      <c r="AM91" s="24">
        <f ca="1">OFFSET(FTRA!AP$136,$E91,0)</f>
        <v>1.0743662839856176</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0.28430790120130756</v>
      </c>
      <c r="P92" s="24">
        <f ca="1">OFFSET(FTRA!S$136,$E92,0)</f>
        <v>0.28925717817802649</v>
      </c>
      <c r="Q92" s="24">
        <f ca="1">OFFSET(FTRA!T$136,$E92,0)</f>
        <v>0.29389745797366157</v>
      </c>
      <c r="R92" s="24">
        <f ca="1">OFFSET(FTRA!U$136,$E92,0)</f>
        <v>0.29853773776929665</v>
      </c>
      <c r="S92" s="24">
        <f ca="1">OFFSET(FTRA!V$136,$E92,0)</f>
        <v>0.30317801756493173</v>
      </c>
      <c r="T92" s="24">
        <f ca="1">OFFSET(FTRA!W$136,$E92,0)</f>
        <v>0.30781829736056682</v>
      </c>
      <c r="U92" s="24">
        <f ca="1">OFFSET(FTRA!X$136,$E92,0)</f>
        <v>0.3124585771562019</v>
      </c>
      <c r="V92" s="24">
        <f ca="1">OFFSET(FTRA!Y$136,$E92,0)</f>
        <v>0.31709885695183698</v>
      </c>
      <c r="W92" s="24">
        <f ca="1">OFFSET(FTRA!Z$136,$E92,0)</f>
        <v>0.32173913674747207</v>
      </c>
      <c r="X92" s="24">
        <f ca="1">OFFSET(FTRA!AA$136,$E92,0)</f>
        <v>0.32637941654310715</v>
      </c>
      <c r="Y92" s="24">
        <f ca="1">OFFSET(FTRA!AB$136,$E92,0)</f>
        <v>0.3310196963387424</v>
      </c>
      <c r="Z92" s="24">
        <f ca="1">OFFSET(FTRA!AC$136,$E92,0)</f>
        <v>0.33962687552437348</v>
      </c>
      <c r="AA92" s="24">
        <f ca="1">OFFSET(FTRA!AD$136,$E92,0)</f>
        <v>0.34823405471000457</v>
      </c>
      <c r="AB92" s="24">
        <f ca="1">OFFSET(FTRA!AE$136,$E92,0)</f>
        <v>0.35684123389563566</v>
      </c>
      <c r="AC92" s="24">
        <f ca="1">OFFSET(FTRA!AF$136,$E92,0)</f>
        <v>0.36544841308126674</v>
      </c>
      <c r="AD92" s="24">
        <f ca="1">OFFSET(FTRA!AG$136,$E92,0)</f>
        <v>0.37405559226689783</v>
      </c>
      <c r="AE92" s="24">
        <f ca="1">OFFSET(FTRA!AH$136,$E92,0)</f>
        <v>0.38266277145252892</v>
      </c>
      <c r="AF92" s="24">
        <f ca="1">OFFSET(FTRA!AI$136,$E92,0)</f>
        <v>0.39126995063816</v>
      </c>
      <c r="AG92" s="24">
        <f ca="1">OFFSET(FTRA!AJ$136,$E92,0)</f>
        <v>0.39987712982379109</v>
      </c>
      <c r="AH92" s="24">
        <f ca="1">OFFSET(FTRA!AK$136,$E92,0)</f>
        <v>0.40848430900942218</v>
      </c>
      <c r="AI92" s="24">
        <f ca="1">OFFSET(FTRA!AL$136,$E92,0)</f>
        <v>0.41709148819505332</v>
      </c>
      <c r="AJ92" s="24">
        <f ca="1">OFFSET(FTRA!AM$136,$E92,0)</f>
        <v>0.47604626569651898</v>
      </c>
      <c r="AK92" s="24">
        <f ca="1">OFFSET(FTRA!AN$136,$E92,0)</f>
        <v>0.53500104319798458</v>
      </c>
      <c r="AL92" s="24">
        <f ca="1">OFFSET(FTRA!AO$136,$E92,0)</f>
        <v>0.53500104319798458</v>
      </c>
      <c r="AM92" s="24">
        <f ca="1">OFFSET(FTRA!AP$136,$E92,0)</f>
        <v>0.53500104319798458</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6.3563365310876332</v>
      </c>
      <c r="P93" s="24">
        <f ca="1">OFFSET(FTRA!S$136,$E93,0)</f>
        <v>6.4669886442250526</v>
      </c>
      <c r="Q93" s="24">
        <f ca="1">OFFSET(FTRA!T$136,$E93,0)</f>
        <v>6.5707324369752191</v>
      </c>
      <c r="R93" s="24">
        <f ca="1">OFFSET(FTRA!U$136,$E93,0)</f>
        <v>6.6744762297253857</v>
      </c>
      <c r="S93" s="24">
        <f ca="1">OFFSET(FTRA!V$136,$E93,0)</f>
        <v>6.7782200224755522</v>
      </c>
      <c r="T93" s="24">
        <f ca="1">OFFSET(FTRA!W$136,$E93,0)</f>
        <v>6.8819638152257188</v>
      </c>
      <c r="U93" s="24">
        <f ca="1">OFFSET(FTRA!X$136,$E93,0)</f>
        <v>6.9857076079758853</v>
      </c>
      <c r="V93" s="24">
        <f ca="1">OFFSET(FTRA!Y$136,$E93,0)</f>
        <v>7.0894514007260518</v>
      </c>
      <c r="W93" s="24">
        <f ca="1">OFFSET(FTRA!Z$136,$E93,0)</f>
        <v>7.1931951934762184</v>
      </c>
      <c r="X93" s="24">
        <f ca="1">OFFSET(FTRA!AA$136,$E93,0)</f>
        <v>7.2969389862263849</v>
      </c>
      <c r="Y93" s="24">
        <f ca="1">OFFSET(FTRA!AB$136,$E93,0)</f>
        <v>7.4006827789765506</v>
      </c>
      <c r="Z93" s="24">
        <f ca="1">OFFSET(FTRA!AC$136,$E93,0)</f>
        <v>7.593115445307923</v>
      </c>
      <c r="AA93" s="24">
        <f ca="1">OFFSET(FTRA!AD$136,$E93,0)</f>
        <v>7.7855481116392955</v>
      </c>
      <c r="AB93" s="24">
        <f ca="1">OFFSET(FTRA!AE$136,$E93,0)</f>
        <v>7.977980777970668</v>
      </c>
      <c r="AC93" s="24">
        <f ca="1">OFFSET(FTRA!AF$136,$E93,0)</f>
        <v>8.1704134443020404</v>
      </c>
      <c r="AD93" s="24">
        <f ca="1">OFFSET(FTRA!AG$136,$E93,0)</f>
        <v>8.3628461106334129</v>
      </c>
      <c r="AE93" s="24">
        <f ca="1">OFFSET(FTRA!AH$136,$E93,0)</f>
        <v>8.5552787769647853</v>
      </c>
      <c r="AF93" s="24">
        <f ca="1">OFFSET(FTRA!AI$136,$E93,0)</f>
        <v>8.7477114432961578</v>
      </c>
      <c r="AG93" s="24">
        <f ca="1">OFFSET(FTRA!AJ$136,$E93,0)</f>
        <v>8.9401441096275303</v>
      </c>
      <c r="AH93" s="24">
        <f ca="1">OFFSET(FTRA!AK$136,$E93,0)</f>
        <v>9.1325767759589027</v>
      </c>
      <c r="AI93" s="24">
        <f ca="1">OFFSET(FTRA!AL$136,$E93,0)</f>
        <v>9.3250094422902734</v>
      </c>
      <c r="AJ93" s="24">
        <f ca="1">OFFSET(FTRA!AM$136,$E93,0)</f>
        <v>10.643074836643745</v>
      </c>
      <c r="AK93" s="24">
        <f ca="1">OFFSET(FTRA!AN$136,$E93,0)</f>
        <v>11.961140230997213</v>
      </c>
      <c r="AL93" s="24">
        <f ca="1">OFFSET(FTRA!AO$136,$E93,0)</f>
        <v>11.961140230997213</v>
      </c>
      <c r="AM93" s="24">
        <f ca="1">OFFSET(FTRA!AP$136,$E93,0)</f>
        <v>11.961140230997213</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2.1239570566476127</v>
      </c>
      <c r="P94" s="24">
        <f ca="1">OFFSET(FTRA!S$136,$E94,0)</f>
        <v>2.1609312375113463</v>
      </c>
      <c r="Q94" s="24">
        <f ca="1">OFFSET(FTRA!T$136,$E94,0)</f>
        <v>2.1955970170240304</v>
      </c>
      <c r="R94" s="24">
        <f ca="1">OFFSET(FTRA!U$136,$E94,0)</f>
        <v>2.2302627965367146</v>
      </c>
      <c r="S94" s="24">
        <f ca="1">OFFSET(FTRA!V$136,$E94,0)</f>
        <v>2.2649285760493987</v>
      </c>
      <c r="T94" s="24">
        <f ca="1">OFFSET(FTRA!W$136,$E94,0)</f>
        <v>2.2995943555620828</v>
      </c>
      <c r="U94" s="24">
        <f ca="1">OFFSET(FTRA!X$136,$E94,0)</f>
        <v>2.3342601350747669</v>
      </c>
      <c r="V94" s="24">
        <f ca="1">OFFSET(FTRA!Y$136,$E94,0)</f>
        <v>2.3689259145874511</v>
      </c>
      <c r="W94" s="24">
        <f ca="1">OFFSET(FTRA!Z$136,$E94,0)</f>
        <v>2.4035916941001352</v>
      </c>
      <c r="X94" s="24">
        <f ca="1">OFFSET(FTRA!AA$136,$E94,0)</f>
        <v>2.4382574736128193</v>
      </c>
      <c r="Y94" s="24">
        <f ca="1">OFFSET(FTRA!AB$136,$E94,0)</f>
        <v>2.4729232531255043</v>
      </c>
      <c r="Z94" s="24">
        <f ca="1">OFFSET(FTRA!AC$136,$E94,0)</f>
        <v>2.5372242412159034</v>
      </c>
      <c r="AA94" s="24">
        <f ca="1">OFFSET(FTRA!AD$136,$E94,0)</f>
        <v>2.6015252293063025</v>
      </c>
      <c r="AB94" s="24">
        <f ca="1">OFFSET(FTRA!AE$136,$E94,0)</f>
        <v>2.6658262173967016</v>
      </c>
      <c r="AC94" s="24">
        <f ca="1">OFFSET(FTRA!AF$136,$E94,0)</f>
        <v>2.7301272054871006</v>
      </c>
      <c r="AD94" s="24">
        <f ca="1">OFFSET(FTRA!AG$136,$E94,0)</f>
        <v>2.7944281935774997</v>
      </c>
      <c r="AE94" s="24">
        <f ca="1">OFFSET(FTRA!AH$136,$E94,0)</f>
        <v>2.8587291816678988</v>
      </c>
      <c r="AF94" s="24">
        <f ca="1">OFFSET(FTRA!AI$136,$E94,0)</f>
        <v>2.9230301697582979</v>
      </c>
      <c r="AG94" s="24">
        <f ca="1">OFFSET(FTRA!AJ$136,$E94,0)</f>
        <v>2.987331157848697</v>
      </c>
      <c r="AH94" s="24">
        <f ca="1">OFFSET(FTRA!AK$136,$E94,0)</f>
        <v>3.051632145939096</v>
      </c>
      <c r="AI94" s="24">
        <f ca="1">OFFSET(FTRA!AL$136,$E94,0)</f>
        <v>3.1159331340294942</v>
      </c>
      <c r="AJ94" s="24">
        <f ca="1">OFFSET(FTRA!AM$136,$E94,0)</f>
        <v>3.5563620323057537</v>
      </c>
      <c r="AK94" s="24">
        <f ca="1">OFFSET(FTRA!AN$136,$E94,0)</f>
        <v>3.9967909305820153</v>
      </c>
      <c r="AL94" s="24">
        <f ca="1">OFFSET(FTRA!AO$136,$E94,0)</f>
        <v>3.9967909305820153</v>
      </c>
      <c r="AM94" s="24">
        <f ca="1">OFFSET(FTRA!AP$136,$E94,0)</f>
        <v>3.9967909305820153</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0.11660302875209383</v>
      </c>
      <c r="P95" s="24">
        <f ca="1">OFFSET(FTRA!S$136,$E95,0)</f>
        <v>0.11863287274580615</v>
      </c>
      <c r="Q95" s="24">
        <f ca="1">OFFSET(FTRA!T$136,$E95,0)</f>
        <v>0.12053598791123762</v>
      </c>
      <c r="R95" s="24">
        <f ca="1">OFFSET(FTRA!U$136,$E95,0)</f>
        <v>0.1224391030766691</v>
      </c>
      <c r="S95" s="24">
        <f ca="1">OFFSET(FTRA!V$136,$E95,0)</f>
        <v>0.12434221824210057</v>
      </c>
      <c r="T95" s="24">
        <f ca="1">OFFSET(FTRA!W$136,$E95,0)</f>
        <v>0.12624533340753202</v>
      </c>
      <c r="U95" s="24">
        <f ca="1">OFFSET(FTRA!X$136,$E95,0)</f>
        <v>0.12814844857296348</v>
      </c>
      <c r="V95" s="24">
        <f ca="1">OFFSET(FTRA!Y$136,$E95,0)</f>
        <v>0.13005156373839494</v>
      </c>
      <c r="W95" s="24">
        <f ca="1">OFFSET(FTRA!Z$136,$E95,0)</f>
        <v>0.13195467890382639</v>
      </c>
      <c r="X95" s="24">
        <f ca="1">OFFSET(FTRA!AA$136,$E95,0)</f>
        <v>0.13385779406925785</v>
      </c>
      <c r="Y95" s="24">
        <f ca="1">OFFSET(FTRA!AB$136,$E95,0)</f>
        <v>0.13576090923468939</v>
      </c>
      <c r="Z95" s="24">
        <f ca="1">OFFSET(FTRA!AC$136,$E95,0)</f>
        <v>0.13929096646424891</v>
      </c>
      <c r="AA95" s="24">
        <f ca="1">OFFSET(FTRA!AD$136,$E95,0)</f>
        <v>0.14282102369380842</v>
      </c>
      <c r="AB95" s="24">
        <f ca="1">OFFSET(FTRA!AE$136,$E95,0)</f>
        <v>0.14635108092336793</v>
      </c>
      <c r="AC95" s="24">
        <f ca="1">OFFSET(FTRA!AF$136,$E95,0)</f>
        <v>0.14988113815292745</v>
      </c>
      <c r="AD95" s="24">
        <f ca="1">OFFSET(FTRA!AG$136,$E95,0)</f>
        <v>0.15341119538248696</v>
      </c>
      <c r="AE95" s="24">
        <f ca="1">OFFSET(FTRA!AH$136,$E95,0)</f>
        <v>0.15694125261204647</v>
      </c>
      <c r="AF95" s="24">
        <f ca="1">OFFSET(FTRA!AI$136,$E95,0)</f>
        <v>0.16047130984160599</v>
      </c>
      <c r="AG95" s="24">
        <f ca="1">OFFSET(FTRA!AJ$136,$E95,0)</f>
        <v>0.1640013670711655</v>
      </c>
      <c r="AH95" s="24">
        <f ca="1">OFFSET(FTRA!AK$136,$E95,0)</f>
        <v>0.16753142430072501</v>
      </c>
      <c r="AI95" s="24">
        <f ca="1">OFFSET(FTRA!AL$136,$E95,0)</f>
        <v>0.17106148153028447</v>
      </c>
      <c r="AJ95" s="24">
        <f ca="1">OFFSET(FTRA!AM$136,$E95,0)</f>
        <v>0.1952405690161762</v>
      </c>
      <c r="AK95" s="24">
        <f ca="1">OFFSET(FTRA!AN$136,$E95,0)</f>
        <v>0.21941965650206802</v>
      </c>
      <c r="AL95" s="24">
        <f ca="1">OFFSET(FTRA!AO$136,$E95,0)</f>
        <v>0.21941965650206802</v>
      </c>
      <c r="AM95" s="24">
        <f ca="1">OFFSET(FTRA!AP$136,$E95,0)</f>
        <v>0.21941965650206802</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2.806180339405084E-2</v>
      </c>
      <c r="P96" s="24">
        <f ca="1">OFFSET(FTRA!S$136,$E96,0)</f>
        <v>2.8550307712349926E-2</v>
      </c>
      <c r="Q96" s="24">
        <f ca="1">OFFSET(FTRA!T$136,$E96,0)</f>
        <v>2.9008313342050309E-2</v>
      </c>
      <c r="R96" s="24">
        <f ca="1">OFFSET(FTRA!U$136,$E96,0)</f>
        <v>2.9466318971750692E-2</v>
      </c>
      <c r="S96" s="24">
        <f ca="1">OFFSET(FTRA!V$136,$E96,0)</f>
        <v>2.9924324601451075E-2</v>
      </c>
      <c r="T96" s="24">
        <f ca="1">OFFSET(FTRA!W$136,$E96,0)</f>
        <v>3.0382330231151458E-2</v>
      </c>
      <c r="U96" s="24">
        <f ca="1">OFFSET(FTRA!X$136,$E96,0)</f>
        <v>3.0840335860851841E-2</v>
      </c>
      <c r="V96" s="24">
        <f ca="1">OFFSET(FTRA!Y$136,$E96,0)</f>
        <v>3.1298341490552224E-2</v>
      </c>
      <c r="W96" s="24">
        <f ca="1">OFFSET(FTRA!Z$136,$E96,0)</f>
        <v>3.1756347120252604E-2</v>
      </c>
      <c r="X96" s="24">
        <f ca="1">OFFSET(FTRA!AA$136,$E96,0)</f>
        <v>3.2214352749952983E-2</v>
      </c>
      <c r="Y96" s="24">
        <f ca="1">OFFSET(FTRA!AB$136,$E96,0)</f>
        <v>3.2672358379653363E-2</v>
      </c>
      <c r="Z96" s="24">
        <f ca="1">OFFSET(FTRA!AC$136,$E96,0)</f>
        <v>3.3521905539841239E-2</v>
      </c>
      <c r="AA96" s="24">
        <f ca="1">OFFSET(FTRA!AD$136,$E96,0)</f>
        <v>3.4371452700029115E-2</v>
      </c>
      <c r="AB96" s="24">
        <f ca="1">OFFSET(FTRA!AE$136,$E96,0)</f>
        <v>3.5220999860216991E-2</v>
      </c>
      <c r="AC96" s="24">
        <f ca="1">OFFSET(FTRA!AF$136,$E96,0)</f>
        <v>3.6070547020404867E-2</v>
      </c>
      <c r="AD96" s="24">
        <f ca="1">OFFSET(FTRA!AG$136,$E96,0)</f>
        <v>3.6920094180592743E-2</v>
      </c>
      <c r="AE96" s="24">
        <f ca="1">OFFSET(FTRA!AH$136,$E96,0)</f>
        <v>3.7769641340780619E-2</v>
      </c>
      <c r="AF96" s="24">
        <f ca="1">OFFSET(FTRA!AI$136,$E96,0)</f>
        <v>3.8619188500968495E-2</v>
      </c>
      <c r="AG96" s="24">
        <f ca="1">OFFSET(FTRA!AJ$136,$E96,0)</f>
        <v>3.9468735661156371E-2</v>
      </c>
      <c r="AH96" s="24">
        <f ca="1">OFFSET(FTRA!AK$136,$E96,0)</f>
        <v>4.0318282821344247E-2</v>
      </c>
      <c r="AI96" s="24">
        <f ca="1">OFFSET(FTRA!AL$136,$E96,0)</f>
        <v>4.1167829981532129E-2</v>
      </c>
      <c r="AJ96" s="24">
        <f ca="1">OFFSET(FTRA!AM$136,$E96,0)</f>
        <v>4.6986793747209328E-2</v>
      </c>
      <c r="AK96" s="24">
        <f ca="1">OFFSET(FTRA!AN$136,$E96,0)</f>
        <v>5.2805757512886513E-2</v>
      </c>
      <c r="AL96" s="24">
        <f ca="1">OFFSET(FTRA!AO$136,$E96,0)</f>
        <v>5.2805757512886513E-2</v>
      </c>
      <c r="AM96" s="24">
        <f ca="1">OFFSET(FTRA!AP$136,$E96,0)</f>
        <v>5.2805757512886513E-2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22.525850653068453</v>
      </c>
      <c r="P97" s="24">
        <f ca="1">OFFSET(FTRA!S$136,$E97,0)</f>
        <v>22.917984229191969</v>
      </c>
      <c r="Q97" s="24">
        <f ca="1">OFFSET(FTRA!T$136,$E97,0)</f>
        <v>23.285635811238283</v>
      </c>
      <c r="R97" s="24">
        <f ca="1">OFFSET(FTRA!U$136,$E97,0)</f>
        <v>23.653287393284597</v>
      </c>
      <c r="S97" s="24">
        <f ca="1">OFFSET(FTRA!V$136,$E97,0)</f>
        <v>24.02093897533091</v>
      </c>
      <c r="T97" s="24">
        <f ca="1">OFFSET(FTRA!W$136,$E97,0)</f>
        <v>24.388590557377224</v>
      </c>
      <c r="U97" s="24">
        <f ca="1">OFFSET(FTRA!X$136,$E97,0)</f>
        <v>24.756242139423538</v>
      </c>
      <c r="V97" s="24">
        <f ca="1">OFFSET(FTRA!Y$136,$E97,0)</f>
        <v>25.123893721469852</v>
      </c>
      <c r="W97" s="24">
        <f ca="1">OFFSET(FTRA!Z$136,$E97,0)</f>
        <v>25.491545303516165</v>
      </c>
      <c r="X97" s="24">
        <f ca="1">OFFSET(FTRA!AA$136,$E97,0)</f>
        <v>25.859196885562479</v>
      </c>
      <c r="Y97" s="24">
        <f ca="1">OFFSET(FTRA!AB$136,$E97,0)</f>
        <v>26.226848467608782</v>
      </c>
      <c r="Z97" s="24">
        <f ca="1">OFFSET(FTRA!AC$136,$E97,0)</f>
        <v>26.90879938089854</v>
      </c>
      <c r="AA97" s="24">
        <f ca="1">OFFSET(FTRA!AD$136,$E97,0)</f>
        <v>27.590750294188297</v>
      </c>
      <c r="AB97" s="24">
        <f ca="1">OFFSET(FTRA!AE$136,$E97,0)</f>
        <v>28.272701207478054</v>
      </c>
      <c r="AC97" s="24">
        <f ca="1">OFFSET(FTRA!AF$136,$E97,0)</f>
        <v>28.954652120767811</v>
      </c>
      <c r="AD97" s="24">
        <f ca="1">OFFSET(FTRA!AG$136,$E97,0)</f>
        <v>29.636603034057568</v>
      </c>
      <c r="AE97" s="24">
        <f ca="1">OFFSET(FTRA!AH$136,$E97,0)</f>
        <v>30.318553947347326</v>
      </c>
      <c r="AF97" s="24">
        <f ca="1">OFFSET(FTRA!AI$136,$E97,0)</f>
        <v>31.000504860637083</v>
      </c>
      <c r="AG97" s="24">
        <f ca="1">OFFSET(FTRA!AJ$136,$E97,0)</f>
        <v>31.68245577392684</v>
      </c>
      <c r="AH97" s="24">
        <f ca="1">OFFSET(FTRA!AK$136,$E97,0)</f>
        <v>32.364406687216594</v>
      </c>
      <c r="AI97" s="24">
        <f ca="1">OFFSET(FTRA!AL$136,$E97,0)</f>
        <v>33.04635760050634</v>
      </c>
      <c r="AJ97" s="24">
        <f ca="1">OFFSET(FTRA!AM$136,$E97,0)</f>
        <v>37.717372748771901</v>
      </c>
      <c r="AK97" s="24">
        <f ca="1">OFFSET(FTRA!AN$136,$E97,0)</f>
        <v>42.388387897037447</v>
      </c>
      <c r="AL97" s="24">
        <f ca="1">OFFSET(FTRA!AO$136,$E97,0)</f>
        <v>42.388387897037447</v>
      </c>
      <c r="AM97" s="24">
        <f ca="1">OFFSET(FTRA!AP$136,$E97,0)</f>
        <v>42.388387897037447</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25.699947790546279</v>
      </c>
      <c r="P98" s="24">
        <f ca="1">OFFSET(FTRA!S$136,$E98,0)</f>
        <v>26.147336552396286</v>
      </c>
      <c r="Q98" s="24">
        <f ca="1">OFFSET(FTRA!T$136,$E98,0)</f>
        <v>26.566793584640035</v>
      </c>
      <c r="R98" s="24">
        <f ca="1">OFFSET(FTRA!U$136,$E98,0)</f>
        <v>26.986250616883783</v>
      </c>
      <c r="S98" s="24">
        <f ca="1">OFFSET(FTRA!V$136,$E98,0)</f>
        <v>27.405707649127532</v>
      </c>
      <c r="T98" s="24">
        <f ca="1">OFFSET(FTRA!W$136,$E98,0)</f>
        <v>27.82516468137128</v>
      </c>
      <c r="U98" s="24">
        <f ca="1">OFFSET(FTRA!X$136,$E98,0)</f>
        <v>28.244621713615029</v>
      </c>
      <c r="V98" s="24">
        <f ca="1">OFFSET(FTRA!Y$136,$E98,0)</f>
        <v>28.664078745858777</v>
      </c>
      <c r="W98" s="24">
        <f ca="1">OFFSET(FTRA!Z$136,$E98,0)</f>
        <v>29.083535778102526</v>
      </c>
      <c r="X98" s="24">
        <f ca="1">OFFSET(FTRA!AA$136,$E98,0)</f>
        <v>29.502992810346274</v>
      </c>
      <c r="Y98" s="24">
        <f ca="1">OFFSET(FTRA!AB$136,$E98,0)</f>
        <v>29.922449842590019</v>
      </c>
      <c r="Z98" s="24">
        <f ca="1">OFFSET(FTRA!AC$136,$E98,0)</f>
        <v>30.70049383911606</v>
      </c>
      <c r="AA98" s="24">
        <f ca="1">OFFSET(FTRA!AD$136,$E98,0)</f>
        <v>31.478537835642101</v>
      </c>
      <c r="AB98" s="24">
        <f ca="1">OFFSET(FTRA!AE$136,$E98,0)</f>
        <v>32.256581832168138</v>
      </c>
      <c r="AC98" s="24">
        <f ca="1">OFFSET(FTRA!AF$136,$E98,0)</f>
        <v>33.034625828694175</v>
      </c>
      <c r="AD98" s="24">
        <f ca="1">OFFSET(FTRA!AG$136,$E98,0)</f>
        <v>33.812669825220212</v>
      </c>
      <c r="AE98" s="24">
        <f ca="1">OFFSET(FTRA!AH$136,$E98,0)</f>
        <v>34.590713821746249</v>
      </c>
      <c r="AF98" s="24">
        <f ca="1">OFFSET(FTRA!AI$136,$E98,0)</f>
        <v>35.368757818272286</v>
      </c>
      <c r="AG98" s="24">
        <f ca="1">OFFSET(FTRA!AJ$136,$E98,0)</f>
        <v>36.146801814798323</v>
      </c>
      <c r="AH98" s="24">
        <f ca="1">OFFSET(FTRA!AK$136,$E98,0)</f>
        <v>36.92484581132436</v>
      </c>
      <c r="AI98" s="24">
        <f ca="1">OFFSET(FTRA!AL$136,$E98,0)</f>
        <v>37.702889807850411</v>
      </c>
      <c r="AJ98" s="24">
        <f ca="1">OFFSET(FTRA!AM$136,$E98,0)</f>
        <v>43.03209345428067</v>
      </c>
      <c r="AK98" s="24">
        <f ca="1">OFFSET(FTRA!AN$136,$E98,0)</f>
        <v>48.361297100710907</v>
      </c>
      <c r="AL98" s="24">
        <f ca="1">OFFSET(FTRA!AO$136,$E98,0)</f>
        <v>48.361297100710907</v>
      </c>
      <c r="AM98" s="24">
        <f ca="1">OFFSET(FTRA!AP$136,$E98,0)</f>
        <v>48.361297100710907</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81.50823730651453</v>
      </c>
      <c r="Q99" s="24">
        <f ca="1">OFFSET(FTRA!T$136,$E99,0)</f>
        <v>81.747826511776537</v>
      </c>
      <c r="R99" s="24">
        <f ca="1">OFFSET(FTRA!U$136,$E99,0)</f>
        <v>81.987415717038544</v>
      </c>
      <c r="S99" s="24">
        <f ca="1">OFFSET(FTRA!V$136,$E99,0)</f>
        <v>82.227004922300551</v>
      </c>
      <c r="T99" s="24">
        <f ca="1">OFFSET(FTRA!W$136,$E99,0)</f>
        <v>82.466594127562558</v>
      </c>
      <c r="U99" s="24">
        <f ca="1">OFFSET(FTRA!X$136,$E99,0)</f>
        <v>82.706183332824565</v>
      </c>
      <c r="V99" s="24">
        <f ca="1">OFFSET(FTRA!Y$136,$E99,0)</f>
        <v>82.945772538086572</v>
      </c>
      <c r="W99" s="24">
        <f ca="1">OFFSET(FTRA!Z$136,$E99,0)</f>
        <v>83.185361743348579</v>
      </c>
      <c r="X99" s="24">
        <f ca="1">OFFSET(FTRA!AA$136,$E99,0)</f>
        <v>83.424950948610586</v>
      </c>
      <c r="Y99" s="24">
        <f ca="1">OFFSET(FTRA!AB$136,$E99,0)</f>
        <v>83.664540153872537</v>
      </c>
      <c r="Z99" s="24">
        <f ca="1">OFFSET(FTRA!AC$136,$E99,0)</f>
        <v>84.592118844067159</v>
      </c>
      <c r="AA99" s="24">
        <f ca="1">OFFSET(FTRA!AD$136,$E99,0)</f>
        <v>85.51969753426178</v>
      </c>
      <c r="AB99" s="24">
        <f ca="1">OFFSET(FTRA!AE$136,$E99,0)</f>
        <v>86.447276224456402</v>
      </c>
      <c r="AC99" s="24">
        <f ca="1">OFFSET(FTRA!AF$136,$E99,0)</f>
        <v>87.374854914651024</v>
      </c>
      <c r="AD99" s="24">
        <f ca="1">OFFSET(FTRA!AG$136,$E99,0)</f>
        <v>88.302433604845646</v>
      </c>
      <c r="AE99" s="24">
        <f ca="1">OFFSET(FTRA!AH$136,$E99,0)</f>
        <v>89.230012295040268</v>
      </c>
      <c r="AF99" s="24">
        <f ca="1">OFFSET(FTRA!AI$136,$E99,0)</f>
        <v>90.15759098523489</v>
      </c>
      <c r="AG99" s="24">
        <f ca="1">OFFSET(FTRA!AJ$136,$E99,0)</f>
        <v>91.085169675429512</v>
      </c>
      <c r="AH99" s="24">
        <f ca="1">OFFSET(FTRA!AK$136,$E99,0)</f>
        <v>92.012748365624134</v>
      </c>
      <c r="AI99" s="24">
        <f ca="1">OFFSET(FTRA!AL$136,$E99,0)</f>
        <v>92.940327055818784</v>
      </c>
      <c r="AJ99" s="24">
        <f ca="1">OFFSET(FTRA!AM$136,$E99,0)</f>
        <v>101.72947390205381</v>
      </c>
      <c r="AK99" s="24">
        <f ca="1">OFFSET(FTRA!AN$136,$E99,0)</f>
        <v>110.5186207482889</v>
      </c>
      <c r="AL99" s="24">
        <f ca="1">OFFSET(FTRA!AO$136,$E99,0)</f>
        <v>110.5186207482889</v>
      </c>
      <c r="AM99" s="24">
        <f ca="1">OFFSET(FTRA!AP$136,$E99,0)</f>
        <v>110.5186207482889</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78.03660373688038</v>
      </c>
      <c r="P100" s="24">
        <f ca="1">OFFSET(PTRA!S$218,$E100,0)</f>
        <v>77.266261644173696</v>
      </c>
      <c r="Q100" s="24">
        <f ca="1">OFFSET(PTRA!T$218,$E100,0)</f>
        <v>79.250425323250212</v>
      </c>
      <c r="R100" s="24">
        <f ca="1">OFFSET(PTRA!U$218,$E100,0)</f>
        <v>81.234589002326729</v>
      </c>
      <c r="S100" s="24">
        <f ca="1">OFFSET(PTRA!V$218,$E100,0)</f>
        <v>83.218752681403245</v>
      </c>
      <c r="T100" s="24">
        <f ca="1">OFFSET(PTRA!W$218,$E100,0)</f>
        <v>85.202916360479762</v>
      </c>
      <c r="U100" s="24">
        <f ca="1">OFFSET(PTRA!X$218,$E100,0)</f>
        <v>87.187080039556278</v>
      </c>
      <c r="V100" s="24">
        <f ca="1">OFFSET(PTRA!Y$218,$E100,0)</f>
        <v>89.171243718632795</v>
      </c>
      <c r="W100" s="24">
        <f ca="1">OFFSET(PTRA!Z$218,$E100,0)</f>
        <v>91.155407397709311</v>
      </c>
      <c r="X100" s="24">
        <f ca="1">OFFSET(PTRA!AA$218,$E100,0)</f>
        <v>93.139571076785828</v>
      </c>
      <c r="Y100" s="24">
        <f ca="1">OFFSET(PTRA!AB$218,$E100,0)</f>
        <v>95.123734755862387</v>
      </c>
      <c r="Z100" s="24">
        <f ca="1">OFFSET(PTRA!AC$218,$E100,0)</f>
        <v>98.515795672364817</v>
      </c>
      <c r="AA100" s="24">
        <f ca="1">OFFSET(PTRA!AD$218,$E100,0)</f>
        <v>101.90785658886725</v>
      </c>
      <c r="AB100" s="24">
        <f ca="1">OFFSET(PTRA!AE$218,$E100,0)</f>
        <v>105.29991750536968</v>
      </c>
      <c r="AC100" s="24">
        <f ca="1">OFFSET(PTRA!AF$218,$E100,0)</f>
        <v>108.69197842187211</v>
      </c>
      <c r="AD100" s="24">
        <f ca="1">OFFSET(PTRA!AG$218,$E100,0)</f>
        <v>112.08403933837454</v>
      </c>
      <c r="AE100" s="24">
        <f ca="1">OFFSET(PTRA!AH$218,$E100,0)</f>
        <v>115.47610025487697</v>
      </c>
      <c r="AF100" s="24">
        <f ca="1">OFFSET(PTRA!AI$218,$E100,0)</f>
        <v>118.8681611713794</v>
      </c>
      <c r="AG100" s="24">
        <f ca="1">OFFSET(PTRA!AJ$218,$E100,0)</f>
        <v>122.26022208788183</v>
      </c>
      <c r="AH100" s="24">
        <f ca="1">OFFSET(PTRA!AK$218,$E100,0)</f>
        <v>125.65228300438426</v>
      </c>
      <c r="AI100" s="24">
        <f ca="1">OFFSET(PTRA!AL$218,$E100,0)</f>
        <v>129.04434392088672</v>
      </c>
      <c r="AJ100" s="24">
        <f ca="1">OFFSET(PTRA!AM$218,$E100,0)</f>
        <v>146.25839026160941</v>
      </c>
      <c r="AK100" s="24">
        <f ca="1">OFFSET(PTRA!AN$218,$E100,0)</f>
        <v>163.47243660233207</v>
      </c>
      <c r="AL100" s="24">
        <f ca="1">OFFSET(PTRA!AO$218,$E100,0)</f>
        <v>163.47243660233207</v>
      </c>
      <c r="AM100" s="24">
        <f ca="1">OFFSET(PTRA!AP$218,$E100,0)</f>
        <v>163.47243660233207</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2.9263726401330143</v>
      </c>
      <c r="P101" s="24">
        <f ca="1">OFFSET(PTRA!S$218,$E101,0)</f>
        <v>2.8974848116565135</v>
      </c>
      <c r="Q101" s="24">
        <f ca="1">OFFSET(PTRA!T$218,$E101,0)</f>
        <v>2.971890949621883</v>
      </c>
      <c r="R101" s="24">
        <f ca="1">OFFSET(PTRA!U$218,$E101,0)</f>
        <v>3.0462970875872526</v>
      </c>
      <c r="S101" s="24">
        <f ca="1">OFFSET(PTRA!V$218,$E101,0)</f>
        <v>3.1207032255526221</v>
      </c>
      <c r="T101" s="24">
        <f ca="1">OFFSET(PTRA!W$218,$E101,0)</f>
        <v>3.1951093635179917</v>
      </c>
      <c r="U101" s="24">
        <f ca="1">OFFSET(PTRA!X$218,$E101,0)</f>
        <v>3.2695155014833612</v>
      </c>
      <c r="V101" s="24">
        <f ca="1">OFFSET(PTRA!Y$218,$E101,0)</f>
        <v>3.3439216394487308</v>
      </c>
      <c r="W101" s="24">
        <f ca="1">OFFSET(PTRA!Z$218,$E101,0)</f>
        <v>3.4183277774141003</v>
      </c>
      <c r="X101" s="24">
        <f ca="1">OFFSET(PTRA!AA$218,$E101,0)</f>
        <v>3.4927339153794699</v>
      </c>
      <c r="Y101" s="24">
        <f ca="1">OFFSET(PTRA!AB$218,$E101,0)</f>
        <v>3.5671400533448394</v>
      </c>
      <c r="Z101" s="24">
        <f ca="1">OFFSET(PTRA!AC$218,$E101,0)</f>
        <v>3.6943423377136808</v>
      </c>
      <c r="AA101" s="24">
        <f ca="1">OFFSET(PTRA!AD$218,$E101,0)</f>
        <v>3.8215446220825222</v>
      </c>
      <c r="AB101" s="24">
        <f ca="1">OFFSET(PTRA!AE$218,$E101,0)</f>
        <v>3.9487469064513636</v>
      </c>
      <c r="AC101" s="24">
        <f ca="1">OFFSET(PTRA!AF$218,$E101,0)</f>
        <v>4.0759491908202046</v>
      </c>
      <c r="AD101" s="24">
        <f ca="1">OFFSET(PTRA!AG$218,$E101,0)</f>
        <v>4.2031514751890455</v>
      </c>
      <c r="AE101" s="24">
        <f ca="1">OFFSET(PTRA!AH$218,$E101,0)</f>
        <v>4.3303537595578865</v>
      </c>
      <c r="AF101" s="24">
        <f ca="1">OFFSET(PTRA!AI$218,$E101,0)</f>
        <v>4.4575560439267274</v>
      </c>
      <c r="AG101" s="24">
        <f ca="1">OFFSET(PTRA!AJ$218,$E101,0)</f>
        <v>4.5847583282955684</v>
      </c>
      <c r="AH101" s="24">
        <f ca="1">OFFSET(PTRA!AK$218,$E101,0)</f>
        <v>4.7119606126644094</v>
      </c>
      <c r="AI101" s="24">
        <f ca="1">OFFSET(PTRA!AL$218,$E101,0)</f>
        <v>4.8391628970332521</v>
      </c>
      <c r="AJ101" s="24">
        <f ca="1">OFFSET(PTRA!AM$218,$E101,0)</f>
        <v>5.4846896348103522</v>
      </c>
      <c r="AK101" s="24">
        <f ca="1">OFFSET(PTRA!AN$218,$E101,0)</f>
        <v>6.1302163725874523</v>
      </c>
      <c r="AL101" s="24">
        <f ca="1">OFFSET(PTRA!AO$218,$E101,0)</f>
        <v>6.1302163725874523</v>
      </c>
      <c r="AM101" s="24">
        <f ca="1">OFFSET(PTRA!AP$218,$E101,0)</f>
        <v>6.1302163725874523</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16.582778294087085</v>
      </c>
      <c r="P102" s="24">
        <f ca="1">OFFSET(PTRA!S$218,$E102,0)</f>
        <v>16.419080599386913</v>
      </c>
      <c r="Q102" s="24">
        <f ca="1">OFFSET(PTRA!T$218,$E102,0)</f>
        <v>16.840715381190673</v>
      </c>
      <c r="R102" s="24">
        <f ca="1">OFFSET(PTRA!U$218,$E102,0)</f>
        <v>17.262350162994434</v>
      </c>
      <c r="S102" s="24">
        <f ca="1">OFFSET(PTRA!V$218,$E102,0)</f>
        <v>17.683984944798194</v>
      </c>
      <c r="T102" s="24">
        <f ca="1">OFFSET(PTRA!W$218,$E102,0)</f>
        <v>18.105619726601955</v>
      </c>
      <c r="U102" s="24">
        <f ca="1">OFFSET(PTRA!X$218,$E102,0)</f>
        <v>18.527254508405715</v>
      </c>
      <c r="V102" s="24">
        <f ca="1">OFFSET(PTRA!Y$218,$E102,0)</f>
        <v>18.948889290209475</v>
      </c>
      <c r="W102" s="24">
        <f ca="1">OFFSET(PTRA!Z$218,$E102,0)</f>
        <v>19.370524072013236</v>
      </c>
      <c r="X102" s="24">
        <f ca="1">OFFSET(PTRA!AA$218,$E102,0)</f>
        <v>19.792158853816996</v>
      </c>
      <c r="Y102" s="24">
        <f ca="1">OFFSET(PTRA!AB$218,$E102,0)</f>
        <v>20.21379363562076</v>
      </c>
      <c r="Z102" s="24">
        <f ca="1">OFFSET(PTRA!AC$218,$E102,0)</f>
        <v>20.934606580377526</v>
      </c>
      <c r="AA102" s="24">
        <f ca="1">OFFSET(PTRA!AD$218,$E102,0)</f>
        <v>21.655419525134292</v>
      </c>
      <c r="AB102" s="24">
        <f ca="1">OFFSET(PTRA!AE$218,$E102,0)</f>
        <v>22.376232469891058</v>
      </c>
      <c r="AC102" s="24">
        <f ca="1">OFFSET(PTRA!AF$218,$E102,0)</f>
        <v>23.097045414647823</v>
      </c>
      <c r="AD102" s="24">
        <f ca="1">OFFSET(PTRA!AG$218,$E102,0)</f>
        <v>23.817858359404589</v>
      </c>
      <c r="AE102" s="24">
        <f ca="1">OFFSET(PTRA!AH$218,$E102,0)</f>
        <v>24.538671304161355</v>
      </c>
      <c r="AF102" s="24">
        <f ca="1">OFFSET(PTRA!AI$218,$E102,0)</f>
        <v>25.25948424891812</v>
      </c>
      <c r="AG102" s="24">
        <f ca="1">OFFSET(PTRA!AJ$218,$E102,0)</f>
        <v>25.980297193674886</v>
      </c>
      <c r="AH102" s="24">
        <f ca="1">OFFSET(PTRA!AK$218,$E102,0)</f>
        <v>26.701110138431652</v>
      </c>
      <c r="AI102" s="24">
        <f ca="1">OFFSET(PTRA!AL$218,$E102,0)</f>
        <v>27.421923083188428</v>
      </c>
      <c r="AJ102" s="24">
        <f ca="1">OFFSET(PTRA!AM$218,$E102,0)</f>
        <v>31.079907930592</v>
      </c>
      <c r="AK102" s="24">
        <f ca="1">OFFSET(PTRA!AN$218,$E102,0)</f>
        <v>34.737892777995569</v>
      </c>
      <c r="AL102" s="24">
        <f ca="1">OFFSET(PTRA!AO$218,$E102,0)</f>
        <v>34.737892777995569</v>
      </c>
      <c r="AM102" s="24">
        <f ca="1">OFFSET(PTRA!AP$218,$E102,0)</f>
        <v>34.737892777995569</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0.10219175120925041</v>
      </c>
      <c r="P103" s="24">
        <f ca="1">OFFSET(PTRA!S$218,$E103,0)</f>
        <v>0.29553593035901915</v>
      </c>
      <c r="Q103" s="24">
        <f ca="1">OFFSET(PTRA!T$218,$E103,0)</f>
        <v>0.32653261971223396</v>
      </c>
      <c r="R103" s="24">
        <f ca="1">OFFSET(PTRA!U$218,$E103,0)</f>
        <v>0.35752930906544877</v>
      </c>
      <c r="S103" s="24">
        <f ca="1">OFFSET(PTRA!V$218,$E103,0)</f>
        <v>0.38852599841866359</v>
      </c>
      <c r="T103" s="24">
        <f ca="1">OFFSET(PTRA!W$218,$E103,0)</f>
        <v>0.4195226877718784</v>
      </c>
      <c r="U103" s="24">
        <f ca="1">OFFSET(PTRA!X$218,$E103,0)</f>
        <v>0.45051937712509321</v>
      </c>
      <c r="V103" s="24">
        <f ca="1">OFFSET(PTRA!Y$218,$E103,0)</f>
        <v>0.48151606647830802</v>
      </c>
      <c r="W103" s="24">
        <f ca="1">OFFSET(PTRA!Z$218,$E103,0)</f>
        <v>0.51251275583152278</v>
      </c>
      <c r="X103" s="24">
        <f ca="1">OFFSET(PTRA!AA$218,$E103,0)</f>
        <v>0.54350944518473754</v>
      </c>
      <c r="Y103" s="24">
        <f ca="1">OFFSET(PTRA!AB$218,$E103,0)</f>
        <v>0.5745061345379523</v>
      </c>
      <c r="Z103" s="24">
        <f ca="1">OFFSET(PTRA!AC$218,$E103,0)</f>
        <v>0.6267067918304523</v>
      </c>
      <c r="AA103" s="24">
        <f ca="1">OFFSET(PTRA!AD$218,$E103,0)</f>
        <v>0.67890744912295231</v>
      </c>
      <c r="AB103" s="24">
        <f ca="1">OFFSET(PTRA!AE$218,$E103,0)</f>
        <v>0.73110810641545232</v>
      </c>
      <c r="AC103" s="24">
        <f ca="1">OFFSET(PTRA!AF$218,$E103,0)</f>
        <v>0.78330876370795233</v>
      </c>
      <c r="AD103" s="24">
        <f ca="1">OFFSET(PTRA!AG$218,$E103,0)</f>
        <v>0.83550942100045233</v>
      </c>
      <c r="AE103" s="24">
        <f ca="1">OFFSET(PTRA!AH$218,$E103,0)</f>
        <v>0.88771007829295234</v>
      </c>
      <c r="AF103" s="24">
        <f ca="1">OFFSET(PTRA!AI$218,$E103,0)</f>
        <v>0.93991073558545235</v>
      </c>
      <c r="AG103" s="24">
        <f ca="1">OFFSET(PTRA!AJ$218,$E103,0)</f>
        <v>0.99211139287795236</v>
      </c>
      <c r="AH103" s="24">
        <f ca="1">OFFSET(PTRA!AK$218,$E103,0)</f>
        <v>1.0443120501704524</v>
      </c>
      <c r="AI103" s="24">
        <f ca="1">OFFSET(PTRA!AL$218,$E103,0)</f>
        <v>1.0965127074629528</v>
      </c>
      <c r="AJ103" s="24">
        <f ca="1">OFFSET(PTRA!AM$218,$E103,0)</f>
        <v>1.3367114129636035</v>
      </c>
      <c r="AK103" s="24">
        <f ca="1">OFFSET(PTRA!AN$218,$E103,0)</f>
        <v>1.5769101184642544</v>
      </c>
      <c r="AL103" s="24">
        <f ca="1">OFFSET(PTRA!AO$218,$E103,0)</f>
        <v>1.5769101184642544</v>
      </c>
      <c r="AM103" s="24">
        <f ca="1">OFFSET(PTRA!AP$218,$E103,0)</f>
        <v>1.5769101184642544</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0.76940441338767729</v>
      </c>
      <c r="P104" s="24">
        <f ca="1">OFFSET(PTRA!S$218,$E104,0)</f>
        <v>0.78695313311422399</v>
      </c>
      <c r="Q104" s="24">
        <f ca="1">OFFSET(PTRA!T$218,$E104,0)</f>
        <v>0.79014345323094148</v>
      </c>
      <c r="R104" s="24">
        <f ca="1">OFFSET(PTRA!U$218,$E104,0)</f>
        <v>0.79333377334765898</v>
      </c>
      <c r="S104" s="24">
        <f ca="1">OFFSET(PTRA!V$218,$E104,0)</f>
        <v>0.79652409346437647</v>
      </c>
      <c r="T104" s="24">
        <f ca="1">OFFSET(PTRA!W$218,$E104,0)</f>
        <v>0.79971441358109396</v>
      </c>
      <c r="U104" s="24">
        <f ca="1">OFFSET(PTRA!X$218,$E104,0)</f>
        <v>0.80290473369781146</v>
      </c>
      <c r="V104" s="24">
        <f ca="1">OFFSET(PTRA!Y$218,$E104,0)</f>
        <v>0.80609505381452895</v>
      </c>
      <c r="W104" s="24">
        <f ca="1">OFFSET(PTRA!Z$218,$E104,0)</f>
        <v>0.80928537393124644</v>
      </c>
      <c r="X104" s="24">
        <f ca="1">OFFSET(PTRA!AA$218,$E104,0)</f>
        <v>0.81247569404796394</v>
      </c>
      <c r="Y104" s="24">
        <f ca="1">OFFSET(PTRA!AB$218,$E104,0)</f>
        <v>0.81566601416468187</v>
      </c>
      <c r="Z104" s="24">
        <f ca="1">OFFSET(PTRA!AC$218,$E104,0)</f>
        <v>0.81134758799597995</v>
      </c>
      <c r="AA104" s="24">
        <f ca="1">OFFSET(PTRA!AD$218,$E104,0)</f>
        <v>0.80702916182727802</v>
      </c>
      <c r="AB104" s="24">
        <f ca="1">OFFSET(PTRA!AE$218,$E104,0)</f>
        <v>0.80271073565857609</v>
      </c>
      <c r="AC104" s="24">
        <f ca="1">OFFSET(PTRA!AF$218,$E104,0)</f>
        <v>0.79839230948987416</v>
      </c>
      <c r="AD104" s="24">
        <f ca="1">OFFSET(PTRA!AG$218,$E104,0)</f>
        <v>0.79407388332117224</v>
      </c>
      <c r="AE104" s="24">
        <f ca="1">OFFSET(PTRA!AH$218,$E104,0)</f>
        <v>0.78975545715247031</v>
      </c>
      <c r="AF104" s="24">
        <f ca="1">OFFSET(PTRA!AI$218,$E104,0)</f>
        <v>0.78543703098376838</v>
      </c>
      <c r="AG104" s="24">
        <f ca="1">OFFSET(PTRA!AJ$218,$E104,0)</f>
        <v>0.78111860481506645</v>
      </c>
      <c r="AH104" s="24">
        <f ca="1">OFFSET(PTRA!AK$218,$E104,0)</f>
        <v>0.77680017864636453</v>
      </c>
      <c r="AI104" s="24">
        <f ca="1">OFFSET(PTRA!AL$218,$E104,0)</f>
        <v>0.77248175247766315</v>
      </c>
      <c r="AJ104" s="24">
        <f ca="1">OFFSET(PTRA!AM$218,$E104,0)</f>
        <v>0.74162175323617552</v>
      </c>
      <c r="AK104" s="24">
        <f ca="1">OFFSET(PTRA!AN$218,$E104,0)</f>
        <v>0.71076175399468777</v>
      </c>
      <c r="AL104" s="24">
        <f ca="1">OFFSET(PTRA!AO$218,$E104,0)</f>
        <v>0.71076175399468777</v>
      </c>
      <c r="AM104" s="24">
        <f ca="1">OFFSET(PTRA!AP$218,$E104,0)</f>
        <v>0.71076175399468777</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0.64257947683872407</v>
      </c>
      <c r="P105" s="24">
        <f ca="1">OFFSET(PTRA!S$218,$E105,0)</f>
        <v>0.63122704466481427</v>
      </c>
      <c r="Q105" s="24">
        <f ca="1">OFFSET(PTRA!T$218,$E105,0)</f>
        <v>0.64700404302502257</v>
      </c>
      <c r="R105" s="24">
        <f ca="1">OFFSET(PTRA!U$218,$E105,0)</f>
        <v>0.66278104138523086</v>
      </c>
      <c r="S105" s="24">
        <f ca="1">OFFSET(PTRA!V$218,$E105,0)</f>
        <v>0.67855803974543916</v>
      </c>
      <c r="T105" s="24">
        <f ca="1">OFFSET(PTRA!W$218,$E105,0)</f>
        <v>0.69433503810564745</v>
      </c>
      <c r="U105" s="24">
        <f ca="1">OFFSET(PTRA!X$218,$E105,0)</f>
        <v>0.71011203646585574</v>
      </c>
      <c r="V105" s="24">
        <f ca="1">OFFSET(PTRA!Y$218,$E105,0)</f>
        <v>0.72588903482606404</v>
      </c>
      <c r="W105" s="24">
        <f ca="1">OFFSET(PTRA!Z$218,$E105,0)</f>
        <v>0.74166603318627233</v>
      </c>
      <c r="X105" s="24">
        <f ca="1">OFFSET(PTRA!AA$218,$E105,0)</f>
        <v>0.75744303154648063</v>
      </c>
      <c r="Y105" s="24">
        <f ca="1">OFFSET(PTRA!AB$218,$E105,0)</f>
        <v>0.77322002990668937</v>
      </c>
      <c r="Z105" s="24">
        <f ca="1">OFFSET(PTRA!AC$218,$E105,0)</f>
        <v>0.79720252220915433</v>
      </c>
      <c r="AA105" s="24">
        <f ca="1">OFFSET(PTRA!AD$218,$E105,0)</f>
        <v>0.82118501451161929</v>
      </c>
      <c r="AB105" s="24">
        <f ca="1">OFFSET(PTRA!AE$218,$E105,0)</f>
        <v>0.84516750681408426</v>
      </c>
      <c r="AC105" s="24">
        <f ca="1">OFFSET(PTRA!AF$218,$E105,0)</f>
        <v>0.86914999911654922</v>
      </c>
      <c r="AD105" s="24">
        <f ca="1">OFFSET(PTRA!AG$218,$E105,0)</f>
        <v>0.89313249141901419</v>
      </c>
      <c r="AE105" s="24">
        <f ca="1">OFFSET(PTRA!AH$218,$E105,0)</f>
        <v>0.91711498372147915</v>
      </c>
      <c r="AF105" s="24">
        <f ca="1">OFFSET(PTRA!AI$218,$E105,0)</f>
        <v>0.94109747602394411</v>
      </c>
      <c r="AG105" s="24">
        <f ca="1">OFFSET(PTRA!AJ$218,$E105,0)</f>
        <v>0.96507996832640908</v>
      </c>
      <c r="AH105" s="24">
        <f ca="1">OFFSET(PTRA!AK$218,$E105,0)</f>
        <v>0.98906246062887404</v>
      </c>
      <c r="AI105" s="24">
        <f ca="1">OFFSET(PTRA!AL$218,$E105,0)</f>
        <v>1.0130449529313386</v>
      </c>
      <c r="AJ105" s="24">
        <f ca="1">OFFSET(PTRA!AM$218,$E105,0)</f>
        <v>1.1265942033266181</v>
      </c>
      <c r="AK105" s="24">
        <f ca="1">OFFSET(PTRA!AN$218,$E105,0)</f>
        <v>1.2401434537218978</v>
      </c>
      <c r="AL105" s="24">
        <f ca="1">OFFSET(PTRA!AO$218,$E105,0)</f>
        <v>1.2401434537218978</v>
      </c>
      <c r="AM105" s="24">
        <f ca="1">OFFSET(PTRA!AP$218,$E105,0)</f>
        <v>1.2401434537218978</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7.2688665019612859</v>
      </c>
      <c r="P106" s="24">
        <f ca="1">OFFSET(PTRA!S$218,$E106,0)</f>
        <v>7.434656168296784</v>
      </c>
      <c r="Q106" s="24">
        <f ca="1">OFFSET(PTRA!T$218,$E106,0)</f>
        <v>7.46479637885892</v>
      </c>
      <c r="R106" s="24">
        <f ca="1">OFFSET(PTRA!U$218,$E106,0)</f>
        <v>7.494936589421056</v>
      </c>
      <c r="S106" s="24">
        <f ca="1">OFFSET(PTRA!V$218,$E106,0)</f>
        <v>7.525076799983192</v>
      </c>
      <c r="T106" s="24">
        <f ca="1">OFFSET(PTRA!W$218,$E106,0)</f>
        <v>7.555217010545328</v>
      </c>
      <c r="U106" s="24">
        <f ca="1">OFFSET(PTRA!X$218,$E106,0)</f>
        <v>7.585357221107464</v>
      </c>
      <c r="V106" s="24">
        <f ca="1">OFFSET(PTRA!Y$218,$E106,0)</f>
        <v>7.6154974316696</v>
      </c>
      <c r="W106" s="24">
        <f ca="1">OFFSET(PTRA!Z$218,$E106,0)</f>
        <v>7.645637642231736</v>
      </c>
      <c r="X106" s="24">
        <f ca="1">OFFSET(PTRA!AA$218,$E106,0)</f>
        <v>7.675777852793872</v>
      </c>
      <c r="Y106" s="24">
        <f ca="1">OFFSET(PTRA!AB$218,$E106,0)</f>
        <v>7.705918063356008</v>
      </c>
      <c r="Z106" s="24">
        <f ca="1">OFFSET(PTRA!AC$218,$E106,0)</f>
        <v>7.6651201906473503</v>
      </c>
      <c r="AA106" s="24">
        <f ca="1">OFFSET(PTRA!AD$218,$E106,0)</f>
        <v>7.6243223179386925</v>
      </c>
      <c r="AB106" s="24">
        <f ca="1">OFFSET(PTRA!AE$218,$E106,0)</f>
        <v>7.5835244452300348</v>
      </c>
      <c r="AC106" s="24">
        <f ca="1">OFFSET(PTRA!AF$218,$E106,0)</f>
        <v>7.542726572521377</v>
      </c>
      <c r="AD106" s="24">
        <f ca="1">OFFSET(PTRA!AG$218,$E106,0)</f>
        <v>7.5019286998127193</v>
      </c>
      <c r="AE106" s="24">
        <f ca="1">OFFSET(PTRA!AH$218,$E106,0)</f>
        <v>7.4611308271040615</v>
      </c>
      <c r="AF106" s="24">
        <f ca="1">OFFSET(PTRA!AI$218,$E106,0)</f>
        <v>7.4203329543954037</v>
      </c>
      <c r="AG106" s="24">
        <f ca="1">OFFSET(PTRA!AJ$218,$E106,0)</f>
        <v>7.379535081686746</v>
      </c>
      <c r="AH106" s="24">
        <f ca="1">OFFSET(PTRA!AK$218,$E106,0)</f>
        <v>7.3387372089780882</v>
      </c>
      <c r="AI106" s="24">
        <f ca="1">OFFSET(PTRA!AL$218,$E106,0)</f>
        <v>7.2979393362694278</v>
      </c>
      <c r="AJ106" s="24">
        <f ca="1">OFFSET(PTRA!AM$218,$E106,0)</f>
        <v>7.0063927700763191</v>
      </c>
      <c r="AK106" s="24">
        <f ca="1">OFFSET(PTRA!AN$218,$E106,0)</f>
        <v>6.7148462038832104</v>
      </c>
      <c r="AL106" s="24">
        <f ca="1">OFFSET(PTRA!AO$218,$E106,0)</f>
        <v>6.7148462038832104</v>
      </c>
      <c r="AM106" s="24">
        <f ca="1">OFFSET(PTRA!AP$218,$E106,0)</f>
        <v>6.7148462038832104</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8.967720358741504</v>
      </c>
      <c r="P107" s="24">
        <f ca="1">OFFSET(PTRA!S$218,$E107,0)</f>
        <v>9.1722578015002405</v>
      </c>
      <c r="Q107" s="24">
        <f ca="1">OFFSET(PTRA!T$218,$E107,0)</f>
        <v>9.2094422758336041</v>
      </c>
      <c r="R107" s="24">
        <f ca="1">OFFSET(PTRA!U$218,$E107,0)</f>
        <v>9.2466267501669677</v>
      </c>
      <c r="S107" s="24">
        <f ca="1">OFFSET(PTRA!V$218,$E107,0)</f>
        <v>9.2838112245003312</v>
      </c>
      <c r="T107" s="24">
        <f ca="1">OFFSET(PTRA!W$218,$E107,0)</f>
        <v>9.3209956988336948</v>
      </c>
      <c r="U107" s="24">
        <f ca="1">OFFSET(PTRA!X$218,$E107,0)</f>
        <v>9.3581801731670584</v>
      </c>
      <c r="V107" s="24">
        <f ca="1">OFFSET(PTRA!Y$218,$E107,0)</f>
        <v>9.395364647500422</v>
      </c>
      <c r="W107" s="24">
        <f ca="1">OFFSET(PTRA!Z$218,$E107,0)</f>
        <v>9.4325491218337856</v>
      </c>
      <c r="X107" s="24">
        <f ca="1">OFFSET(PTRA!AA$218,$E107,0)</f>
        <v>9.4697335961671492</v>
      </c>
      <c r="Y107" s="24">
        <f ca="1">OFFSET(PTRA!AB$218,$E107,0)</f>
        <v>9.5069180705005074</v>
      </c>
      <c r="Z107" s="24">
        <f ca="1">OFFSET(PTRA!AC$218,$E107,0)</f>
        <v>9.4565850627909747</v>
      </c>
      <c r="AA107" s="24">
        <f ca="1">OFFSET(PTRA!AD$218,$E107,0)</f>
        <v>9.4062520550814419</v>
      </c>
      <c r="AB107" s="24">
        <f ca="1">OFFSET(PTRA!AE$218,$E107,0)</f>
        <v>9.3559190473719092</v>
      </c>
      <c r="AC107" s="24">
        <f ca="1">OFFSET(PTRA!AF$218,$E107,0)</f>
        <v>9.3055860396623764</v>
      </c>
      <c r="AD107" s="24">
        <f ca="1">OFFSET(PTRA!AG$218,$E107,0)</f>
        <v>9.2552530319528437</v>
      </c>
      <c r="AE107" s="24">
        <f ca="1">OFFSET(PTRA!AH$218,$E107,0)</f>
        <v>9.2049200242433109</v>
      </c>
      <c r="AF107" s="24">
        <f ca="1">OFFSET(PTRA!AI$218,$E107,0)</f>
        <v>9.1545870165337782</v>
      </c>
      <c r="AG107" s="24">
        <f ca="1">OFFSET(PTRA!AJ$218,$E107,0)</f>
        <v>9.1042540088242454</v>
      </c>
      <c r="AH107" s="24">
        <f ca="1">OFFSET(PTRA!AK$218,$E107,0)</f>
        <v>9.0539210011147127</v>
      </c>
      <c r="AI107" s="24">
        <f ca="1">OFFSET(PTRA!AL$218,$E107,0)</f>
        <v>9.003587993405187</v>
      </c>
      <c r="AJ107" s="24">
        <f ca="1">OFFSET(PTRA!AM$218,$E107,0)</f>
        <v>8.6439021914351457</v>
      </c>
      <c r="AK107" s="24">
        <f ca="1">OFFSET(PTRA!AN$218,$E107,0)</f>
        <v>8.2842163894651044</v>
      </c>
      <c r="AL107" s="24">
        <f ca="1">OFFSET(PTRA!AO$218,$E107,0)</f>
        <v>8.2842163894651044</v>
      </c>
      <c r="AM107" s="24">
        <f ca="1">OFFSET(PTRA!AP$218,$E107,0)</f>
        <v>8.2842163894651044</v>
      </c>
    </row>
    <row r="108" spans="1:39">
      <c r="A108" s="35" t="s">
        <v>158</v>
      </c>
      <c r="B108">
        <v>0.1024485696</v>
      </c>
      <c r="E108" s="131">
        <f>MATCH(F108,OtherTRA!$D$52:$D$56,0)</f>
        <v>5</v>
      </c>
      <c r="F108" s="4" t="str">
        <f t="shared" si="1"/>
        <v>TSHFO</v>
      </c>
      <c r="G108" s="24">
        <f ca="1">OFFSET(OtherTRA!J$51,$E108,0)</f>
        <v>4.5090000000000003</v>
      </c>
      <c r="H108" s="24">
        <f ca="1">OFFSET(OtherTRA!K$51,$E108,0)</f>
        <v>4.492908655130547</v>
      </c>
      <c r="I108" s="24">
        <f ca="1">OFFSET(OtherTRA!L$51,$E108,0)</f>
        <v>4.4768173102610938</v>
      </c>
      <c r="J108" s="24">
        <f ca="1">OFFSET(OtherTRA!M$51,$E108,0)</f>
        <v>4.4607259653916396</v>
      </c>
      <c r="K108" s="24">
        <f ca="1">OFFSET(OtherTRA!N$51,$E108,0)</f>
        <v>4.4846699876958205</v>
      </c>
      <c r="L108" s="24">
        <f ca="1">OFFSET(OtherTRA!O$51,$E108,0)</f>
        <v>4.5086140100000014</v>
      </c>
      <c r="M108" s="24">
        <f ca="1">OFFSET(OtherTRA!P$51,$E108,0)</f>
        <v>4.4091991120569594</v>
      </c>
      <c r="N108" s="24">
        <f ca="1">OFFSET(OtherTRA!Q$51,$E108,0)</f>
        <v>4.3097842141139173</v>
      </c>
      <c r="O108" s="24">
        <f ca="1">OFFSET(OtherTRA!R$51,$E108,0)</f>
        <v>3.8768197170278187</v>
      </c>
      <c r="P108" s="24">
        <f ca="1">OFFSET(OtherTRA!S$51,$E108,0)</f>
        <v>3.8566233775284848</v>
      </c>
      <c r="Q108" s="24">
        <f ca="1">OFFSET(OtherTRA!T$51,$E108,0)</f>
        <v>3.9276053534958071</v>
      </c>
      <c r="R108" s="24">
        <f ca="1">OFFSET(OtherTRA!U$51,$E108,0)</f>
        <v>3.9985873294631293</v>
      </c>
      <c r="S108" s="24">
        <f ca="1">OFFSET(OtherTRA!V$51,$E108,0)</f>
        <v>4.0695693054304511</v>
      </c>
      <c r="T108" s="24">
        <f ca="1">OFFSET(OtherTRA!W$51,$E108,0)</f>
        <v>4.140551281397773</v>
      </c>
      <c r="U108" s="24">
        <f ca="1">OFFSET(OtherTRA!X$51,$E108,0)</f>
        <v>4.2115332573650948</v>
      </c>
      <c r="V108" s="24">
        <f ca="1">OFFSET(OtherTRA!Y$51,$E108,0)</f>
        <v>4.2825152333324166</v>
      </c>
      <c r="W108" s="24">
        <f ca="1">OFFSET(OtherTRA!Z$51,$E108,0)</f>
        <v>4.3534972092997384</v>
      </c>
      <c r="X108" s="24">
        <f ca="1">OFFSET(OtherTRA!AA$51,$E108,0)</f>
        <v>4.4244791852670602</v>
      </c>
      <c r="Y108" s="24">
        <f ca="1">OFFSET(OtherTRA!AB$51,$E108,0)</f>
        <v>4.4954611612343847</v>
      </c>
      <c r="Z108" s="24">
        <f ca="1">OFFSET(OtherTRA!AC$51,$E108,0)</f>
        <v>4.7016749759699072</v>
      </c>
      <c r="AA108" s="24">
        <f ca="1">OFFSET(OtherTRA!AD$51,$E108,0)</f>
        <v>4.9078887907054298</v>
      </c>
      <c r="AB108" s="24">
        <f ca="1">OFFSET(OtherTRA!AE$51,$E108,0)</f>
        <v>5.1141026054409524</v>
      </c>
      <c r="AC108" s="24">
        <f ca="1">OFFSET(OtherTRA!AF$51,$E108,0)</f>
        <v>5.320316420176475</v>
      </c>
      <c r="AD108" s="24">
        <f ca="1">OFFSET(OtherTRA!AG$51,$E108,0)</f>
        <v>5.5265302349119976</v>
      </c>
      <c r="AE108" s="24">
        <f ca="1">OFFSET(OtherTRA!AH$51,$E108,0)</f>
        <v>5.7327440496475202</v>
      </c>
      <c r="AF108" s="24">
        <f ca="1">OFFSET(OtherTRA!AI$51,$E108,0)</f>
        <v>5.9389578643830427</v>
      </c>
      <c r="AG108" s="24">
        <f ca="1">OFFSET(OtherTRA!AJ$51,$E108,0)</f>
        <v>6.1451716791185653</v>
      </c>
      <c r="AH108" s="24">
        <f ca="1">OFFSET(OtherTRA!AK$51,$E108,0)</f>
        <v>6.3513854938540879</v>
      </c>
      <c r="AI108" s="24">
        <f ca="1">OFFSET(OtherTRA!AL$51,$E108,0)</f>
        <v>6.5575993085896078</v>
      </c>
      <c r="AJ108" s="24">
        <f ca="1">OFFSET(OtherTRA!AM$51,$E108,0)</f>
        <v>8.7847085077332476</v>
      </c>
      <c r="AK108" s="24">
        <f ca="1">OFFSET(OtherTRA!AN$51,$E108,0)</f>
        <v>11.011817706876888</v>
      </c>
      <c r="AL108" s="24">
        <f ca="1">OFFSET(OtherTRA!AO$51,$E108,0)</f>
        <v>11.011817706876888</v>
      </c>
      <c r="AM108" s="24">
        <f ca="1">OFFSET(OtherTRA!AP$51,$E108,0)</f>
        <v>11.011817706876888</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117.00612385648746</v>
      </c>
      <c r="Q109" s="24">
        <f ca="1">OFFSET(COM!T$247,$E109,0)</f>
        <v>116.28507681370205</v>
      </c>
      <c r="R109" s="24">
        <f ca="1">OFFSET(COM!U$247,$E109,0)</f>
        <v>115.54004782019173</v>
      </c>
      <c r="S109" s="24">
        <f ca="1">OFFSET(COM!V$247,$E109,0)</f>
        <v>114.81986817820346</v>
      </c>
      <c r="T109" s="194">
        <f ca="1">OFFSET(COM!W$247,$E109,0)</f>
        <v>114.09547806626983</v>
      </c>
      <c r="U109" s="24">
        <f ca="1">OFFSET(COM!X$247,$E109,0)</f>
        <v>113.37294142165112</v>
      </c>
      <c r="V109" s="24">
        <f ca="1">OFFSET(COM!Y$247,$E109,0)</f>
        <v>112.64910310549881</v>
      </c>
      <c r="W109" s="24">
        <f ca="1">OFFSET(COM!Z$247,$E109,0)</f>
        <v>111.91035422482591</v>
      </c>
      <c r="X109" s="24">
        <f ca="1">OFFSET(COM!AA$247,$E109,0)</f>
        <v>111.2015650669158</v>
      </c>
      <c r="Y109" s="206">
        <f ca="1">OFFSET(COM!AB$247,$E109,0)</f>
        <v>110.5100848826936</v>
      </c>
      <c r="Z109" s="24">
        <f ca="1">OFFSET(COM!AC$247,$E109,0)</f>
        <v>109.87095325107884</v>
      </c>
      <c r="AA109" s="24">
        <f ca="1">OFFSET(COM!AD$247,$E109,0)</f>
        <v>109.24677160259242</v>
      </c>
      <c r="AB109" s="24">
        <f ca="1">OFFSET(COM!AE$247,$E109,0)</f>
        <v>108.64058336328979</v>
      </c>
      <c r="AC109" s="24">
        <f ca="1">OFFSET(COM!AF$247,$E109,0)</f>
        <v>108.07336089879396</v>
      </c>
      <c r="AD109" s="24">
        <f ca="1">OFFSET(COM!AG$247,$E109,0)</f>
        <v>107.50324053822214</v>
      </c>
      <c r="AE109" s="24">
        <f ca="1">OFFSET(COM!AH$247,$E109,0)</f>
        <v>106.95626362965517</v>
      </c>
      <c r="AF109" s="24">
        <f ca="1">OFFSET(COM!AI$247,$E109,0)</f>
        <v>106.42428989019616</v>
      </c>
      <c r="AG109" s="24">
        <f ca="1">OFFSET(COM!AJ$247,$E109,0)</f>
        <v>105.89676963657487</v>
      </c>
      <c r="AH109" s="24">
        <f ca="1">OFFSET(COM!AK$247,$E109,0)</f>
        <v>105.37954220769107</v>
      </c>
      <c r="AI109" s="24">
        <f ca="1">OFFSET(COM!AL$247,$E109,0)</f>
        <v>104.87378288222024</v>
      </c>
      <c r="AJ109" s="24">
        <f ca="1">OFFSET(COM!AM$247,$E109,0)</f>
        <v>102.42077610038012</v>
      </c>
      <c r="AK109" s="24">
        <f ca="1">OFFSET(COM!AN$247,$E109,0)</f>
        <v>100.30128643102407</v>
      </c>
      <c r="AL109" s="24">
        <f ca="1">OFFSET(COM!AO$247,$E109,0)</f>
        <v>100.30128643102407</v>
      </c>
      <c r="AM109" s="24">
        <f ca="1">OFFSET(COM!AP$247,$E109,0)</f>
        <v>100.30128643102407</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9.0820340451989416</v>
      </c>
      <c r="Q110" s="24">
        <f ca="1">OFFSET(COM!T$247,$E110,0)</f>
        <v>9.1709864255653493</v>
      </c>
      <c r="R110" s="24">
        <f ca="1">OFFSET(COM!U$247,$E110,0)</f>
        <v>9.2510952007809628</v>
      </c>
      <c r="S110" s="24">
        <f ca="1">OFFSET(COM!V$247,$E110,0)</f>
        <v>9.3403674446249312</v>
      </c>
      <c r="T110" s="194">
        <f ca="1">OFFSET(COM!W$247,$E110,0)</f>
        <v>9.4280870318846599</v>
      </c>
      <c r="U110" s="24">
        <f ca="1">OFFSET(COM!X$247,$E110,0)</f>
        <v>9.5164901053745403</v>
      </c>
      <c r="V110" s="24">
        <f ca="1">OFFSET(COM!Y$247,$E110,0)</f>
        <v>9.6044131733297995</v>
      </c>
      <c r="W110" s="24">
        <f ca="1">OFFSET(COM!Z$247,$E110,0)</f>
        <v>9.6868378084549605</v>
      </c>
      <c r="X110" s="24">
        <f ca="1">OFFSET(COM!AA$247,$E110,0)</f>
        <v>9.7803104171824682</v>
      </c>
      <c r="Y110" s="206">
        <f ca="1">OFFSET(COM!AB$247,$E110,0)</f>
        <v>9.8801658982049503</v>
      </c>
      <c r="Z110" s="24">
        <f ca="1">OFFSET(COM!AC$247,$E110,0)</f>
        <v>9.9993254773296236</v>
      </c>
      <c r="AA110" s="24">
        <f ca="1">OFFSET(COM!AD$247,$E110,0)</f>
        <v>10.123998025324715</v>
      </c>
      <c r="AB110" s="24">
        <f ca="1">OFFSET(COM!AE$247,$E110,0)</f>
        <v>10.255305838647608</v>
      </c>
      <c r="AC110" s="24">
        <f ca="1">OFFSET(COM!AF$247,$E110,0)</f>
        <v>10.400982705211373</v>
      </c>
      <c r="AD110" s="24">
        <f ca="1">OFFSET(COM!AG$247,$E110,0)</f>
        <v>10.545590941080398</v>
      </c>
      <c r="AE110" s="24">
        <f ca="1">OFFSET(COM!AH$247,$E110,0)</f>
        <v>10.698733576577933</v>
      </c>
      <c r="AF110" s="24">
        <f ca="1">OFFSET(COM!AI$247,$E110,0)</f>
        <v>10.857408793854301</v>
      </c>
      <c r="AG110" s="24">
        <f ca="1">OFFSET(COM!AJ$247,$E110,0)</f>
        <v>11.017726282468184</v>
      </c>
      <c r="AH110" s="24">
        <f ca="1">OFFSET(COM!AK$247,$E110,0)</f>
        <v>11.181839362145897</v>
      </c>
      <c r="AI110" s="24">
        <f ca="1">OFFSET(COM!AL$247,$E110,0)</f>
        <v>11.350181429681037</v>
      </c>
      <c r="AJ110" s="24">
        <f ca="1">OFFSET(COM!AM$247,$E110,0)</f>
        <v>12.219840097159155</v>
      </c>
      <c r="AK110" s="24">
        <f ca="1">OFFSET(COM!AN$247,$E110,0)</f>
        <v>13.212486827104552</v>
      </c>
      <c r="AL110" s="24">
        <f ca="1">OFFSET(COM!AO$247,$E110,0)</f>
        <v>13.212486827104552</v>
      </c>
      <c r="AM110" s="24">
        <f ca="1">OFFSET(COM!AP$247,$E110,0)</f>
        <v>13.212486827104552</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11.158445577422109</v>
      </c>
      <c r="Q111" s="24">
        <f ca="1">OFFSET(COM!T$247,$E111,0)</f>
        <v>11.089681961292492</v>
      </c>
      <c r="R111" s="24">
        <f ca="1">OFFSET(COM!U$247,$E111,0)</f>
        <v>11.018631274339702</v>
      </c>
      <c r="S111" s="24">
        <f ca="1">OFFSET(COM!V$247,$E111,0)</f>
        <v>10.949950379047845</v>
      </c>
      <c r="T111" s="194">
        <f ca="1">OFFSET(COM!W$247,$E111,0)</f>
        <v>10.880867946655261</v>
      </c>
      <c r="U111" s="24">
        <f ca="1">OFFSET(COM!X$247,$E111,0)</f>
        <v>10.811962272653446</v>
      </c>
      <c r="V111" s="24">
        <f ca="1">OFFSET(COM!Y$247,$E111,0)</f>
        <v>10.742932463003951</v>
      </c>
      <c r="W111" s="24">
        <f ca="1">OFFSET(COM!Z$247,$E111,0)</f>
        <v>10.672480687415856</v>
      </c>
      <c r="X111" s="24">
        <f ca="1">OFFSET(COM!AA$247,$E111,0)</f>
        <v>10.604886060880691</v>
      </c>
      <c r="Y111" s="206">
        <f ca="1">OFFSET(COM!AB$247,$E111,0)</f>
        <v>10.538942127783882</v>
      </c>
      <c r="Z111" s="24">
        <f ca="1">OFFSET(COM!AC$247,$E111,0)</f>
        <v>10.477990484458532</v>
      </c>
      <c r="AA111" s="24">
        <f ca="1">OFFSET(COM!AD$247,$E111,0)</f>
        <v>10.418464566280061</v>
      </c>
      <c r="AB111" s="24">
        <f ca="1">OFFSET(COM!AE$247,$E111,0)</f>
        <v>10.360654613646915</v>
      </c>
      <c r="AC111" s="24">
        <f ca="1">OFFSET(COM!AF$247,$E111,0)</f>
        <v>10.306560684271634</v>
      </c>
      <c r="AD111" s="24">
        <f ca="1">OFFSET(COM!AG$247,$E111,0)</f>
        <v>10.252190393159147</v>
      </c>
      <c r="AE111" s="24">
        <f ca="1">OFFSET(COM!AH$247,$E111,0)</f>
        <v>10.200027208317325</v>
      </c>
      <c r="AF111" s="24">
        <f ca="1">OFFSET(COM!AI$247,$E111,0)</f>
        <v>10.149294820774502</v>
      </c>
      <c r="AG111" s="24">
        <f ca="1">OFFSET(COM!AJ$247,$E111,0)</f>
        <v>10.098987145868177</v>
      </c>
      <c r="AH111" s="24">
        <f ca="1">OFFSET(COM!AK$247,$E111,0)</f>
        <v>10.049661059966649</v>
      </c>
      <c r="AI111" s="24">
        <f ca="1">OFFSET(COM!AL$247,$E111,0)</f>
        <v>10.001428645093547</v>
      </c>
      <c r="AJ111" s="24">
        <f ca="1">OFFSET(COM!AM$247,$E111,0)</f>
        <v>9.7674943707663076</v>
      </c>
      <c r="AK111" s="24">
        <f ca="1">OFFSET(COM!AN$247,$E111,0)</f>
        <v>9.5653664021787321</v>
      </c>
      <c r="AL111" s="24">
        <f ca="1">OFFSET(COM!AO$247,$E111,0)</f>
        <v>9.5653664021787321</v>
      </c>
      <c r="AM111" s="24">
        <f ca="1">OFFSET(COM!AP$247,$E111,0)</f>
        <v>9.5653664021787321</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8.0279659777880763</v>
      </c>
      <c r="Q112" s="24">
        <f ca="1">OFFSET(COM!T$247,$E112,0)</f>
        <v>7.9784938566966552</v>
      </c>
      <c r="R112" s="24">
        <f ca="1">OFFSET(COM!U$247,$E112,0)</f>
        <v>7.927376297929368</v>
      </c>
      <c r="S112" s="24">
        <f ca="1">OFFSET(COM!V$247,$E112,0)</f>
        <v>7.8779636905100441</v>
      </c>
      <c r="T112" s="194">
        <f ca="1">OFFSET(COM!W$247,$E112,0)</f>
        <v>7.8282621964208809</v>
      </c>
      <c r="U112" s="24">
        <f ca="1">OFFSET(COM!X$247,$E112,0)</f>
        <v>7.7786878715093151</v>
      </c>
      <c r="V112" s="24">
        <f ca="1">OFFSET(COM!Y$247,$E112,0)</f>
        <v>7.7290242369578674</v>
      </c>
      <c r="W112" s="24">
        <f ca="1">OFFSET(COM!Z$247,$E112,0)</f>
        <v>7.6783375661692048</v>
      </c>
      <c r="X112" s="24">
        <f ca="1">OFFSET(COM!AA$247,$E112,0)</f>
        <v>7.629706476978467</v>
      </c>
      <c r="Y112" s="206">
        <f ca="1">OFFSET(COM!AB$247,$E112,0)</f>
        <v>7.5822629824818968</v>
      </c>
      <c r="Z112" s="24">
        <f ca="1">OFFSET(COM!AC$247,$E112,0)</f>
        <v>7.5384112008416064</v>
      </c>
      <c r="AA112" s="24">
        <f ca="1">OFFSET(COM!AD$247,$E112,0)</f>
        <v>7.4955851600084378</v>
      </c>
      <c r="AB112" s="24">
        <f ca="1">OFFSET(COM!AE$247,$E112,0)</f>
        <v>7.4539936740172799</v>
      </c>
      <c r="AC112" s="24">
        <f ca="1">OFFSET(COM!AF$247,$E112,0)</f>
        <v>7.4150756883877849</v>
      </c>
      <c r="AD112" s="24">
        <f ca="1">OFFSET(COM!AG$247,$E112,0)</f>
        <v>7.3759588737539739</v>
      </c>
      <c r="AE112" s="24">
        <f ca="1">OFFSET(COM!AH$247,$E112,0)</f>
        <v>7.3384299661388734</v>
      </c>
      <c r="AF112" s="24">
        <f ca="1">OFFSET(COM!AI$247,$E112,0)</f>
        <v>7.3019304485008751</v>
      </c>
      <c r="AG112" s="24">
        <f ca="1">OFFSET(COM!AJ$247,$E112,0)</f>
        <v>7.2657364912182612</v>
      </c>
      <c r="AH112" s="24">
        <f ca="1">OFFSET(COM!AK$247,$E112,0)</f>
        <v>7.2302487401074664</v>
      </c>
      <c r="AI112" s="24">
        <f ca="1">OFFSET(COM!AL$247,$E112,0)</f>
        <v>7.1955478328044524</v>
      </c>
      <c r="AJ112" s="24">
        <f ca="1">OFFSET(COM!AM$247,$E112,0)</f>
        <v>7.0272433514761961</v>
      </c>
      <c r="AK112" s="24">
        <f ca="1">OFFSET(COM!AN$247,$E112,0)</f>
        <v>6.8818219803970759</v>
      </c>
      <c r="AL112" s="24">
        <f ca="1">OFFSET(COM!AO$247,$E112,0)</f>
        <v>6.8818219803970759</v>
      </c>
      <c r="AM112" s="24">
        <f ca="1">OFFSET(COM!AP$247,$E112,0)</f>
        <v>6.8818219803970759</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101.82234472814069</v>
      </c>
      <c r="Q113" s="24">
        <f ca="1">OFFSET(COM!T$247,$E113,0)</f>
        <v>101.19486730955914</v>
      </c>
      <c r="R113" s="24">
        <f ca="1">OFFSET(COM!U$247,$E113,0)</f>
        <v>100.5465200563614</v>
      </c>
      <c r="S113" s="24">
        <f ca="1">OFFSET(COM!V$247,$E113,0)</f>
        <v>99.919797476758134</v>
      </c>
      <c r="T113" s="194">
        <f ca="1">OFFSET(COM!W$247,$E113,0)</f>
        <v>99.289410816095554</v>
      </c>
      <c r="U113" s="24">
        <f ca="1">OFFSET(COM!X$247,$E113,0)</f>
        <v>98.660637099966664</v>
      </c>
      <c r="V113" s="24">
        <f ca="1">OFFSET(COM!Y$247,$E113,0)</f>
        <v>98.030730629044712</v>
      </c>
      <c r="W113" s="24">
        <f ca="1">OFFSET(COM!Z$247,$E113,0)</f>
        <v>97.387848524107469</v>
      </c>
      <c r="X113" s="24">
        <f ca="1">OFFSET(COM!AA$247,$E113,0)</f>
        <v>96.771038295740198</v>
      </c>
      <c r="Y113" s="206">
        <f ca="1">OFFSET(COM!AB$247,$E113,0)</f>
        <v>96.169290871161735</v>
      </c>
      <c r="Z113" s="24">
        <f ca="1">OFFSET(COM!AC$247,$E113,0)</f>
        <v>95.613098774748408</v>
      </c>
      <c r="AA113" s="24">
        <f ca="1">OFFSET(COM!AD$247,$E113,0)</f>
        <v>95.069916615640935</v>
      </c>
      <c r="AB113" s="24">
        <f ca="1">OFFSET(COM!AE$247,$E113,0)</f>
        <v>94.542392877241369</v>
      </c>
      <c r="AC113" s="24">
        <f ca="1">OFFSET(COM!AF$247,$E113,0)</f>
        <v>94.048778360207365</v>
      </c>
      <c r="AD113" s="24">
        <f ca="1">OFFSET(COM!AG$247,$E113,0)</f>
        <v>93.552642004456629</v>
      </c>
      <c r="AE113" s="24">
        <f ca="1">OFFSET(COM!AH$247,$E113,0)</f>
        <v>93.076645795824433</v>
      </c>
      <c r="AF113" s="24">
        <f ca="1">OFFSET(COM!AI$247,$E113,0)</f>
        <v>92.613705808581102</v>
      </c>
      <c r="AG113" s="24">
        <f ca="1">OFFSET(COM!AJ$247,$E113,0)</f>
        <v>92.154641382336337</v>
      </c>
      <c r="AH113" s="24">
        <f ca="1">OFFSET(COM!AK$247,$E113,0)</f>
        <v>91.704534090249183</v>
      </c>
      <c r="AI113" s="24">
        <f ca="1">OFFSET(COM!AL$247,$E113,0)</f>
        <v>91.264406696141805</v>
      </c>
      <c r="AJ113" s="24">
        <f ca="1">OFFSET(COM!AM$247,$E113,0)</f>
        <v>89.129724391245134</v>
      </c>
      <c r="AK113" s="24">
        <f ca="1">OFFSET(COM!AN$247,$E113,0)</f>
        <v>87.285278984049114</v>
      </c>
      <c r="AL113" s="24">
        <f ca="1">OFFSET(COM!AO$247,$E113,0)</f>
        <v>87.285278984049114</v>
      </c>
      <c r="AM113" s="24">
        <f ca="1">OFFSET(COM!AP$247,$E113,0)</f>
        <v>87.285278984049114</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16.536083715476273</v>
      </c>
      <c r="Q114" s="24">
        <f ca="1">OFFSET(COM!T$247,$E114,0)</f>
        <v>16.434180551186166</v>
      </c>
      <c r="R114" s="24">
        <f ca="1">OFFSET(COM!U$247,$E114,0)</f>
        <v>16.328888098098371</v>
      </c>
      <c r="S114" s="24">
        <f ca="1">OFFSET(COM!V$247,$E114,0)</f>
        <v>16.227107520658627</v>
      </c>
      <c r="T114" s="194">
        <f ca="1">OFFSET(COM!W$247,$E114,0)</f>
        <v>16.124731891599332</v>
      </c>
      <c r="U114" s="24">
        <f ca="1">OFFSET(COM!X$247,$E114,0)</f>
        <v>16.022618206869726</v>
      </c>
      <c r="V114" s="24">
        <f ca="1">OFFSET(COM!Y$247,$E114,0)</f>
        <v>15.920320561260638</v>
      </c>
      <c r="W114" s="24">
        <f ca="1">OFFSET(COM!Z$247,$E114,0)</f>
        <v>15.815915655492585</v>
      </c>
      <c r="X114" s="24">
        <f ca="1">OFFSET(COM!AA$247,$E114,0)</f>
        <v>15.715744857029087</v>
      </c>
      <c r="Y114" s="206">
        <f ca="1">OFFSET(COM!AB$247,$E114,0)</f>
        <v>15.618020277861627</v>
      </c>
      <c r="Z114" s="24">
        <f ca="1">OFFSET(COM!AC$247,$E114,0)</f>
        <v>15.527693944356608</v>
      </c>
      <c r="AA114" s="24">
        <f ca="1">OFFSET(COM!AD$247,$E114,0)</f>
        <v>15.439480441910401</v>
      </c>
      <c r="AB114" s="24">
        <f ca="1">OFFSET(COM!AE$247,$E114,0)</f>
        <v>15.353809887737183</v>
      </c>
      <c r="AC114" s="24">
        <f ca="1">OFFSET(COM!AF$247,$E114,0)</f>
        <v>15.273646236049119</v>
      </c>
      <c r="AD114" s="24">
        <f ca="1">OFFSET(COM!AG$247,$E114,0)</f>
        <v>15.193073034411601</v>
      </c>
      <c r="AE114" s="24">
        <f ca="1">OFFSET(COM!AH$247,$E114,0)</f>
        <v>15.115770619355192</v>
      </c>
      <c r="AF114" s="24">
        <f ca="1">OFFSET(COM!AI$247,$E114,0)</f>
        <v>15.040588551954016</v>
      </c>
      <c r="AG114" s="24">
        <f ca="1">OFFSET(COM!AJ$247,$E114,0)</f>
        <v>14.966035880794767</v>
      </c>
      <c r="AH114" s="24">
        <f ca="1">OFFSET(COM!AK$247,$E114,0)</f>
        <v>14.892937860092418</v>
      </c>
      <c r="AI114" s="24">
        <f ca="1">OFFSET(COM!AL$247,$E114,0)</f>
        <v>14.821460588047014</v>
      </c>
      <c r="AJ114" s="24">
        <f ca="1">OFFSET(COM!AM$247,$E114,0)</f>
        <v>14.47478535292093</v>
      </c>
      <c r="AK114" s="24">
        <f ca="1">OFFSET(COM!AN$247,$E114,0)</f>
        <v>14.175244974593838</v>
      </c>
      <c r="AL114" s="24">
        <f ca="1">OFFSET(COM!AO$247,$E114,0)</f>
        <v>14.175244974593838</v>
      </c>
      <c r="AM114" s="24">
        <f ca="1">OFFSET(COM!AP$247,$E114,0)</f>
        <v>14.175244974593838</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24.769725670340058</v>
      </c>
      <c r="Q115" s="24">
        <f ca="1">OFFSET(COM!T$247,$E115,0)</f>
        <v>24.617082912366886</v>
      </c>
      <c r="R115" s="24">
        <f ca="1">OFFSET(COM!U$247,$E115,0)</f>
        <v>24.459363271911698</v>
      </c>
      <c r="S115" s="24">
        <f ca="1">OFFSET(COM!V$247,$E115,0)</f>
        <v>24.306904139197478</v>
      </c>
      <c r="T115" s="194">
        <f ca="1">OFFSET(COM!W$247,$E115,0)</f>
        <v>24.153553666935782</v>
      </c>
      <c r="U115" s="24">
        <f ca="1">OFFSET(COM!X$247,$E115,0)</f>
        <v>24.000595566247604</v>
      </c>
      <c r="V115" s="24">
        <f ca="1">OFFSET(COM!Y$247,$E115,0)</f>
        <v>23.847361906932775</v>
      </c>
      <c r="W115" s="24">
        <f ca="1">OFFSET(COM!Z$247,$E115,0)</f>
        <v>23.690971741098529</v>
      </c>
      <c r="X115" s="24">
        <f ca="1">OFFSET(COM!AA$247,$E115,0)</f>
        <v>23.540923928036381</v>
      </c>
      <c r="Y115" s="206">
        <f ca="1">OFFSET(COM!AB$247,$E115,0)</f>
        <v>23.394540355064873</v>
      </c>
      <c r="Z115" s="24">
        <f ca="1">OFFSET(COM!AC$247,$E115,0)</f>
        <v>23.259238760066715</v>
      </c>
      <c r="AA115" s="24">
        <f ca="1">OFFSET(COM!AD$247,$E115,0)</f>
        <v>23.127102016348648</v>
      </c>
      <c r="AB115" s="24">
        <f ca="1">OFFSET(COM!AE$247,$E115,0)</f>
        <v>22.998774404962006</v>
      </c>
      <c r="AC115" s="24">
        <f ca="1">OFFSET(COM!AF$247,$E115,0)</f>
        <v>22.878695691331181</v>
      </c>
      <c r="AD115" s="24">
        <f ca="1">OFFSET(COM!AG$247,$E115,0)</f>
        <v>22.758003504760154</v>
      </c>
      <c r="AE115" s="24">
        <f ca="1">OFFSET(COM!AH$247,$E115,0)</f>
        <v>22.642210693865643</v>
      </c>
      <c r="AF115" s="24">
        <f ca="1">OFFSET(COM!AI$247,$E115,0)</f>
        <v>22.529593993509117</v>
      </c>
      <c r="AG115" s="24">
        <f ca="1">OFFSET(COM!AJ$247,$E115,0)</f>
        <v>22.41792007818675</v>
      </c>
      <c r="AH115" s="24">
        <f ca="1">OFFSET(COM!AK$247,$E115,0)</f>
        <v>22.308425112450244</v>
      </c>
      <c r="AI115" s="24">
        <f ca="1">OFFSET(COM!AL$247,$E115,0)</f>
        <v>22.201357898066718</v>
      </c>
      <c r="AJ115" s="24">
        <f ca="1">OFFSET(COM!AM$247,$E115,0)</f>
        <v>21.682066231519514</v>
      </c>
      <c r="AK115" s="24">
        <f ca="1">OFFSET(COM!AN$247,$E115,0)</f>
        <v>21.233378795847671</v>
      </c>
      <c r="AL115" s="24">
        <f ca="1">OFFSET(COM!AO$247,$E115,0)</f>
        <v>21.233378795847671</v>
      </c>
      <c r="AM115" s="24">
        <f ca="1">OFFSET(COM!AP$247,$E115,0)</f>
        <v>21.233378795847671</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3.1382926349796718</v>
      </c>
      <c r="Q116" s="24">
        <f ca="1">OFFSET(COM!T$247,$E116,0)</f>
        <v>3.1690300885917715</v>
      </c>
      <c r="R116" s="24">
        <f ca="1">OFFSET(COM!U$247,$E116,0)</f>
        <v>3.1967116385623204</v>
      </c>
      <c r="S116" s="24">
        <f ca="1">OFFSET(COM!V$247,$E116,0)</f>
        <v>3.227559620850136</v>
      </c>
      <c r="T116" s="194">
        <f ca="1">OFFSET(COM!W$247,$E116,0)</f>
        <v>3.2578710833783115</v>
      </c>
      <c r="U116" s="24">
        <f ca="1">OFFSET(COM!X$247,$E116,0)</f>
        <v>3.2884187242550289</v>
      </c>
      <c r="V116" s="24">
        <f ca="1">OFFSET(COM!Y$247,$E116,0)</f>
        <v>3.318800499442788</v>
      </c>
      <c r="W116" s="24">
        <f ca="1">OFFSET(COM!Z$247,$E116,0)</f>
        <v>3.3472822937266269</v>
      </c>
      <c r="X116" s="24">
        <f ca="1">OFFSET(COM!AA$247,$E116,0)</f>
        <v>3.3795817101439161</v>
      </c>
      <c r="Y116" s="206">
        <f ca="1">OFFSET(COM!AB$247,$E116,0)</f>
        <v>3.4140867251103444</v>
      </c>
      <c r="Z116" s="24">
        <f ca="1">OFFSET(COM!AC$247,$E116,0)</f>
        <v>3.4552622621864169</v>
      </c>
      <c r="AA116" s="24">
        <f ca="1">OFFSET(COM!AD$247,$E116,0)</f>
        <v>3.4983428030883728</v>
      </c>
      <c r="AB116" s="24">
        <f ca="1">OFFSET(COM!AE$247,$E116,0)</f>
        <v>3.5437161568344262</v>
      </c>
      <c r="AC116" s="24">
        <f ca="1">OFFSET(COM!AF$247,$E116,0)</f>
        <v>3.5940547302364561</v>
      </c>
      <c r="AD116" s="24">
        <f ca="1">OFFSET(COM!AG$247,$E116,0)</f>
        <v>3.6440240387995608</v>
      </c>
      <c r="AE116" s="24">
        <f ca="1">OFFSET(COM!AH$247,$E116,0)</f>
        <v>3.696942405179982</v>
      </c>
      <c r="AF116" s="24">
        <f ca="1">OFFSET(COM!AI$247,$E116,0)</f>
        <v>3.7517725526176551</v>
      </c>
      <c r="AG116" s="24">
        <f ca="1">OFFSET(COM!AJ$247,$E116,0)</f>
        <v>3.8071701861512297</v>
      </c>
      <c r="AH116" s="24">
        <f ca="1">OFFSET(COM!AK$247,$E116,0)</f>
        <v>3.8638793844093744</v>
      </c>
      <c r="AI116" s="24">
        <f ca="1">OFFSET(COM!AL$247,$E116,0)</f>
        <v>3.9220499074522883</v>
      </c>
      <c r="AJ116" s="24">
        <f ca="1">OFFSET(COM!AM$247,$E116,0)</f>
        <v>4.2225600550150553</v>
      </c>
      <c r="AK116" s="24">
        <f ca="1">OFFSET(COM!AN$247,$E116,0)</f>
        <v>4.5655686702900784</v>
      </c>
      <c r="AL116" s="24">
        <f ca="1">OFFSET(COM!AO$247,$E116,0)</f>
        <v>4.5655686702900784</v>
      </c>
      <c r="AM116" s="24">
        <f ca="1">OFFSET(COM!AP$247,$E116,0)</f>
        <v>4.5655686702900784</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9.3866880215367843</v>
      </c>
      <c r="Q117" s="24">
        <f ca="1">OFFSET(COM!T$247,$E117,0)</f>
        <v>9.3288428129579586</v>
      </c>
      <c r="R117" s="24">
        <f ca="1">OFFSET(COM!U$247,$E117,0)</f>
        <v>9.2690736786718038</v>
      </c>
      <c r="S117" s="24">
        <f ca="1">OFFSET(COM!V$247,$E117,0)</f>
        <v>9.2112980563710636</v>
      </c>
      <c r="T117" s="194">
        <f ca="1">OFFSET(COM!W$247,$E117,0)</f>
        <v>9.1531846537345736</v>
      </c>
      <c r="U117" s="24">
        <f ca="1">OFFSET(COM!X$247,$E117,0)</f>
        <v>9.0952199434816077</v>
      </c>
      <c r="V117" s="24">
        <f ca="1">OFFSET(COM!Y$247,$E117,0)</f>
        <v>9.0371508080567828</v>
      </c>
      <c r="W117" s="24">
        <f ca="1">OFFSET(COM!Z$247,$E117,0)</f>
        <v>8.9778854889386022</v>
      </c>
      <c r="X117" s="24">
        <f ca="1">OFFSET(COM!AA$247,$E117,0)</f>
        <v>8.9210236557365192</v>
      </c>
      <c r="Y117" s="206">
        <f ca="1">OFFSET(COM!AB$247,$E117,0)</f>
        <v>8.8655504159740453</v>
      </c>
      <c r="Z117" s="24">
        <f ca="1">OFFSET(COM!AC$247,$E117,0)</f>
        <v>8.8142767814587977</v>
      </c>
      <c r="AA117" s="24">
        <f ca="1">OFFSET(COM!AD$247,$E117,0)</f>
        <v>8.7642024929514974</v>
      </c>
      <c r="AB117" s="24">
        <f ca="1">OFFSET(COM!AE$247,$E117,0)</f>
        <v>8.7155717059711719</v>
      </c>
      <c r="AC117" s="24">
        <f ca="1">OFFSET(COM!AF$247,$E117,0)</f>
        <v>8.6700669055595281</v>
      </c>
      <c r="AD117" s="24">
        <f ca="1">OFFSET(COM!AG$247,$E117,0)</f>
        <v>8.6243296246119279</v>
      </c>
      <c r="AE117" s="24">
        <f ca="1">OFFSET(COM!AH$247,$E117,0)</f>
        <v>8.5804490017310258</v>
      </c>
      <c r="AF117" s="24">
        <f ca="1">OFFSET(COM!AI$247,$E117,0)</f>
        <v>8.5377719916449841</v>
      </c>
      <c r="AG117" s="24">
        <f ca="1">OFFSET(COM!AJ$247,$E117,0)</f>
        <v>8.4954522575782558</v>
      </c>
      <c r="AH117" s="24">
        <f ca="1">OFFSET(COM!AK$247,$E117,0)</f>
        <v>8.4539582540928588</v>
      </c>
      <c r="AI117" s="24">
        <f ca="1">OFFSET(COM!AL$247,$E117,0)</f>
        <v>8.4133842666321659</v>
      </c>
      <c r="AJ117" s="24">
        <f ca="1">OFFSET(COM!AM$247,$E117,0)</f>
        <v>8.2165944866024567</v>
      </c>
      <c r="AK117" s="24">
        <f ca="1">OFFSET(COM!AN$247,$E117,0)</f>
        <v>8.0465607513125192</v>
      </c>
      <c r="AL117" s="24">
        <f ca="1">OFFSET(COM!AO$247,$E117,0)</f>
        <v>8.0465607513125192</v>
      </c>
      <c r="AM117" s="24">
        <f ca="1">OFFSET(COM!AP$247,$E117,0)</f>
        <v>8.0465607513125192</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6.1364685817984066</v>
      </c>
      <c r="Q118" s="24">
        <f ca="1">OFFSET(COM!T$247,$E118,0)</f>
        <v>8.0636140236166529</v>
      </c>
      <c r="R118" s="24">
        <f ca="1">OFFSET(COM!U$247,$E118,0)</f>
        <v>9.8948316625352462</v>
      </c>
      <c r="S118" s="24">
        <f ca="1">OFFSET(COM!V$247,$E118,0)</f>
        <v>11.825446707542127</v>
      </c>
      <c r="T118" s="194">
        <f ca="1">OFFSET(COM!W$247,$E118,0)</f>
        <v>13.739219872767604</v>
      </c>
      <c r="U118" s="24">
        <f ca="1">OFFSET(COM!X$247,$E118,0)</f>
        <v>15.660406907252566</v>
      </c>
      <c r="V118" s="24">
        <f ca="1">OFFSET(COM!Y$247,$E118,0)</f>
        <v>17.576387255603258</v>
      </c>
      <c r="W118" s="24">
        <f ca="1">OFFSET(COM!Z$247,$E118,0)</f>
        <v>19.432725345871532</v>
      </c>
      <c r="X118" s="24">
        <f ca="1">OFFSET(COM!AA$247,$E118,0)</f>
        <v>21.40890232719104</v>
      </c>
      <c r="Y118" s="206">
        <f ca="1">OFFSET(COM!AB$247,$E118,0)</f>
        <v>23.454315203262219</v>
      </c>
      <c r="Z118" s="24">
        <f ca="1">OFFSET(COM!AC$247,$E118,0)</f>
        <v>25.686574218898009</v>
      </c>
      <c r="AA118" s="24">
        <f ca="1">OFFSET(COM!AD$247,$E118,0)</f>
        <v>27.978035167722194</v>
      </c>
      <c r="AB118" s="24">
        <f ca="1">OFFSET(COM!AE$247,$E118,0)</f>
        <v>30.340750016914047</v>
      </c>
      <c r="AC118" s="24">
        <f ca="1">OFFSET(COM!AF$247,$E118,0)</f>
        <v>32.857769334340894</v>
      </c>
      <c r="AD118" s="24">
        <f ca="1">OFFSET(COM!AG$247,$E118,0)</f>
        <v>35.363312983306699</v>
      </c>
      <c r="AE118" s="24">
        <f ca="1">OFFSET(COM!AH$247,$E118,0)</f>
        <v>37.960504702211878</v>
      </c>
      <c r="AF118" s="24">
        <f ca="1">OFFSET(COM!AI$247,$E118,0)</f>
        <v>40.617108970784599</v>
      </c>
      <c r="AG118" s="24">
        <f ca="1">OFFSET(COM!AJ$247,$E118,0)</f>
        <v>43.291349043274529</v>
      </c>
      <c r="AH118" s="24">
        <f ca="1">OFFSET(COM!AK$247,$E118,0)</f>
        <v>46.006348701724988</v>
      </c>
      <c r="AI118" s="24">
        <f ca="1">OFFSET(COM!AL$247,$E118,0)</f>
        <v>48.766762049690882</v>
      </c>
      <c r="AJ118" s="24">
        <f ca="1">OFFSET(COM!AM$247,$E118,0)</f>
        <v>62.586912687194292</v>
      </c>
      <c r="AK118" s="24">
        <f ca="1">OFFSET(COM!AN$247,$E118,0)</f>
        <v>77.701376534825783</v>
      </c>
      <c r="AL118" s="24">
        <f ca="1">OFFSET(COM!AO$247,$E118,0)</f>
        <v>77.701376534825783</v>
      </c>
      <c r="AM118" s="24">
        <f ca="1">OFFSET(COM!AP$247,$E118,0)</f>
        <v>77.701376534825783</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0.58521253803385098</v>
      </c>
      <c r="Q120" s="24">
        <f ca="1">OFFSET(COM!T$247,$E120,0)</f>
        <v>0.76899734197010827</v>
      </c>
      <c r="R120" s="24">
        <f ca="1">OFFSET(COM!U$247,$E120,0)</f>
        <v>0.94363386261368642</v>
      </c>
      <c r="S120" s="24">
        <f ca="1">OFFSET(COM!V$247,$E120,0)</f>
        <v>1.1277495499009991</v>
      </c>
      <c r="T120" s="194">
        <f ca="1">OFFSET(COM!W$247,$E120,0)</f>
        <v>1.310259088785406</v>
      </c>
      <c r="U120" s="24">
        <f ca="1">OFFSET(COM!X$247,$E120,0)</f>
        <v>1.493475661232873</v>
      </c>
      <c r="V120" s="24">
        <f ca="1">OFFSET(COM!Y$247,$E120,0)</f>
        <v>1.6761956910896356</v>
      </c>
      <c r="W120" s="24">
        <f ca="1">OFFSET(COM!Z$247,$E120,0)</f>
        <v>1.8532278571919887</v>
      </c>
      <c r="X120" s="24">
        <f ca="1">OFFSET(COM!AA$247,$E120,0)</f>
        <v>2.0416886195060586</v>
      </c>
      <c r="Y120" s="206">
        <f ca="1">OFFSET(COM!AB$247,$E120,0)</f>
        <v>2.2367521555735617</v>
      </c>
      <c r="Z120" s="24">
        <f ca="1">OFFSET(COM!AC$247,$E120,0)</f>
        <v>2.4496345237753587</v>
      </c>
      <c r="AA120" s="24">
        <f ca="1">OFFSET(COM!AD$247,$E120,0)</f>
        <v>2.6681627635588097</v>
      </c>
      <c r="AB120" s="24">
        <f ca="1">OFFSET(COM!AE$247,$E120,0)</f>
        <v>2.8934862269017296</v>
      </c>
      <c r="AC120" s="24">
        <f ca="1">OFFSET(COM!AF$247,$E120,0)</f>
        <v>3.1335251423458157</v>
      </c>
      <c r="AD120" s="24">
        <f ca="1">OFFSET(COM!AG$247,$E120,0)</f>
        <v>3.372469665310545</v>
      </c>
      <c r="AE120" s="24">
        <f ca="1">OFFSET(COM!AH$247,$E120,0)</f>
        <v>3.6201543291071228</v>
      </c>
      <c r="AF120" s="24">
        <f ca="1">OFFSET(COM!AI$247,$E120,0)</f>
        <v>3.8735049502077326</v>
      </c>
      <c r="AG120" s="24">
        <f ca="1">OFFSET(COM!AJ$247,$E120,0)</f>
        <v>4.1285374333488774</v>
      </c>
      <c r="AH120" s="24">
        <f ca="1">OFFSET(COM!AK$247,$E120,0)</f>
        <v>4.387457008949017</v>
      </c>
      <c r="AI120" s="24">
        <f ca="1">OFFSET(COM!AL$247,$E120,0)</f>
        <v>4.6507075218217171</v>
      </c>
      <c r="AJ120" s="24">
        <f ca="1">OFFSET(COM!AM$247,$E120,0)</f>
        <v>5.9686846812864944</v>
      </c>
      <c r="AK120" s="24">
        <f ca="1">OFFSET(COM!AN$247,$E120,0)</f>
        <v>7.410095752065752</v>
      </c>
      <c r="AL120" s="24">
        <f ca="1">OFFSET(COM!AO$247,$E120,0)</f>
        <v>7.410095752065752</v>
      </c>
      <c r="AM120" s="24">
        <f ca="1">OFFSET(COM!AP$247,$E120,0)</f>
        <v>7.410095752065752</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0.42103233040064192</v>
      </c>
      <c r="Q121" s="24">
        <f ca="1">OFFSET(COM!T$247,$E121,0)</f>
        <v>0.55325667500111864</v>
      </c>
      <c r="R121" s="24">
        <f ca="1">OFFSET(COM!U$247,$E121,0)</f>
        <v>0.67889926889812835</v>
      </c>
      <c r="S121" s="24">
        <f ca="1">OFFSET(COM!V$247,$E121,0)</f>
        <v>0.81136166818699851</v>
      </c>
      <c r="T121" s="194">
        <f ca="1">OFFSET(COM!W$247,$E121,0)</f>
        <v>0.94266852079650898</v>
      </c>
      <c r="U121" s="24">
        <f ca="1">OFFSET(COM!X$247,$E121,0)</f>
        <v>1.0744840501164106</v>
      </c>
      <c r="V121" s="24">
        <f ca="1">OFFSET(COM!Y$247,$E121,0)</f>
        <v>1.2059423408767798</v>
      </c>
      <c r="W121" s="24">
        <f ca="1">OFFSET(COM!Z$247,$E121,0)</f>
        <v>1.3333084866882967</v>
      </c>
      <c r="X121" s="24">
        <f ca="1">OFFSET(COM!AA$247,$E121,0)</f>
        <v>1.4688969588915091</v>
      </c>
      <c r="Y121" s="206">
        <f ca="1">OFFSET(COM!AB$247,$E121,0)</f>
        <v>1.6092358098713899</v>
      </c>
      <c r="Z121" s="24">
        <f ca="1">OFFSET(COM!AC$247,$E121,0)</f>
        <v>1.7623944552523361</v>
      </c>
      <c r="AA121" s="24">
        <f ca="1">OFFSET(COM!AD$247,$E121,0)</f>
        <v>1.9196150342294984</v>
      </c>
      <c r="AB121" s="24">
        <f ca="1">OFFSET(COM!AE$247,$E121,0)</f>
        <v>2.0817244503810124</v>
      </c>
      <c r="AC121" s="24">
        <f ca="1">OFFSET(COM!AF$247,$E121,0)</f>
        <v>2.2544209279647172</v>
      </c>
      <c r="AD121" s="24">
        <f ca="1">OFFSET(COM!AG$247,$E121,0)</f>
        <v>2.4263300426913239</v>
      </c>
      <c r="AE121" s="24">
        <f ca="1">OFFSET(COM!AH$247,$E121,0)</f>
        <v>2.6045272692120252</v>
      </c>
      <c r="AF121" s="24">
        <f ca="1">OFFSET(COM!AI$247,$E121,0)</f>
        <v>2.7868008800420609</v>
      </c>
      <c r="AG121" s="24">
        <f ca="1">OFFSET(COM!AJ$247,$E121,0)</f>
        <v>2.9702845098794097</v>
      </c>
      <c r="AH121" s="24">
        <f ca="1">OFFSET(COM!AK$247,$E121,0)</f>
        <v>3.1565647161571606</v>
      </c>
      <c r="AI121" s="24">
        <f ca="1">OFFSET(COM!AL$247,$E121,0)</f>
        <v>3.3459608239137335</v>
      </c>
      <c r="AJ121" s="24">
        <f ca="1">OFFSET(COM!AM$247,$E121,0)</f>
        <v>4.2941821260898934</v>
      </c>
      <c r="AK121" s="24">
        <f ca="1">OFFSET(COM!AN$247,$E121,0)</f>
        <v>5.3312082025208989</v>
      </c>
      <c r="AL121" s="24">
        <f ca="1">OFFSET(COM!AO$247,$E121,0)</f>
        <v>5.3312082025208989</v>
      </c>
      <c r="AM121" s="24">
        <f ca="1">OFFSET(COM!AP$247,$E121,0)</f>
        <v>5.3312082025208989</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5.340144590343491</v>
      </c>
      <c r="Q122" s="24">
        <f ca="1">OFFSET(COM!T$247,$E122,0)</f>
        <v>7.0172061068737017</v>
      </c>
      <c r="R122" s="24">
        <f ca="1">OFFSET(COM!U$247,$E122,0)</f>
        <v>8.6107882849391828</v>
      </c>
      <c r="S122" s="24">
        <f ca="1">OFFSET(COM!V$247,$E122,0)</f>
        <v>10.290869157382561</v>
      </c>
      <c r="T122" s="194">
        <f ca="1">OFFSET(COM!W$247,$E122,0)</f>
        <v>11.956293705588799</v>
      </c>
      <c r="U122" s="24">
        <f ca="1">OFFSET(COM!X$247,$E122,0)</f>
        <v>13.628170031929608</v>
      </c>
      <c r="V122" s="24">
        <f ca="1">OFFSET(COM!Y$247,$E122,0)</f>
        <v>15.29551533909825</v>
      </c>
      <c r="W122" s="24">
        <f ca="1">OFFSET(COM!Z$247,$E122,0)</f>
        <v>16.910958110205776</v>
      </c>
      <c r="X122" s="24">
        <f ca="1">OFFSET(COM!AA$247,$E122,0)</f>
        <v>18.630688387593089</v>
      </c>
      <c r="Y122" s="206">
        <f ca="1">OFFSET(COM!AB$247,$E122,0)</f>
        <v>20.410669880135714</v>
      </c>
      <c r="Z122" s="24">
        <f ca="1">OFFSET(COM!AC$247,$E122,0)</f>
        <v>22.353250657286765</v>
      </c>
      <c r="AA122" s="24">
        <f ca="1">OFFSET(COM!AD$247,$E122,0)</f>
        <v>24.347350786169137</v>
      </c>
      <c r="AB122" s="24">
        <f ca="1">OFFSET(COM!AE$247,$E122,0)</f>
        <v>26.403458261054702</v>
      </c>
      <c r="AC122" s="24">
        <f ca="1">OFFSET(COM!AF$247,$E122,0)</f>
        <v>28.593846252547984</v>
      </c>
      <c r="AD122" s="24">
        <f ca="1">OFFSET(COM!AG$247,$E122,0)</f>
        <v>30.774247762722904</v>
      </c>
      <c r="AE122" s="24">
        <f ca="1">OFFSET(COM!AH$247,$E122,0)</f>
        <v>33.034404255487303</v>
      </c>
      <c r="AF122" s="24">
        <f ca="1">OFFSET(COM!AI$247,$E122,0)</f>
        <v>35.346263384951691</v>
      </c>
      <c r="AG122" s="24">
        <f ca="1">OFFSET(COM!AJ$247,$E122,0)</f>
        <v>37.673469735970215</v>
      </c>
      <c r="AH122" s="24">
        <f ca="1">OFFSET(COM!AK$247,$E122,0)</f>
        <v>40.036146338253026</v>
      </c>
      <c r="AI122" s="24">
        <f ca="1">OFFSET(COM!AL$247,$E122,0)</f>
        <v>42.438343336535695</v>
      </c>
      <c r="AJ122" s="24">
        <f ca="1">OFFSET(COM!AM$247,$E122,0)</f>
        <v>54.46506549453737</v>
      </c>
      <c r="AK122" s="24">
        <f ca="1">OFFSET(COM!AN$247,$E122,0)</f>
        <v>67.618139005135703</v>
      </c>
      <c r="AL122" s="24">
        <f ca="1">OFFSET(COM!AO$247,$E122,0)</f>
        <v>67.618139005135703</v>
      </c>
      <c r="AM122" s="24">
        <f ca="1">OFFSET(COM!AP$247,$E122,0)</f>
        <v>67.618139005135703</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0.86724655805596251</v>
      </c>
      <c r="Q123" s="24">
        <f ca="1">OFFSET(COM!T$247,$E123,0)</f>
        <v>1.1396035707272965</v>
      </c>
      <c r="R123" s="24">
        <f ca="1">OFFSET(COM!U$247,$E123,0)</f>
        <v>1.3984034282078817</v>
      </c>
      <c r="S123" s="24">
        <f ca="1">OFFSET(COM!V$247,$E123,0)</f>
        <v>1.6712507882806653</v>
      </c>
      <c r="T123" s="194">
        <f ca="1">OFFSET(COM!W$247,$E123,0)</f>
        <v>1.9417179418752577</v>
      </c>
      <c r="U123" s="24">
        <f ca="1">OFFSET(COM!X$247,$E123,0)</f>
        <v>2.2132328727885895</v>
      </c>
      <c r="V123" s="24">
        <f ca="1">OFFSET(COM!Y$247,$E123,0)</f>
        <v>2.4840119601840032</v>
      </c>
      <c r="W123" s="24">
        <f ca="1">OFFSET(COM!Z$247,$E123,0)</f>
        <v>2.7463620069435559</v>
      </c>
      <c r="X123" s="24">
        <f ca="1">OFFSET(COM!AA$247,$E123,0)</f>
        <v>3.0256484829213242</v>
      </c>
      <c r="Y123" s="206">
        <f ca="1">OFFSET(COM!AB$247,$E123,0)</f>
        <v>3.3147198360832446</v>
      </c>
      <c r="Z123" s="24">
        <f ca="1">OFFSET(COM!AC$247,$E123,0)</f>
        <v>3.6301975285368044</v>
      </c>
      <c r="AA123" s="24">
        <f ca="1">OFFSET(COM!AD$247,$E123,0)</f>
        <v>3.9540420319832834</v>
      </c>
      <c r="AB123" s="24">
        <f ca="1">OFFSET(COM!AE$247,$E123,0)</f>
        <v>4.2879566105907783</v>
      </c>
      <c r="AC123" s="24">
        <f ca="1">OFFSET(COM!AF$247,$E123,0)</f>
        <v>4.6436785230394966</v>
      </c>
      <c r="AD123" s="24">
        <f ca="1">OFFSET(COM!AG$247,$E123,0)</f>
        <v>4.9977786176883559</v>
      </c>
      <c r="AE123" s="24">
        <f ca="1">OFFSET(COM!AH$247,$E123,0)</f>
        <v>5.364831027198429</v>
      </c>
      <c r="AF123" s="24">
        <f ca="1">OFFSET(COM!AI$247,$E123,0)</f>
        <v>5.7402800134232166</v>
      </c>
      <c r="AG123" s="24">
        <f ca="1">OFFSET(COM!AJ$247,$E123,0)</f>
        <v>6.1182214087660292</v>
      </c>
      <c r="AH123" s="24">
        <f ca="1">OFFSET(COM!AK$247,$E123,0)</f>
        <v>6.5019232199181731</v>
      </c>
      <c r="AI123" s="24">
        <f ca="1">OFFSET(COM!AL$247,$E123,0)</f>
        <v>6.8920431957518247</v>
      </c>
      <c r="AJ123" s="24">
        <f ca="1">OFFSET(COM!AM$247,$E123,0)</f>
        <v>8.8451988116284035</v>
      </c>
      <c r="AK123" s="24">
        <f ca="1">OFFSET(COM!AN$247,$E123,0)</f>
        <v>10.981275379770494</v>
      </c>
      <c r="AL123" s="24">
        <f ca="1">OFFSET(COM!AO$247,$E123,0)</f>
        <v>10.981275379770494</v>
      </c>
      <c r="AM123" s="24">
        <f ca="1">OFFSET(COM!AP$247,$E123,0)</f>
        <v>10.981275379770494</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1.2990657099472795</v>
      </c>
      <c r="Q124" s="24">
        <f ca="1">OFFSET(COM!T$247,$E124,0)</f>
        <v>1.7070346465068134</v>
      </c>
      <c r="R124" s="24">
        <f ca="1">OFFSET(COM!U$247,$E124,0)</f>
        <v>2.0946960531382781</v>
      </c>
      <c r="S124" s="24">
        <f ca="1">OFFSET(COM!V$247,$E124,0)</f>
        <v>2.503399490733611</v>
      </c>
      <c r="T124" s="194">
        <f ca="1">OFFSET(COM!W$247,$E124,0)</f>
        <v>2.9085375701390599</v>
      </c>
      <c r="U124" s="24">
        <f ca="1">OFFSET(COM!X$247,$E124,0)</f>
        <v>3.315245135838564</v>
      </c>
      <c r="V124" s="24">
        <f ca="1">OFFSET(COM!Y$247,$E124,0)</f>
        <v>3.7208504670314739</v>
      </c>
      <c r="W124" s="24">
        <f ca="1">OFFSET(COM!Z$247,$E124,0)</f>
        <v>4.1138297721466959</v>
      </c>
      <c r="X124" s="24">
        <f ca="1">OFFSET(COM!AA$247,$E124,0)</f>
        <v>4.5321784883503309</v>
      </c>
      <c r="Y124" s="206">
        <f ca="1">OFFSET(COM!AB$247,$E124,0)</f>
        <v>4.9651841649165078</v>
      </c>
      <c r="Z124" s="24">
        <f ca="1">OFFSET(COM!AC$247,$E124,0)</f>
        <v>5.4377444174914942</v>
      </c>
      <c r="AA124" s="24">
        <f ca="1">OFFSET(COM!AD$247,$E124,0)</f>
        <v>5.9228374811356597</v>
      </c>
      <c r="AB124" s="24">
        <f ca="1">OFFSET(COM!AE$247,$E124,0)</f>
        <v>6.4230147088122447</v>
      </c>
      <c r="AC124" s="24">
        <f ca="1">OFFSET(COM!AF$247,$E124,0)</f>
        <v>6.9558575716018822</v>
      </c>
      <c r="AD124" s="24">
        <f ca="1">OFFSET(COM!AG$247,$E124,0)</f>
        <v>7.4862710815483071</v>
      </c>
      <c r="AE124" s="24">
        <f ca="1">OFFSET(COM!AH$247,$E124,0)</f>
        <v>8.0360861191737349</v>
      </c>
      <c r="AF124" s="24">
        <f ca="1">OFFSET(COM!AI$247,$E124,0)</f>
        <v>8.5984785545296081</v>
      </c>
      <c r="AG124" s="24">
        <f ca="1">OFFSET(COM!AJ$247,$E124,0)</f>
        <v>9.1646044186207227</v>
      </c>
      <c r="AH124" s="24">
        <f ca="1">OFFSET(COM!AK$247,$E124,0)</f>
        <v>9.7393589230718689</v>
      </c>
      <c r="AI124" s="24">
        <f ca="1">OFFSET(COM!AL$247,$E124,0)</f>
        <v>10.32372732288079</v>
      </c>
      <c r="AJ124" s="24">
        <f ca="1">OFFSET(COM!AM$247,$E124,0)</f>
        <v>13.249397610306131</v>
      </c>
      <c r="AK124" s="24">
        <f ca="1">OFFSET(COM!AN$247,$E124,0)</f>
        <v>16.449068796912545</v>
      </c>
      <c r="AL124" s="24">
        <f ca="1">OFFSET(COM!AO$247,$E124,0)</f>
        <v>16.449068796912545</v>
      </c>
      <c r="AM124" s="24">
        <f ca="1">OFFSET(COM!AP$247,$E124,0)</f>
        <v>16.449068796912545</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0.49229146503437643</v>
      </c>
      <c r="Q126" s="24">
        <f ca="1">OFFSET(COM!T$247,$E126,0)</f>
        <v>0.64689459552233297</v>
      </c>
      <c r="R126" s="24">
        <f ca="1">OFFSET(COM!U$247,$E126,0)</f>
        <v>0.79380202318096638</v>
      </c>
      <c r="S126" s="24">
        <f ca="1">OFFSET(COM!V$247,$E126,0)</f>
        <v>0.94868349878127101</v>
      </c>
      <c r="T126" s="194">
        <f ca="1">OFFSET(COM!W$247,$E126,0)</f>
        <v>1.102213853038575</v>
      </c>
      <c r="U126" s="24">
        <f ca="1">OFFSET(COM!X$247,$E126,0)</f>
        <v>1.2563389768299646</v>
      </c>
      <c r="V126" s="24">
        <f ca="1">OFFSET(COM!Y$247,$E126,0)</f>
        <v>1.4100463999339232</v>
      </c>
      <c r="W126" s="24">
        <f ca="1">OFFSET(COM!Z$247,$E126,0)</f>
        <v>1.5589690882644582</v>
      </c>
      <c r="X126" s="24">
        <f ca="1">OFFSET(COM!AA$247,$E126,0)</f>
        <v>1.7175057202593835</v>
      </c>
      <c r="Y126" s="206">
        <f ca="1">OFFSET(COM!AB$247,$E126,0)</f>
        <v>1.8815967260127535</v>
      </c>
      <c r="Z126" s="24">
        <f ca="1">OFFSET(COM!AC$247,$E126,0)</f>
        <v>2.0606772584875861</v>
      </c>
      <c r="AA126" s="24">
        <f ca="1">OFFSET(COM!AD$247,$E126,0)</f>
        <v>2.2445072011539131</v>
      </c>
      <c r="AB126" s="24">
        <f ca="1">OFFSET(COM!AE$247,$E126,0)</f>
        <v>2.4340534098670443</v>
      </c>
      <c r="AC126" s="24">
        <f ca="1">OFFSET(COM!AF$247,$E126,0)</f>
        <v>2.6359785253921606</v>
      </c>
      <c r="AD126" s="24">
        <f ca="1">OFFSET(COM!AG$247,$E126,0)</f>
        <v>2.8369830179948856</v>
      </c>
      <c r="AE126" s="24">
        <f ca="1">OFFSET(COM!AH$247,$E126,0)</f>
        <v>3.045339876541739</v>
      </c>
      <c r="AF126" s="24">
        <f ca="1">OFFSET(COM!AI$247,$E126,0)</f>
        <v>3.2584630417562446</v>
      </c>
      <c r="AG126" s="24">
        <f ca="1">OFFSET(COM!AJ$247,$E126,0)</f>
        <v>3.473001020007227</v>
      </c>
      <c r="AH126" s="24">
        <f ca="1">OFFSET(COM!AK$247,$E126,0)</f>
        <v>3.6908088913602817</v>
      </c>
      <c r="AI126" s="24">
        <f ca="1">OFFSET(COM!AL$247,$E126,0)</f>
        <v>3.9122600261711633</v>
      </c>
      <c r="AJ126" s="24">
        <f ca="1">OFFSET(COM!AM$247,$E126,0)</f>
        <v>5.0209664610924714</v>
      </c>
      <c r="AK126" s="24">
        <f ca="1">OFFSET(COM!AN$247,$E126,0)</f>
        <v>6.2335077544398878</v>
      </c>
      <c r="AL126" s="24">
        <f ca="1">OFFSET(COM!AO$247,$E126,0)</f>
        <v>6.2335077544398878</v>
      </c>
      <c r="AM126" s="24">
        <f ca="1">OFFSET(COM!AP$247,$E126,0)</f>
        <v>6.2335077544398878</v>
      </c>
    </row>
    <row r="127" spans="1:39">
      <c r="A127" s="35" t="s">
        <v>292</v>
      </c>
      <c r="B127">
        <v>9</v>
      </c>
      <c r="E127" s="129">
        <f>MATCH(F127,IND!$D$28:$D$260,0)</f>
        <v>5</v>
      </c>
      <c r="F127" s="4" t="str">
        <f t="shared" si="1"/>
        <v>IISCRS</v>
      </c>
      <c r="G127" s="10">
        <f ca="1">OFFSET(IND!J$27,$E127,0)</f>
        <v>6.94</v>
      </c>
      <c r="H127" s="10">
        <f ca="1">OFFSET(IND!K$27,$E127,0)</f>
        <v>7.1</v>
      </c>
      <c r="I127" s="10">
        <f ca="1">OFFSET(IND!L$27,$E127,0)</f>
        <v>6.5</v>
      </c>
      <c r="J127" s="10">
        <f ca="1">OFFSET(IND!M$27,$E127,0)</f>
        <v>6.4000000000000012</v>
      </c>
      <c r="K127" s="10">
        <f ca="1">OFFSET(IND!N$27,$E127,0)</f>
        <v>6.0910000000000002</v>
      </c>
      <c r="L127" s="10">
        <f ca="1">OFFSET(IND!O$27,$E127,0)</f>
        <v>6.23</v>
      </c>
      <c r="M127" s="10">
        <f ca="1">OFFSET(IND!P$27,$E127,0)</f>
        <v>6.3</v>
      </c>
      <c r="N127" s="10">
        <f ca="1">OFFSET(IND!Q$27,$E127,0)</f>
        <v>6.1267974837582679</v>
      </c>
      <c r="O127" s="204">
        <f ca="1">OFFSET(IND!R$27,$E127,0)</f>
        <v>5.0030232389251985</v>
      </c>
      <c r="P127" s="10">
        <f ca="1">OFFSET(IND!S$27,$E127,0)</f>
        <v>5.121415391907397</v>
      </c>
      <c r="Q127" s="10">
        <f ca="1">OFFSET(IND!T$27,$E127,0)</f>
        <v>5.1825210192530484</v>
      </c>
      <c r="R127" s="10">
        <f ca="1">OFFSET(IND!U$27,$E127,0)</f>
        <v>5.2436266465986998</v>
      </c>
      <c r="S127" s="10">
        <f ca="1">OFFSET(IND!V$27,$E127,0)</f>
        <v>5.3085513756534537</v>
      </c>
      <c r="T127" s="204">
        <f ca="1">OFFSET(IND!W$27,$E127,0)</f>
        <v>5.3925716132537227</v>
      </c>
      <c r="U127" s="10">
        <f ca="1">OFFSET(IND!X$27,$E127,0)</f>
        <v>5.4498581388902707</v>
      </c>
      <c r="V127" s="10">
        <f ca="1">OFFSET(IND!Y$27,$E127,0)</f>
        <v>5.499506461108612</v>
      </c>
      <c r="W127" s="10">
        <f ca="1">OFFSET(IND!Z$27,$E127,0)</f>
        <v>5.6331750209272249</v>
      </c>
      <c r="X127" s="10">
        <f ca="1">OFFSET(IND!AA$27,$E127,0)</f>
        <v>5.6599087328909476</v>
      </c>
      <c r="Y127" s="207">
        <f ca="1">OFFSET(IND!AB$27,$E127,0)</f>
        <v>5.6942806482728772</v>
      </c>
      <c r="Z127" s="10">
        <f ca="1">OFFSET(IND!AC$27,$E127,0)</f>
        <v>5.7401098687821168</v>
      </c>
      <c r="AA127" s="10">
        <f ca="1">OFFSET(IND!AD$27,$E127,0)</f>
        <v>5.8012154961277691</v>
      </c>
      <c r="AB127" s="10">
        <f ca="1">OFFSET(IND!AE$27,$E127,0)</f>
        <v>5.8699593268916264</v>
      </c>
      <c r="AC127" s="10">
        <f ca="1">OFFSET(IND!AF$27,$E127,0)</f>
        <v>5.9730750730374131</v>
      </c>
      <c r="AD127" s="10">
        <f ca="1">OFFSET(IND!AG$27,$E127,0)</f>
        <v>6.0647335140558907</v>
      </c>
      <c r="AE127" s="10">
        <f ca="1">OFFSET(IND!AH$27,$E127,0)</f>
        <v>6.1602110567834707</v>
      </c>
      <c r="AF127" s="10">
        <f ca="1">OFFSET(IND!AI$27,$E127,0)</f>
        <v>6.2633268029292575</v>
      </c>
      <c r="AG127" s="10">
        <f ca="1">OFFSET(IND!AJ$27,$E127,0)</f>
        <v>6.3778998542023535</v>
      </c>
      <c r="AH127" s="10">
        <f ca="1">OFFSET(IND!AK$27,$E127,0)</f>
        <v>6.4962920071845538</v>
      </c>
      <c r="AI127" s="10">
        <f ca="1">OFFSET(IND!AL$27,$E127,0)</f>
        <v>6.6185032618758557</v>
      </c>
      <c r="AJ127" s="10">
        <f ca="1">OFFSET(IND!AM$27,$E127,0)</f>
        <v>7.3021224678053303</v>
      </c>
      <c r="AK127" s="10">
        <f ca="1">OFFSET(IND!AN$27,$E127,0)</f>
        <v>8.2798125053357516</v>
      </c>
      <c r="AL127" s="10">
        <f ca="1">OFFSET(IND!AO$27,$E127,0)</f>
        <v>9.892109943528828</v>
      </c>
      <c r="AM127" s="10">
        <f ca="1">OFFSET(IND!AP$27,$E127,0)</f>
        <v>11.5534191869887</v>
      </c>
    </row>
    <row r="128" spans="1:39">
      <c r="A128" s="35" t="s">
        <v>299</v>
      </c>
      <c r="B128">
        <v>3.4</v>
      </c>
      <c r="E128" s="129">
        <f>MATCH(F128,IND!$D$28:$D$260,0)</f>
        <v>11</v>
      </c>
      <c r="F128" s="4" t="str">
        <f t="shared" si="1"/>
        <v>INMBRI</v>
      </c>
      <c r="G128" s="10">
        <f ca="1">OFFSET(IND!J$27,$E128,0)</f>
        <v>3.2959999999999998</v>
      </c>
      <c r="H128" s="10">
        <f ca="1">OFFSET(IND!K$27,$E128,0)</f>
        <v>4.5590000000000002</v>
      </c>
      <c r="I128" s="10">
        <f ca="1">OFFSET(IND!L$27,$E128,0)</f>
        <v>5.8220999999999998</v>
      </c>
      <c r="J128" s="10">
        <f ca="1">OFFSET(IND!M$27,$E128,0)</f>
        <v>7.0850999999999997</v>
      </c>
      <c r="K128" s="10">
        <f ca="1">OFFSET(IND!N$27,$E128,0)</f>
        <v>8.3482000000000003</v>
      </c>
      <c r="L128" s="10">
        <f ca="1">OFFSET(IND!O$27,$E128,0)</f>
        <v>9.6111784370000013</v>
      </c>
      <c r="M128" s="10">
        <f ca="1">OFFSET(IND!P$27,$E128,0)</f>
        <v>9.7413637140836169</v>
      </c>
      <c r="N128" s="10">
        <f ca="1">OFFSET(IND!Q$27,$E128,0)</f>
        <v>9.7513779661669719</v>
      </c>
      <c r="O128" s="204">
        <f ca="1">OFFSET(IND!R$27,$E128,0)</f>
        <v>8.9502377994985682</v>
      </c>
      <c r="P128" s="10">
        <f ca="1">OFFSET(IND!S$27,$E128,0)</f>
        <v>9.1669814499137789</v>
      </c>
      <c r="Q128" s="10">
        <f ca="1">OFFSET(IND!T$27,$E128,0)</f>
        <v>9.3646006605864667</v>
      </c>
      <c r="R128" s="10">
        <f ca="1">OFFSET(IND!U$27,$E128,0)</f>
        <v>9.5430954315166385</v>
      </c>
      <c r="S128" s="10">
        <f ca="1">OFFSET(IND!V$27,$E128,0)</f>
        <v>9.7470894554368321</v>
      </c>
      <c r="T128" s="204">
        <f ca="1">OFFSET(IND!W$27,$E128,0)</f>
        <v>9.9447086661095216</v>
      </c>
      <c r="U128" s="10">
        <f ca="1">OFFSET(IND!X$27,$E128,0)</f>
        <v>10.148702690029715</v>
      </c>
      <c r="V128" s="10">
        <f ca="1">OFFSET(IND!Y$27,$E128,0)</f>
        <v>10.352696713949907</v>
      </c>
      <c r="W128" s="10">
        <f ca="1">OFFSET(IND!Z$27,$E128,0)</f>
        <v>10.492942605395042</v>
      </c>
      <c r="X128" s="10">
        <f ca="1">OFFSET(IND!AA$27,$E128,0)</f>
        <v>10.709686255810251</v>
      </c>
      <c r="Y128" s="207">
        <f ca="1">OFFSET(IND!AB$27,$E128,0)</f>
        <v>10.945554345967977</v>
      </c>
      <c r="Z128" s="10">
        <f ca="1">OFFSET(IND!AC$27,$E128,0)</f>
        <v>11.226046128858247</v>
      </c>
      <c r="AA128" s="10">
        <f ca="1">OFFSET(IND!AD$27,$E128,0)</f>
        <v>11.525662351491032</v>
      </c>
      <c r="AB128" s="10">
        <f ca="1">OFFSET(IND!AE$27,$E128,0)</f>
        <v>11.844403013866337</v>
      </c>
      <c r="AC128" s="10">
        <f ca="1">OFFSET(IND!AF$27,$E128,0)</f>
        <v>12.175893302736656</v>
      </c>
      <c r="AD128" s="10">
        <f ca="1">OFFSET(IND!AG$27,$E128,0)</f>
        <v>12.501008778359465</v>
      </c>
      <c r="AE128" s="10">
        <f ca="1">OFFSET(IND!AH$27,$E128,0)</f>
        <v>12.845248693724795</v>
      </c>
      <c r="AF128" s="10">
        <f ca="1">OFFSET(IND!AI$27,$E128,0)</f>
        <v>13.202238235585138</v>
      </c>
      <c r="AG128" s="10">
        <f ca="1">OFFSET(IND!AJ$27,$E128,0)</f>
        <v>13.57197740394049</v>
      </c>
      <c r="AH128" s="10">
        <f ca="1">OFFSET(IND!AK$27,$E128,0)</f>
        <v>13.954466198790858</v>
      </c>
      <c r="AI128" s="10">
        <f ca="1">OFFSET(IND!AL$27,$E128,0)</f>
        <v>14.343329806888731</v>
      </c>
      <c r="AJ128" s="10">
        <f ca="1">OFFSET(IND!AM$27,$E128,0)</f>
        <v>16.657387015733448</v>
      </c>
      <c r="AK128" s="10">
        <f ca="1">OFFSET(IND!AN$27,$E128,0)</f>
        <v>19.60255073608127</v>
      </c>
      <c r="AL128" s="10">
        <f ca="1">OFFSET(IND!AO$27,$E128,0)</f>
        <v>24.756587246689879</v>
      </c>
      <c r="AM128" s="10">
        <f ca="1">OFFSET(IND!AP$27,$E128,0)</f>
        <v>30.015808175882444</v>
      </c>
    </row>
    <row r="129" spans="1:39">
      <c r="A129" s="35" t="s">
        <v>293</v>
      </c>
      <c r="B129">
        <v>10</v>
      </c>
      <c r="E129" s="129">
        <f>MATCH(F129,IND!$D$28:$D$260,0)</f>
        <v>8</v>
      </c>
      <c r="F129" s="4" t="str">
        <f t="shared" si="1"/>
        <v>INMCEM</v>
      </c>
      <c r="G129" s="10">
        <f ca="1">OFFSET(IND!J$27,$E129,0)</f>
        <v>14.27</v>
      </c>
      <c r="H129" s="10">
        <f ca="1">OFFSET(IND!K$27,$E129,0)</f>
        <v>14.368</v>
      </c>
      <c r="I129" s="10">
        <f ca="1">OFFSET(IND!L$27,$E129,0)</f>
        <v>14.465999999999999</v>
      </c>
      <c r="J129" s="10">
        <f ca="1">OFFSET(IND!M$27,$E129,0)</f>
        <v>14.564</v>
      </c>
      <c r="K129" s="10">
        <f ca="1">OFFSET(IND!N$27,$E129,0)</f>
        <v>14.662000000000001</v>
      </c>
      <c r="L129" s="10">
        <f ca="1">OFFSET(IND!O$27,$E129,0)</f>
        <v>14.759960880300349</v>
      </c>
      <c r="M129" s="10">
        <f ca="1">OFFSET(IND!P$27,$E129,0)</f>
        <v>14.959887414756098</v>
      </c>
      <c r="N129" s="10">
        <f ca="1">OFFSET(IND!Q$27,$E129,0)</f>
        <v>14.975266378945001</v>
      </c>
      <c r="O129" s="204">
        <f ca="1">OFFSET(IND!R$27,$E129,0)</f>
        <v>13.744949243832703</v>
      </c>
      <c r="P129" s="10">
        <f ca="1">OFFSET(IND!S$27,$E129,0)</f>
        <v>14.077804140050878</v>
      </c>
      <c r="Q129" s="10">
        <f ca="1">OFFSET(IND!T$27,$E129,0)</f>
        <v>14.381289486602739</v>
      </c>
      <c r="R129" s="10">
        <f ca="1">OFFSET(IND!U$27,$E129,0)</f>
        <v>14.655405283488294</v>
      </c>
      <c r="S129" s="10">
        <f ca="1">OFFSET(IND!V$27,$E129,0)</f>
        <v>14.968680479928924</v>
      </c>
      <c r="T129" s="204">
        <f ca="1">OFFSET(IND!W$27,$E129,0)</f>
        <v>15.272165826480789</v>
      </c>
      <c r="U129" s="10">
        <f ca="1">OFFSET(IND!X$27,$E129,0)</f>
        <v>15.585441022921419</v>
      </c>
      <c r="V129" s="10">
        <f ca="1">OFFSET(IND!Y$27,$E129,0)</f>
        <v>15.898716219362045</v>
      </c>
      <c r="W129" s="10">
        <f ca="1">OFFSET(IND!Z$27,$E129,0)</f>
        <v>16.114092916914981</v>
      </c>
      <c r="X129" s="10">
        <f ca="1">OFFSET(IND!AA$27,$E129,0)</f>
        <v>16.446947813133153</v>
      </c>
      <c r="Y129" s="207">
        <f ca="1">OFFSET(IND!AB$27,$E129,0)</f>
        <v>16.809172259017636</v>
      </c>
      <c r="Z129" s="10">
        <f ca="1">OFFSET(IND!AC$27,$E129,0)</f>
        <v>17.239925654123507</v>
      </c>
      <c r="AA129" s="10">
        <f ca="1">OFFSET(IND!AD$27,$E129,0)</f>
        <v>17.700048598895684</v>
      </c>
      <c r="AB129" s="10">
        <f ca="1">OFFSET(IND!AE$27,$E129,0)</f>
        <v>18.189541093334171</v>
      </c>
      <c r="AC129" s="10">
        <f ca="1">OFFSET(IND!AF$27,$E129,0)</f>
        <v>18.698613287550199</v>
      </c>
      <c r="AD129" s="10">
        <f ca="1">OFFSET(IND!AG$27,$E129,0)</f>
        <v>19.197895631877454</v>
      </c>
      <c r="AE129" s="10">
        <f ca="1">OFFSET(IND!AH$27,$E129,0)</f>
        <v>19.72654752587102</v>
      </c>
      <c r="AF129" s="10">
        <f ca="1">OFFSET(IND!AI$27,$E129,0)</f>
        <v>20.27477911964213</v>
      </c>
      <c r="AG129" s="10">
        <f ca="1">OFFSET(IND!AJ$27,$E129,0)</f>
        <v>20.842590413190774</v>
      </c>
      <c r="AH129" s="10">
        <f ca="1">OFFSET(IND!AK$27,$E129,0)</f>
        <v>21.429981406516958</v>
      </c>
      <c r="AI129" s="10">
        <f ca="1">OFFSET(IND!AL$27,$E129,0)</f>
        <v>22.027162249731916</v>
      </c>
      <c r="AJ129" s="10">
        <f ca="1">OFFSET(IND!AM$27,$E129,0)</f>
        <v>25.580877759355332</v>
      </c>
      <c r="AK129" s="10">
        <f ca="1">OFFSET(IND!AN$27,$E129,0)</f>
        <v>30.103788407966956</v>
      </c>
      <c r="AL129" s="10">
        <f ca="1">OFFSET(IND!AO$27,$E129,0)</f>
        <v>38.018882043037181</v>
      </c>
      <c r="AM129" s="10">
        <f ca="1">OFFSET(IND!AP$27,$E129,0)</f>
        <v>46.095508201272267</v>
      </c>
    </row>
    <row r="130" spans="1:39">
      <c r="A130" s="35" t="s">
        <v>298</v>
      </c>
      <c r="B130">
        <v>0.63500000000000001</v>
      </c>
      <c r="E130" s="129">
        <f>MATCH(F130,IND!$D$28:$D$260,0)</f>
        <v>10</v>
      </c>
      <c r="F130" s="4" t="str">
        <f t="shared" si="1"/>
        <v>INMGLA</v>
      </c>
      <c r="G130" s="10">
        <f ca="1">OFFSET(IND!J$27,$E130,0)</f>
        <v>1.27</v>
      </c>
      <c r="H130" s="10">
        <f ca="1">OFFSET(IND!K$27,$E130,0)</f>
        <v>1.2484871200000001</v>
      </c>
      <c r="I130" s="10">
        <f ca="1">OFFSET(IND!L$27,$E130,0)</f>
        <v>1.2269742400000001</v>
      </c>
      <c r="J130" s="10">
        <f ca="1">OFFSET(IND!M$27,$E130,0)</f>
        <v>1.2054613600000001</v>
      </c>
      <c r="K130" s="10">
        <f ca="1">OFFSET(IND!N$27,$E130,0)</f>
        <v>1.1839484800000002</v>
      </c>
      <c r="L130" s="10">
        <f ca="1">OFFSET(IND!O$27,$E130,0)</f>
        <v>1.1624356</v>
      </c>
      <c r="M130" s="10">
        <f ca="1">OFFSET(IND!P$27,$E130,0)</f>
        <v>1.1781810157853607</v>
      </c>
      <c r="N130" s="10">
        <f ca="1">OFFSET(IND!Q$27,$E130,0)</f>
        <v>1.1793922016150038</v>
      </c>
      <c r="O130" s="204">
        <f ca="1">OFFSET(IND!R$27,$E130,0)</f>
        <v>1.082497335243553</v>
      </c>
      <c r="P130" s="10">
        <f ca="1">OFFSET(IND!S$27,$E130,0)</f>
        <v>1.1087116581768017</v>
      </c>
      <c r="Q130" s="10">
        <f ca="1">OFFSET(IND!T$27,$E130,0)</f>
        <v>1.1326129526159401</v>
      </c>
      <c r="R130" s="10">
        <f ca="1">OFFSET(IND!U$27,$E130,0)</f>
        <v>1.1542012185609682</v>
      </c>
      <c r="S130" s="10">
        <f ca="1">OFFSET(IND!V$27,$E130,0)</f>
        <v>1.1788735224981433</v>
      </c>
      <c r="T130" s="204">
        <f ca="1">OFFSET(IND!W$27,$E130,0)</f>
        <v>1.2027748169372816</v>
      </c>
      <c r="U130" s="10">
        <f ca="1">OFFSET(IND!X$27,$E130,0)</f>
        <v>1.2274471208744566</v>
      </c>
      <c r="V130" s="10">
        <f ca="1">OFFSET(IND!Y$27,$E130,0)</f>
        <v>1.2521194248116314</v>
      </c>
      <c r="W130" s="10">
        <f ca="1">OFFSET(IND!Z$27,$E130,0)</f>
        <v>1.2690816337684392</v>
      </c>
      <c r="X130" s="10">
        <f ca="1">OFFSET(IND!AA$27,$E130,0)</f>
        <v>1.2952959567016877</v>
      </c>
      <c r="Y130" s="207">
        <f ca="1">OFFSET(IND!AB$27,$E130,0)</f>
        <v>1.3238233081290465</v>
      </c>
      <c r="Z130" s="10">
        <f ca="1">OFFSET(IND!AC$27,$E130,0)</f>
        <v>1.3577477260426623</v>
      </c>
      <c r="AA130" s="10">
        <f ca="1">OFFSET(IND!AD$27,$E130,0)</f>
        <v>1.3939851724503878</v>
      </c>
      <c r="AB130" s="10">
        <f ca="1">OFFSET(IND!AE$27,$E130,0)</f>
        <v>1.4325356473522237</v>
      </c>
      <c r="AC130" s="10">
        <f ca="1">OFFSET(IND!AF$27,$E130,0)</f>
        <v>1.4726281412501332</v>
      </c>
      <c r="AD130" s="10">
        <f ca="1">OFFSET(IND!AG$27,$E130,0)</f>
        <v>1.5119496256500056</v>
      </c>
      <c r="AE130" s="10">
        <f ca="1">OFFSET(IND!AH$27,$E130,0)</f>
        <v>1.5535841385439884</v>
      </c>
      <c r="AF130" s="10">
        <f ca="1">OFFSET(IND!AI$27,$E130,0)</f>
        <v>1.5967606704340447</v>
      </c>
      <c r="AG130" s="10">
        <f ca="1">OFFSET(IND!AJ$27,$E130,0)</f>
        <v>1.6414792213201741</v>
      </c>
      <c r="AH130" s="10">
        <f ca="1">OFFSET(IND!AK$27,$E130,0)</f>
        <v>1.6877397912023773</v>
      </c>
      <c r="AI130" s="10">
        <f ca="1">OFFSET(IND!AL$27,$E130,0)</f>
        <v>1.7347713705826171</v>
      </c>
      <c r="AJ130" s="10">
        <f ca="1">OFFSET(IND!AM$27,$E130,0)</f>
        <v>2.0146478183699457</v>
      </c>
      <c r="AK130" s="10">
        <f ca="1">OFFSET(IND!AN$27,$E130,0)</f>
        <v>2.3708542064629099</v>
      </c>
      <c r="AL130" s="10">
        <f ca="1">OFFSET(IND!AO$27,$E130,0)</f>
        <v>2.994215385625588</v>
      </c>
      <c r="AM130" s="10">
        <f ca="1">OFFSET(IND!AP$27,$E130,0)</f>
        <v>3.6302982215058845</v>
      </c>
    </row>
    <row r="131" spans="1:39">
      <c r="A131" s="35" t="s">
        <v>297</v>
      </c>
      <c r="B131">
        <v>1.53</v>
      </c>
      <c r="E131" s="129">
        <f>MATCH(F131,IND!$D$28:$D$260,0)</f>
        <v>9</v>
      </c>
      <c r="F131" s="4" t="str">
        <f t="shared" si="1"/>
        <v>INMLIM</v>
      </c>
      <c r="G131" s="10">
        <f ca="1">OFFSET(IND!J$27,$E131,0)</f>
        <v>1.2</v>
      </c>
      <c r="H131" s="10">
        <f ca="1">OFFSET(IND!K$27,$E131,0)</f>
        <v>1.1733333333333333</v>
      </c>
      <c r="I131" s="10">
        <f ca="1">OFFSET(IND!L$27,$E131,0)</f>
        <v>1.1466666666666667</v>
      </c>
      <c r="J131" s="10">
        <f ca="1">OFFSET(IND!M$27,$E131,0)</f>
        <v>1.1200000000000001</v>
      </c>
      <c r="K131" s="10">
        <f ca="1">OFFSET(IND!N$27,$E131,0)</f>
        <v>1.1200000000000001</v>
      </c>
      <c r="L131" s="10">
        <f ca="1">OFFSET(IND!O$27,$E131,0)</f>
        <v>1.3591716472036741</v>
      </c>
      <c r="M131" s="10">
        <f ca="1">OFFSET(IND!P$27,$E131,0)</f>
        <v>1.3775818909271935</v>
      </c>
      <c r="N131" s="10">
        <f ca="1">OFFSET(IND!Q$27,$E131,0)</f>
        <v>1.3789980635213104</v>
      </c>
      <c r="O131" s="204">
        <f ca="1">OFFSET(IND!R$27,$E131,0)</f>
        <v>1.26570425599196</v>
      </c>
      <c r="P131" s="10">
        <f ca="1">OFFSET(IND!S$27,$E131,0)</f>
        <v>1.2963552137581473</v>
      </c>
      <c r="Q131" s="10">
        <f ca="1">OFFSET(IND!T$27,$E131,0)</f>
        <v>1.3243016752508472</v>
      </c>
      <c r="R131" s="10">
        <f ca="1">OFFSET(IND!U$27,$E131,0)</f>
        <v>1.34954364047006</v>
      </c>
      <c r="S131" s="10">
        <f ca="1">OFFSET(IND!V$27,$E131,0)</f>
        <v>1.3783916007205887</v>
      </c>
      <c r="T131" s="204">
        <f ca="1">OFFSET(IND!W$27,$E131,0)</f>
        <v>1.4063380622132888</v>
      </c>
      <c r="U131" s="10">
        <f ca="1">OFFSET(IND!X$27,$E131,0)</f>
        <v>1.4351860224638178</v>
      </c>
      <c r="V131" s="10">
        <f ca="1">OFFSET(IND!Y$27,$E131,0)</f>
        <v>1.4640339827143465</v>
      </c>
      <c r="W131" s="10">
        <f ca="1">OFFSET(IND!Z$27,$E131,0)</f>
        <v>1.4838669553865853</v>
      </c>
      <c r="X131" s="10">
        <f ca="1">OFFSET(IND!AA$27,$E131,0)</f>
        <v>1.5145179131527726</v>
      </c>
      <c r="Y131" s="207">
        <f ca="1">OFFSET(IND!AB$27,$E131,0)</f>
        <v>1.5478733671924469</v>
      </c>
      <c r="Z131" s="10">
        <f ca="1">OFFSET(IND!AC$27,$E131,0)</f>
        <v>1.5875393125369244</v>
      </c>
      <c r="AA131" s="10">
        <f ca="1">OFFSET(IND!AD$27,$E131,0)</f>
        <v>1.6299097541548886</v>
      </c>
      <c r="AB131" s="10">
        <f ca="1">OFFSET(IND!AE$27,$E131,0)</f>
        <v>1.67498469204634</v>
      </c>
      <c r="AC131" s="10">
        <f ca="1">OFFSET(IND!AF$27,$E131,0)</f>
        <v>1.7218626274534496</v>
      </c>
      <c r="AD131" s="10">
        <f ca="1">OFFSET(IND!AG$27,$E131,0)</f>
        <v>1.7678390641027302</v>
      </c>
      <c r="AE131" s="10">
        <f ca="1">OFFSET(IND!AH$27,$E131,0)</f>
        <v>1.8165199970254977</v>
      </c>
      <c r="AF131" s="10">
        <f ca="1">OFFSET(IND!AI$27,$E131,0)</f>
        <v>1.8670039274639236</v>
      </c>
      <c r="AG131" s="10">
        <f ca="1">OFFSET(IND!AJ$27,$E131,0)</f>
        <v>1.9192908554180073</v>
      </c>
      <c r="AH131" s="10">
        <f ca="1">OFFSET(IND!AK$27,$E131,0)</f>
        <v>1.9733807808877488</v>
      </c>
      <c r="AI131" s="10">
        <f ca="1">OFFSET(IND!AL$27,$E131,0)</f>
        <v>2.0283722051153199</v>
      </c>
      <c r="AJ131" s="10">
        <f ca="1">OFFSET(IND!AM$27,$E131,0)</f>
        <v>2.3556162542072583</v>
      </c>
      <c r="AK131" s="10">
        <f ca="1">OFFSET(IND!AN$27,$E131,0)</f>
        <v>2.7721086803242709</v>
      </c>
      <c r="AL131" s="10">
        <f ca="1">OFFSET(IND!AO$27,$E131,0)</f>
        <v>3.5009704260290322</v>
      </c>
      <c r="AM131" s="10">
        <f ca="1">OFFSET(IND!AP$27,$E131,0)</f>
        <v>4.2447069012379872</v>
      </c>
    </row>
    <row r="132" spans="1:39">
      <c r="A132" s="35" t="s">
        <v>385</v>
      </c>
      <c r="B132">
        <v>7.8658203618</v>
      </c>
      <c r="E132" s="129">
        <f ca="1">MATCH(F132,IND!$D$28:$D$260,0)</f>
        <v>231</v>
      </c>
      <c r="F132" s="4" t="str">
        <f>A132</f>
        <v>IOTR</v>
      </c>
      <c r="G132" s="10">
        <f ca="1">OFFSET(IND!J$27,$E132,0)</f>
        <v>9.4685659246785185</v>
      </c>
      <c r="H132" s="10">
        <f ca="1">OFFSET(IND!K$27,$E132,0)</f>
        <v>9.7079221646348923</v>
      </c>
      <c r="I132" s="10">
        <f ca="1">OFFSET(IND!L$27,$E132,0)</f>
        <v>9.9155953391293021</v>
      </c>
      <c r="J132" s="10">
        <f ca="1">OFFSET(IND!M$27,$E132,0)</f>
        <v>4.2</v>
      </c>
      <c r="K132" s="10">
        <f ca="1">OFFSET(IND!N$27,$E132,0)</f>
        <v>4.2</v>
      </c>
      <c r="L132" s="10">
        <f ca="1">OFFSET(IND!O$27,$E132,0)</f>
        <v>4.2</v>
      </c>
      <c r="M132" s="10">
        <f ca="1">OFFSET(IND!P$27,$E132,0)</f>
        <v>4.270453015790836</v>
      </c>
      <c r="N132" s="10">
        <f ca="1">OFFSET(IND!Q$27,$E132,0)</f>
        <v>4.2676261972560194</v>
      </c>
      <c r="O132" s="204">
        <f ca="1">OFFSET(IND!R$27,$E132,0)</f>
        <v>3.966243851928553</v>
      </c>
      <c r="P132" s="10">
        <f ca="1">OFFSET(IND!S$27,$E132,0)</f>
        <v>4.0651848590807829</v>
      </c>
      <c r="Q132" s="10">
        <f ca="1">OFFSET(IND!T$27,$E132,0)</f>
        <v>4.1512205174740275</v>
      </c>
      <c r="R132" s="10">
        <f ca="1">OFFSET(IND!U$27,$E132,0)</f>
        <v>4.2286526100279476</v>
      </c>
      <c r="S132" s="10">
        <f ca="1">OFFSET(IND!V$27,$E132,0)</f>
        <v>4.316839159881023</v>
      </c>
      <c r="T132" s="204">
        <f ca="1">OFFSET(IND!W$27,$E132,0)</f>
        <v>4.4071766011939291</v>
      </c>
      <c r="U132" s="10">
        <f ca="1">OFFSET(IND!X$27,$E132,0)</f>
        <v>4.4910613681273421</v>
      </c>
      <c r="V132" s="10">
        <f ca="1">OFFSET(IND!Y$27,$E132,0)</f>
        <v>4.5749461350607552</v>
      </c>
      <c r="W132" s="10">
        <f ca="1">OFFSET(IND!Z$27,$E132,0)</f>
        <v>4.6609817934539999</v>
      </c>
      <c r="X132" s="10">
        <f ca="1">OFFSET(IND!AA$27,$E132,0)</f>
        <v>4.7427156689275813</v>
      </c>
      <c r="Y132" s="207">
        <f ca="1">OFFSET(IND!AB$27,$E132,0)</f>
        <v>4.8330531102404874</v>
      </c>
      <c r="Z132" s="10">
        <f ca="1">OFFSET(IND!AC$27,$E132,0)</f>
        <v>4.9448994661517043</v>
      </c>
      <c r="AA132" s="10">
        <f ca="1">OFFSET(IND!AD$27,$E132,0)</f>
        <v>5.063198496442415</v>
      </c>
      <c r="AB132" s="10">
        <f ca="1">OFFSET(IND!AE$27,$E132,0)</f>
        <v>5.1922519840322812</v>
      </c>
      <c r="AC132" s="10">
        <f ca="1">OFFSET(IND!AF$27,$E132,0)</f>
        <v>5.3406634947606273</v>
      </c>
      <c r="AD132" s="10">
        <f ca="1">OFFSET(IND!AG$27,$E132,0)</f>
        <v>5.4869241140291427</v>
      </c>
      <c r="AE132" s="10">
        <f ca="1">OFFSET(IND!AH$27,$E132,0)</f>
        <v>5.6417882991369819</v>
      </c>
      <c r="AF132" s="10">
        <f ca="1">OFFSET(IND!AI$27,$E132,0)</f>
        <v>5.8009542671644834</v>
      </c>
      <c r="AG132" s="10">
        <f ca="1">OFFSET(IND!AJ$27,$E132,0)</f>
        <v>5.9665729095714779</v>
      </c>
      <c r="AH132" s="10">
        <f ca="1">OFFSET(IND!AK$27,$E132,0)</f>
        <v>6.140795117817798</v>
      </c>
      <c r="AI132" s="10">
        <f ca="1">OFFSET(IND!AL$27,$E132,0)</f>
        <v>6.3193191089837795</v>
      </c>
      <c r="AJ132" s="10">
        <f ca="1">OFFSET(IND!AM$27,$E132,0)</f>
        <v>7.3259363121847345</v>
      </c>
      <c r="AK132" s="10">
        <f ca="1">OFFSET(IND!AN$27,$E132,0)</f>
        <v>8.5863587076457595</v>
      </c>
      <c r="AL132" s="10">
        <f ca="1">OFFSET(IND!AO$27,$E132,0)</f>
        <v>10.811097440931148</v>
      </c>
      <c r="AM132" s="10">
        <f ca="1">OFFSET(IND!AP$27,$E132,0)</f>
        <v>13.078137039593132</v>
      </c>
    </row>
    <row r="133" spans="1:39">
      <c r="A133" s="35" t="s">
        <v>300</v>
      </c>
      <c r="E133" s="129">
        <f>MATCH(F133,IND!$D$28:$D$260,0)</f>
        <v>13</v>
      </c>
      <c r="F133" s="4" t="str">
        <f>A133</f>
        <v>IPPPAP</v>
      </c>
      <c r="G133" s="10">
        <f ca="1">OFFSET(IND!J$27,$E133,0)</f>
        <v>2.1800600000000001</v>
      </c>
      <c r="H133" s="10">
        <f ca="1">OFFSET(IND!K$27,$E133,0)</f>
        <v>2.1800600000000001</v>
      </c>
      <c r="I133" s="10">
        <f ca="1">OFFSET(IND!L$27,$E133,0)</f>
        <v>2.1800600000000001</v>
      </c>
      <c r="J133" s="10">
        <f ca="1">OFFSET(IND!M$27,$E133,0)</f>
        <v>2.1800600000000001</v>
      </c>
      <c r="K133" s="10">
        <f ca="1">OFFSET(IND!N$27,$E133,0)</f>
        <v>2.1800600000000001</v>
      </c>
      <c r="L133" s="10">
        <f ca="1">OFFSET(IND!O$27,$E133,0)</f>
        <v>2.1800600000000001</v>
      </c>
      <c r="M133" s="10">
        <f ca="1">OFFSET(IND!P$27,$E133,0)</f>
        <v>2.2166294765726118</v>
      </c>
      <c r="N133" s="10">
        <f ca="1">OFFSET(IND!Q$27,$E133,0)</f>
        <v>2.2151621827595132</v>
      </c>
      <c r="O133" s="204">
        <f ca="1">OFFSET(IND!R$27,$E133,0)</f>
        <v>2.0587260885322287</v>
      </c>
      <c r="P133" s="10">
        <f ca="1">OFFSET(IND!S$27,$E133,0)</f>
        <v>2.1100825961637266</v>
      </c>
      <c r="Q133" s="10">
        <f ca="1">OFFSET(IND!T$27,$E133,0)</f>
        <v>2.1547404288867691</v>
      </c>
      <c r="R133" s="10">
        <f ca="1">OFFSET(IND!U$27,$E133,0)</f>
        <v>2.1949324783375066</v>
      </c>
      <c r="S133" s="10">
        <f ca="1">OFFSET(IND!V$27,$E133,0)</f>
        <v>2.2407067568786245</v>
      </c>
      <c r="T133" s="204">
        <f ca="1">OFFSET(IND!W$27,$E133,0)</f>
        <v>2.2875974812378184</v>
      </c>
      <c r="U133" s="10">
        <f ca="1">OFFSET(IND!X$27,$E133,0)</f>
        <v>2.3311388681427845</v>
      </c>
      <c r="V133" s="10">
        <f ca="1">OFFSET(IND!Y$27,$E133,0)</f>
        <v>2.3746802550477506</v>
      </c>
      <c r="W133" s="10">
        <f ca="1">OFFSET(IND!Z$27,$E133,0)</f>
        <v>2.4193380877707931</v>
      </c>
      <c r="X133" s="10">
        <f ca="1">OFFSET(IND!AA$27,$E133,0)</f>
        <v>2.4617630288576828</v>
      </c>
      <c r="Y133" s="207">
        <f ca="1">OFFSET(IND!AB$27,$E133,0)</f>
        <v>2.5086537532168767</v>
      </c>
      <c r="Z133" s="10">
        <f ca="1">OFFSET(IND!AC$27,$E133,0)</f>
        <v>2.5667089357568309</v>
      </c>
      <c r="AA133" s="10">
        <f ca="1">OFFSET(IND!AD$27,$E133,0)</f>
        <v>2.6281134557510137</v>
      </c>
      <c r="AB133" s="10">
        <f ca="1">OFFSET(IND!AE$27,$E133,0)</f>
        <v>2.695100204835577</v>
      </c>
      <c r="AC133" s="10">
        <f ca="1">OFFSET(IND!AF$27,$E133,0)</f>
        <v>2.7721349662828243</v>
      </c>
      <c r="AD133" s="10">
        <f ca="1">OFFSET(IND!AG$27,$E133,0)</f>
        <v>2.8480532819119957</v>
      </c>
      <c r="AE133" s="10">
        <f ca="1">OFFSET(IND!AH$27,$E133,0)</f>
        <v>2.9284373808134707</v>
      </c>
      <c r="AF133" s="10">
        <f ca="1">OFFSET(IND!AI$27,$E133,0)</f>
        <v>3.011054371351098</v>
      </c>
      <c r="AG133" s="10">
        <f ca="1">OFFSET(IND!AJ$27,$E133,0)</f>
        <v>3.0970206993429534</v>
      </c>
      <c r="AH133" s="10">
        <f ca="1">OFFSET(IND!AK$27,$E133,0)</f>
        <v>3.1874528106071129</v>
      </c>
      <c r="AI133" s="10">
        <f ca="1">OFFSET(IND!AL$27,$E133,0)</f>
        <v>3.2801178135074252</v>
      </c>
      <c r="AJ133" s="10">
        <f ca="1">OFFSET(IND!AM$27,$E133,0)</f>
        <v>3.8026144563670146</v>
      </c>
      <c r="AK133" s="10">
        <f ca="1">OFFSET(IND!AN$27,$E133,0)</f>
        <v>4.4568517057595782</v>
      </c>
      <c r="AL133" s="10">
        <f ca="1">OFFSET(IND!AO$27,$E133,0)</f>
        <v>5.6116288302562793</v>
      </c>
      <c r="AM133" s="10">
        <f ca="1">OFFSET(IND!AP$27,$E133,0)</f>
        <v>6.7883627225084329</v>
      </c>
    </row>
    <row r="134" spans="1:39">
      <c r="A134" s="35" t="s">
        <v>301</v>
      </c>
      <c r="E134" s="129">
        <f>MATCH(F134,IND!$D$28:$D$260,0)</f>
        <v>14</v>
      </c>
      <c r="F134" s="4" t="str">
        <f>A134</f>
        <v>IPPPULPD</v>
      </c>
      <c r="G134" s="10">
        <f ca="1">OFFSET(IND!J$27,$E134,0)</f>
        <v>0.65910719806663931</v>
      </c>
      <c r="H134" s="10">
        <f ca="1">OFFSET(IND!K$27,$E134,0)</f>
        <v>0.65910719806663931</v>
      </c>
      <c r="I134" s="10">
        <f ca="1">OFFSET(IND!L$27,$E134,0)</f>
        <v>0.65910719806663931</v>
      </c>
      <c r="J134" s="10">
        <f ca="1">OFFSET(IND!M$27,$E134,0)</f>
        <v>0.65910719806663931</v>
      </c>
      <c r="K134" s="10">
        <f ca="1">OFFSET(IND!N$27,$E134,0)</f>
        <v>0.65910719806663931</v>
      </c>
      <c r="L134" s="10">
        <f ca="1">OFFSET(IND!O$27,$E134,0)</f>
        <v>0.65910719806663931</v>
      </c>
      <c r="M134" s="10">
        <f ca="1">OFFSET(IND!P$27,$E134,0)</f>
        <v>0.67016340993169699</v>
      </c>
      <c r="N134" s="10">
        <f ca="1">OFFSET(IND!Q$27,$E134,0)</f>
        <v>0.66971979649266689</v>
      </c>
      <c r="O134" s="204">
        <f ca="1">OFFSET(IND!R$27,$E134,0)</f>
        <v>0.62242377906991964</v>
      </c>
      <c r="P134" s="10">
        <f ca="1">OFFSET(IND!S$27,$E134,0)</f>
        <v>0.63795061954563326</v>
      </c>
      <c r="Q134" s="10">
        <f ca="1">OFFSET(IND!T$27,$E134,0)</f>
        <v>0.65145221995929758</v>
      </c>
      <c r="R134" s="10">
        <f ca="1">OFFSET(IND!U$27,$E134,0)</f>
        <v>0.66360366033159535</v>
      </c>
      <c r="S134" s="10">
        <f ca="1">OFFSET(IND!V$27,$E134,0)</f>
        <v>0.67744280075560104</v>
      </c>
      <c r="T134" s="204">
        <f ca="1">OFFSET(IND!W$27,$E134,0)</f>
        <v>0.69161948118994843</v>
      </c>
      <c r="U134" s="10">
        <f ca="1">OFFSET(IND!X$27,$E134,0)</f>
        <v>0.70478354159327106</v>
      </c>
      <c r="V134" s="10">
        <f ca="1">OFFSET(IND!Y$27,$E134,0)</f>
        <v>0.7179476019965938</v>
      </c>
      <c r="W134" s="10">
        <f ca="1">OFFSET(IND!Z$27,$E134,0)</f>
        <v>0.73144920241025824</v>
      </c>
      <c r="X134" s="10">
        <f ca="1">OFFSET(IND!AA$27,$E134,0)</f>
        <v>0.74427572280323917</v>
      </c>
      <c r="Y134" s="207">
        <f ca="1">OFFSET(IND!AB$27,$E134,0)</f>
        <v>0.75845240323758656</v>
      </c>
      <c r="Z134" s="10">
        <f ca="1">OFFSET(IND!AC$27,$E134,0)</f>
        <v>0.77600448377534992</v>
      </c>
      <c r="AA134" s="10">
        <f ca="1">OFFSET(IND!AD$27,$E134,0)</f>
        <v>0.79456918434413826</v>
      </c>
      <c r="AB134" s="10">
        <f ca="1">OFFSET(IND!AE$27,$E134,0)</f>
        <v>0.81482158496463453</v>
      </c>
      <c r="AC134" s="10">
        <f ca="1">OFFSET(IND!AF$27,$E134,0)</f>
        <v>0.8381118456782054</v>
      </c>
      <c r="AD134" s="10">
        <f ca="1">OFFSET(IND!AG$27,$E134,0)</f>
        <v>0.86106456638143458</v>
      </c>
      <c r="AE134" s="10">
        <f ca="1">OFFSET(IND!AH$27,$E134,0)</f>
        <v>0.88536744712603022</v>
      </c>
      <c r="AF134" s="10">
        <f ca="1">OFFSET(IND!AI$27,$E134,0)</f>
        <v>0.91034540789130902</v>
      </c>
      <c r="AG134" s="10">
        <f ca="1">OFFSET(IND!AJ$27,$E134,0)</f>
        <v>0.93633598868761259</v>
      </c>
      <c r="AH134" s="10">
        <f ca="1">OFFSET(IND!AK$27,$E134,0)</f>
        <v>0.96367672952528272</v>
      </c>
      <c r="AI134" s="10">
        <f ca="1">OFFSET(IND!AL$27,$E134,0)</f>
        <v>0.99169255038363591</v>
      </c>
      <c r="AJ134" s="10">
        <f ca="1">OFFSET(IND!AM$27,$E134,0)</f>
        <v>1.1496612752235069</v>
      </c>
      <c r="AK134" s="10">
        <f ca="1">OFFSET(IND!AN$27,$E134,0)</f>
        <v>1.3474597212836876</v>
      </c>
      <c r="AL134" s="10">
        <f ca="1">OFFSET(IND!AO$27,$E134,0)</f>
        <v>1.6965886053137009</v>
      </c>
      <c r="AM134" s="10">
        <f ca="1">OFFSET(IND!AP$27,$E134,0)</f>
        <v>2.0523557762137532</v>
      </c>
    </row>
    <row r="135" spans="1:39" s="4" customFormat="1">
      <c r="A135" s="35" t="s">
        <v>709</v>
      </c>
      <c r="E135" s="129">
        <f>MATCH(F135,IND!$D$28:$D$260,0)</f>
        <v>3</v>
      </c>
      <c r="F135" s="4" t="str">
        <f>A135</f>
        <v>IFACR</v>
      </c>
      <c r="G135" s="10">
        <f ca="1">OFFSET(IND!J$27,$E135,0)</f>
        <v>3.484</v>
      </c>
      <c r="H135" s="10">
        <f ca="1">OFFSET(IND!K$27,$E135,0)</f>
        <v>3.484</v>
      </c>
      <c r="I135" s="10">
        <f ca="1">OFFSET(IND!L$27,$E135,0)</f>
        <v>3.484</v>
      </c>
      <c r="J135" s="10">
        <f ca="1">OFFSET(IND!M$27,$E135,0)</f>
        <v>3.484</v>
      </c>
      <c r="K135" s="10">
        <f ca="1">OFFSET(IND!N$27,$E135,0)</f>
        <v>3.484</v>
      </c>
      <c r="L135" s="10">
        <f ca="1">OFFSET(IND!O$27,$E135,0)</f>
        <v>3.484</v>
      </c>
      <c r="M135" s="10">
        <f ca="1">OFFSET(IND!P$27,$E135,0)</f>
        <v>3.4861605457176323</v>
      </c>
      <c r="N135" s="10">
        <f ca="1">OFFSET(IND!Q$27,$E135,0)</f>
        <v>3.4530321780472679</v>
      </c>
      <c r="O135" s="204">
        <f ca="1">OFFSET(IND!R$27,$E135,0)</f>
        <v>3.0242838834148698</v>
      </c>
      <c r="P135" s="10">
        <f ca="1">OFFSET(IND!S$27,$E135,0)</f>
        <v>3.3125604700728961</v>
      </c>
      <c r="Q135" s="10">
        <f ca="1">OFFSET(IND!T$27,$E135,0)</f>
        <v>3.2972601330978333</v>
      </c>
      <c r="R135" s="10">
        <f ca="1">OFFSET(IND!U$27,$E135,0)</f>
        <v>3.280666972477952</v>
      </c>
      <c r="S135" s="10">
        <f ca="1">OFFSET(IND!V$27,$E135,0)</f>
        <v>3.2651300026036143</v>
      </c>
      <c r="T135" s="204">
        <f ca="1">OFFSET(IND!W$27,$E135,0)</f>
        <v>3.2597624758639645</v>
      </c>
      <c r="U135" s="10">
        <f ca="1">OFFSET(IND!X$27,$E135,0)</f>
        <v>3.2943916806358913</v>
      </c>
      <c r="V135" s="10">
        <f ca="1">OFFSET(IND!Y$27,$E135,0)</f>
        <v>3.3244036581048939</v>
      </c>
      <c r="W135" s="10">
        <f ca="1">OFFSET(IND!Z$27,$E135,0)</f>
        <v>3.4052051359060549</v>
      </c>
      <c r="X135" s="10">
        <f ca="1">OFFSET(IND!AA$27,$E135,0)</f>
        <v>3.4213654314662869</v>
      </c>
      <c r="Y135" s="207">
        <f ca="1">OFFSET(IND!AB$27,$E135,0)</f>
        <v>3.4421429543294426</v>
      </c>
      <c r="Z135" s="10">
        <f ca="1">OFFSET(IND!AC$27,$E135,0)</f>
        <v>3.4698463181469839</v>
      </c>
      <c r="AA135" s="10">
        <f ca="1">OFFSET(IND!AD$27,$E135,0)</f>
        <v>3.506784136570372</v>
      </c>
      <c r="AB135" s="10">
        <f ca="1">OFFSET(IND!AE$27,$E135,0)</f>
        <v>3.5483391822966825</v>
      </c>
      <c r="AC135" s="10">
        <f ca="1">OFFSET(IND!AF$27,$E135,0)</f>
        <v>3.6106717508861497</v>
      </c>
      <c r="AD135" s="10">
        <f ca="1">OFFSET(IND!AG$27,$E135,0)</f>
        <v>3.6660784785212317</v>
      </c>
      <c r="AE135" s="10">
        <f ca="1">OFFSET(IND!AH$27,$E135,0)</f>
        <v>3.7237938198077751</v>
      </c>
      <c r="AF135" s="10">
        <f ca="1">OFFSET(IND!AI$27,$E135,0)</f>
        <v>3.7861263883972422</v>
      </c>
      <c r="AG135" s="10">
        <f ca="1">OFFSET(IND!AJ$27,$E135,0)</f>
        <v>3.8553847979410945</v>
      </c>
      <c r="AH135" s="10">
        <f ca="1">OFFSET(IND!AK$27,$E135,0)</f>
        <v>3.9269518211364089</v>
      </c>
      <c r="AI135" s="10">
        <f ca="1">OFFSET(IND!AL$27,$E135,0)</f>
        <v>4.000827457983184</v>
      </c>
      <c r="AJ135" s="10">
        <f ca="1">OFFSET(IND!AM$27,$E135,0)</f>
        <v>4.414069301594834</v>
      </c>
      <c r="AK135" s="10">
        <f ca="1">OFFSET(IND!AN$27,$E135,0)</f>
        <v>5.0050743963690376</v>
      </c>
      <c r="AL135" s="10">
        <f ca="1">OFFSET(IND!AO$27,$E135,0)</f>
        <v>5.9796941262278036</v>
      </c>
      <c r="AM135" s="10">
        <f ca="1">OFFSET(IND!AP$27,$E135,0)</f>
        <v>6.9839410646136439</v>
      </c>
    </row>
    <row r="136" spans="1:39" s="362" customFormat="1">
      <c r="A136" s="35" t="s">
        <v>710</v>
      </c>
      <c r="E136" s="129">
        <f>MATCH(F136,IND!$D$28:$D$260,0)</f>
        <v>4</v>
      </c>
      <c r="F136" s="362" t="str">
        <f t="shared" ref="F136:F137" si="4">A136</f>
        <v>IFAMN</v>
      </c>
      <c r="G136" s="10">
        <f ca="1">OFFSET(IND!J$27,$E136,0)</f>
        <v>0.4587</v>
      </c>
      <c r="H136" s="10">
        <f ca="1">OFFSET(IND!K$27,$E136,0)</f>
        <v>0.4587</v>
      </c>
      <c r="I136" s="10">
        <f ca="1">OFFSET(IND!L$27,$E136,0)</f>
        <v>0.4587</v>
      </c>
      <c r="J136" s="10">
        <f ca="1">OFFSET(IND!M$27,$E136,0)</f>
        <v>0.4587</v>
      </c>
      <c r="K136" s="10">
        <f ca="1">OFFSET(IND!N$27,$E136,0)</f>
        <v>0.4587</v>
      </c>
      <c r="L136" s="10">
        <f ca="1">OFFSET(IND!O$27,$E136,0)</f>
        <v>0.4587</v>
      </c>
      <c r="M136" s="10">
        <f ca="1">OFFSET(IND!P$27,$E136,0)</f>
        <v>0.45898445531592363</v>
      </c>
      <c r="N136" s="10">
        <f ca="1">OFFSET(IND!Q$27,$E136,0)</f>
        <v>0.45462280713842762</v>
      </c>
      <c r="O136" s="204">
        <f ca="1">OFFSET(IND!R$27,$E136,0)</f>
        <v>0.39817423000068902</v>
      </c>
      <c r="P136" s="10">
        <f ca="1">OFFSET(IND!S$27,$E136,0)</f>
        <v>0.40759667361139235</v>
      </c>
      <c r="Q136" s="10">
        <f ca="1">OFFSET(IND!T$27,$E136,0)</f>
        <v>0.40571403131323325</v>
      </c>
      <c r="R136" s="10">
        <f ca="1">OFFSET(IND!U$27,$E136,0)</f>
        <v>0.40367231248742891</v>
      </c>
      <c r="S136" s="10">
        <f ca="1">OFFSET(IND!V$27,$E136,0)</f>
        <v>0.40176055350340611</v>
      </c>
      <c r="T136" s="204">
        <f ca="1">OFFSET(IND!W$27,$E136,0)</f>
        <v>0.40110010184845013</v>
      </c>
      <c r="U136" s="10">
        <f ca="1">OFFSET(IND!X$27,$E136,0)</f>
        <v>0.40536108026752016</v>
      </c>
      <c r="V136" s="10">
        <f ca="1">OFFSET(IND!Y$27,$E136,0)</f>
        <v>0.40905392823071413</v>
      </c>
      <c r="W136" s="10">
        <f ca="1">OFFSET(IND!Z$27,$E136,0)</f>
        <v>0.41899621120854402</v>
      </c>
      <c r="X136" s="10">
        <f ca="1">OFFSET(IND!AA$27,$E136,0)</f>
        <v>0.42098466780410998</v>
      </c>
      <c r="Y136" s="207">
        <f ca="1">OFFSET(IND!AB$27,$E136,0)</f>
        <v>0.42354125485555194</v>
      </c>
      <c r="Z136" s="10">
        <f ca="1">OFFSET(IND!AC$27,$E136,0)</f>
        <v>0.42695003759080796</v>
      </c>
      <c r="AA136" s="10">
        <f ca="1">OFFSET(IND!AD$27,$E136,0)</f>
        <v>0.43149508123781594</v>
      </c>
      <c r="AB136" s="10">
        <f ca="1">OFFSET(IND!AE$27,$E136,0)</f>
        <v>0.4366082553406998</v>
      </c>
      <c r="AC136" s="10">
        <f ca="1">OFFSET(IND!AF$27,$E136,0)</f>
        <v>0.44427801649502568</v>
      </c>
      <c r="AD136" s="10">
        <f ca="1">OFFSET(IND!AG$27,$E136,0)</f>
        <v>0.45109558196553767</v>
      </c>
      <c r="AE136" s="10">
        <f ca="1">OFFSET(IND!AH$27,$E136,0)</f>
        <v>0.45819721266398755</v>
      </c>
      <c r="AF136" s="10">
        <f ca="1">OFFSET(IND!AI$27,$E136,0)</f>
        <v>0.46586697381831349</v>
      </c>
      <c r="AG136" s="10">
        <f ca="1">OFFSET(IND!AJ$27,$E136,0)</f>
        <v>0.47438893065645338</v>
      </c>
      <c r="AH136" s="10">
        <f ca="1">OFFSET(IND!AK$27,$E136,0)</f>
        <v>0.48319495272253132</v>
      </c>
      <c r="AI136" s="10">
        <f ca="1">OFFSET(IND!AL$27,$E136,0)</f>
        <v>0.4922850400165471</v>
      </c>
      <c r="AJ136" s="10">
        <f ca="1">OFFSET(IND!AM$27,$E136,0)</f>
        <v>0.54313271581744837</v>
      </c>
      <c r="AK136" s="10">
        <f ca="1">OFFSET(IND!AN$27,$E136,0)</f>
        <v>0.61585341416957529</v>
      </c>
      <c r="AL136" s="10">
        <f ca="1">OFFSET(IND!AO$27,$E136,0)</f>
        <v>0.73577628456406652</v>
      </c>
      <c r="AM136" s="10">
        <f ca="1">OFFSET(IND!AP$27,$E136,0)</f>
        <v>0.85934465871709309</v>
      </c>
    </row>
    <row r="137" spans="1:39" s="362" customFormat="1">
      <c r="A137" s="35" t="s">
        <v>704</v>
      </c>
      <c r="E137" s="129">
        <f>MATCH(F137,IND!$D$28:$D$260,0)</f>
        <v>2</v>
      </c>
      <c r="F137" s="362" t="str">
        <f t="shared" si="4"/>
        <v>IPGM</v>
      </c>
      <c r="G137" s="10">
        <f ca="1">OFFSET(IND!J$27,$E137,0)</f>
        <v>254</v>
      </c>
      <c r="H137" s="10">
        <f ca="1">OFFSET(IND!K$27,$E137,0)</f>
        <v>264</v>
      </c>
      <c r="I137" s="10">
        <f ca="1">OFFSET(IND!L$27,$E137,0)</f>
        <v>188</v>
      </c>
      <c r="J137" s="10">
        <f ca="1">OFFSET(IND!M$27,$E137,0)</f>
        <v>276</v>
      </c>
      <c r="K137" s="10">
        <f ca="1">OFFSET(IND!N$27,$E137,0)</f>
        <v>264</v>
      </c>
      <c r="L137" s="10">
        <f ca="1">OFFSET(IND!O$27,$E137,0)</f>
        <v>260</v>
      </c>
      <c r="M137" s="10">
        <f ca="1">OFFSET(IND!P$27,$E137,0)</f>
        <v>258.50742105428913</v>
      </c>
      <c r="N137" s="10">
        <f ca="1">OFFSET(IND!Q$27,$E137,0)</f>
        <v>255.18538014063793</v>
      </c>
      <c r="O137" s="204">
        <f ca="1">OFFSET(IND!R$27,$E137,0)</f>
        <v>234.39806004328014</v>
      </c>
      <c r="P137" s="10">
        <f ca="1">OFFSET(IND!S$27,$E137,0)</f>
        <v>255.14412051542141</v>
      </c>
      <c r="Q137" s="10">
        <f ca="1">OFFSET(IND!T$27,$E137,0)</f>
        <v>254.30537617121962</v>
      </c>
      <c r="R137" s="10">
        <f ca="1">OFFSET(IND!U$27,$E137,0)</f>
        <v>252.69511587245276</v>
      </c>
      <c r="S137" s="10">
        <f ca="1">OFFSET(IND!V$27,$E137,0)</f>
        <v>251.2128111460494</v>
      </c>
      <c r="T137" s="204">
        <f ca="1">OFFSET(IND!W$27,$E137,0)</f>
        <v>249.76454910310176</v>
      </c>
      <c r="U137" s="10">
        <f ca="1">OFFSET(IND!X$27,$E137,0)</f>
        <v>252.15226509547406</v>
      </c>
      <c r="V137" s="10">
        <f ca="1">OFFSET(IND!Y$27,$E137,0)</f>
        <v>254.44541807824749</v>
      </c>
      <c r="W137" s="10">
        <f ca="1">OFFSET(IND!Z$27,$E137,0)</f>
        <v>258.15701620500442</v>
      </c>
      <c r="X137" s="10">
        <f ca="1">OFFSET(IND!AA$27,$E137,0)</f>
        <v>260.17830053518094</v>
      </c>
      <c r="Y137" s="207">
        <f ca="1">OFFSET(IND!AB$27,$E137,0)</f>
        <v>262.01045884615962</v>
      </c>
      <c r="Z137" s="10">
        <f ca="1">OFFSET(IND!AC$27,$E137,0)</f>
        <v>264.57548048152984</v>
      </c>
      <c r="AA137" s="10">
        <f ca="1">OFFSET(IND!AD$27,$E137,0)</f>
        <v>267.14050211690005</v>
      </c>
      <c r="AB137" s="10">
        <f ca="1">OFFSET(IND!AE$27,$E137,0)</f>
        <v>269.78826638566932</v>
      </c>
      <c r="AC137" s="10">
        <f ca="1">OFFSET(IND!AF$27,$E137,0)</f>
        <v>273.49986451242626</v>
      </c>
      <c r="AD137" s="10">
        <f ca="1">OFFSET(IND!AG$27,$E137,0)</f>
        <v>277.12872000578415</v>
      </c>
      <c r="AE137" s="10">
        <f ca="1">OFFSET(IND!AH$27,$E137,0)</f>
        <v>281.07672565653831</v>
      </c>
      <c r="AF137" s="10">
        <f ca="1">OFFSET(IND!AI$27,$E137,0)</f>
        <v>284.89470716909409</v>
      </c>
      <c r="AG137" s="10">
        <f ca="1">OFFSET(IND!AJ$27,$E137,0)</f>
        <v>289.29188711544305</v>
      </c>
      <c r="AH137" s="10">
        <f ca="1">OFFSET(IND!AK$27,$E137,0)</f>
        <v>293.9018338333895</v>
      </c>
      <c r="AI137" s="10">
        <f ca="1">OFFSET(IND!AL$27,$E137,0)</f>
        <v>298.76000845153317</v>
      </c>
      <c r="AJ137" s="10">
        <f ca="1">OFFSET(IND!AM$27,$E137,0)</f>
        <v>327.99179879379398</v>
      </c>
      <c r="AK137" s="10">
        <f ca="1">OFFSET(IND!AN$27,$E137,0)</f>
        <v>370.81702176589692</v>
      </c>
      <c r="AL137" s="10">
        <f ca="1">OFFSET(IND!AO$27,$E137,0)</f>
        <v>440.60846297528713</v>
      </c>
      <c r="AM137" s="10">
        <f ca="1">OFFSET(IND!AP$27,$E137,0)</f>
        <v>512.66547628965247</v>
      </c>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T6" sqref="T6"/>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63" t="s">
        <v>197</v>
      </c>
      <c r="C2" s="363"/>
    </row>
    <row r="3" spans="1:48">
      <c r="A3" s="4" t="s">
        <v>16</v>
      </c>
    </row>
    <row r="4" spans="1:48" ht="15.75" thickBot="1">
      <c r="A4" s="4" t="s">
        <v>16</v>
      </c>
      <c r="B4" s="363" t="s">
        <v>11</v>
      </c>
      <c r="C4" s="363"/>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MATCH(B6,Drivers!A7:A23,0)</f>
        <v>1</v>
      </c>
      <c r="J6" s="8"/>
      <c r="K6" s="126" cm="1">
        <f t="array" ref="K6">INDEX(Drivers!$C$7:$AG$23,$D$6,MATCH(K$4,Drivers!$C$5:$AG$5,0))</f>
        <v>69.817113338466598</v>
      </c>
      <c r="L6" s="126" cm="1">
        <f t="array" ref="L6">INDEX(Drivers!$C$7:$AG$23,$D$6,MATCH(L$4,Drivers!$C$5:$AG$5,0))</f>
        <v>73.084999999999994</v>
      </c>
      <c r="M6" s="126" cm="1">
        <f t="array" ref="M6">INDEX(Drivers!$C$7:$AG$23,$D$6,MATCH(M$4,Drivers!$C$5:$AG$5,0))</f>
        <v>76.058999999999997</v>
      </c>
      <c r="N6" s="126" cm="1">
        <f t="array" ref="N6">INDEX(Drivers!$C$7:$AG$23,$D$6,MATCH(N$4,Drivers!$C$5:$AG$5,0))</f>
        <v>75.036000000000001</v>
      </c>
      <c r="O6" s="126" cm="1">
        <f t="array" ref="O6">INDEX(Drivers!$C$7:$AG$23,$D$6,MATCH(O$4,Drivers!$C$5:$AG$5,0))</f>
        <v>74.197000000000003</v>
      </c>
      <c r="P6" s="126" cm="1">
        <f t="array" ref="P6">INDEX(Drivers!$C$7:$AG$23,$D$6,MATCH(P$4,Drivers!$C$5:$AG$5,0))</f>
        <v>76.781999999999996</v>
      </c>
      <c r="Q6" s="126" cm="1">
        <f t="array" ref="Q6">INDEX(Drivers!$C$7:$AG$23,$D$6,MATCH(Q$4,Drivers!$C$5:$AG$5,0))</f>
        <v>75.613</v>
      </c>
      <c r="R6" s="126" cm="1">
        <f t="array" ref="R6">INDEX(Drivers!$C$7:$AG$23,$D$6,MATCH(R$4,Drivers!$C$5:$AG$5,0))</f>
        <v>74.427999999999997</v>
      </c>
      <c r="S6" s="126" cm="1">
        <f t="array" ref="S6">INDEX(Drivers!$C$7:$AG$23,$D$6,MATCH(S$4,Drivers!$C$5:$AG$5,0))</f>
        <v>71.725999999999999</v>
      </c>
      <c r="T6" s="126" cm="1">
        <f t="array" ref="T6">INDEX(Drivers!$C$7:$AG$23,$D$6,MATCH(T$4,Drivers!$C$5:$AG$5,0))</f>
        <v>73.86619545578975</v>
      </c>
      <c r="U6" s="126" cm="1">
        <f t="array" ref="U6">INDEX(Drivers!$C$7:$AG$23,$D$6,MATCH(U$4,Drivers!$C$5:$AG$5,0))</f>
        <v>75.819860114973991</v>
      </c>
      <c r="V6" s="126" cm="1">
        <f t="array" ref="V6">INDEX(Drivers!$C$7:$AG$23,$D$6,MATCH(V$4,Drivers!$C$5:$AG$5,0))</f>
        <v>77.145210511908004</v>
      </c>
      <c r="W6" s="126" cm="1">
        <f t="array" ref="W6">INDEX(Drivers!$C$7:$AG$23,$D$6,MATCH(W$4,Drivers!$C$5:$AG$5,0))</f>
        <v>78.676726526142886</v>
      </c>
      <c r="X6" s="126" cm="1">
        <f t="array" ref="X6">INDEX(Drivers!$C$7:$AG$23,$D$6,MATCH(X$4,Drivers!$C$5:$AG$5,0))</f>
        <v>80.168972898987107</v>
      </c>
      <c r="Y6" s="126" cm="1">
        <f t="array" ref="Y6">INDEX(Drivers!$C$7:$AG$23,$D$6,MATCH(Y$4,Drivers!$C$5:$AG$5,0))</f>
        <v>81.494323295921134</v>
      </c>
      <c r="Z6" s="126" cm="1">
        <f t="array" ref="Z6">INDEX(Drivers!$C$7:$AG$23,$D$6,MATCH(Z$4,Drivers!$C$5:$AG$5,0))</f>
        <v>82.721499589378567</v>
      </c>
      <c r="AA6" s="126" cm="1">
        <f t="array" ref="AA6">INDEX(Drivers!$C$7:$AG$23,$D$6,MATCH(AA$4,Drivers!$C$5:$AG$5,0))</f>
        <v>84.40027675882834</v>
      </c>
      <c r="AB6" s="126" cm="1">
        <f t="array" ref="AB6">INDEX(Drivers!$C$7:$AG$23,$D$6,MATCH(AB$4,Drivers!$C$5:$AG$5,0))</f>
        <v>85.804166438543646</v>
      </c>
      <c r="AC6" s="126" cm="1">
        <f t="array" ref="AC6">INDEX(Drivers!$C$7:$AG$23,$D$6,MATCH(AC$4,Drivers!$C$5:$AG$5,0))</f>
        <v>87.178603887215957</v>
      </c>
      <c r="AD6" s="126" cm="1">
        <f t="array" ref="AD6">INDEX(Drivers!$C$7:$AG$23,$D$6,MATCH(AD$4,Drivers!$C$5:$AG$5,0))</f>
        <v>88.788659184232102</v>
      </c>
      <c r="AE6" s="126" cm="1">
        <f t="array" ref="AE6">INDEX(Drivers!$C$7:$AG$23,$D$6,MATCH(AE$4,Drivers!$C$5:$AG$5,0))</f>
        <v>90.408531891595914</v>
      </c>
      <c r="AF6" s="126" cm="1">
        <f t="array" ref="AF6">INDEX(Drivers!$C$7:$AG$23,$D$6,MATCH(AF$4,Drivers!$C$5:$AG$5,0))</f>
        <v>92.057856830002706</v>
      </c>
      <c r="AG6" s="126" cm="1">
        <f t="array" ref="AG6">INDEX(Drivers!$C$7:$AG$23,$D$6,MATCH(AG$4,Drivers!$C$5:$AG$5,0))</f>
        <v>94.119513003011207</v>
      </c>
      <c r="AH6" s="126" cm="1">
        <f t="array" ref="AH6">INDEX(Drivers!$C$7:$AG$23,$D$6,MATCH(AH$4,Drivers!$C$5:$AG$5,0))</f>
        <v>96.161534355324363</v>
      </c>
      <c r="AI6" s="126" cm="1">
        <f t="array" ref="AI6">INDEX(Drivers!$C$7:$AG$23,$D$6,MATCH(AI$4,Drivers!$C$5:$AG$5,0))</f>
        <v>98.419538735286039</v>
      </c>
      <c r="AJ6" s="126" cm="1">
        <f t="array" ref="AJ6">INDEX(Drivers!$C$7:$AG$23,$D$6,MATCH(AJ$4,Drivers!$C$5:$AG$5,0))</f>
        <v>100.7069953462907</v>
      </c>
      <c r="AK6" s="126" cm="1">
        <f t="array" ref="AK6">INDEX(Drivers!$C$7:$AG$23,$D$6,MATCH(AK$4,Drivers!$C$5:$AG$5,0))</f>
        <v>103.01408677799067</v>
      </c>
      <c r="AL6" s="126" cm="1">
        <f t="array" ref="AL6">INDEX(Drivers!$C$7:$AG$23,$D$6,MATCH(AL$4,Drivers!$C$5:$AG$5,0))</f>
        <v>105.33099562003829</v>
      </c>
      <c r="AM6" s="126" cm="1">
        <f t="array" ref="AM6">INDEX(Drivers!$C$7:$AG$23,$D$6,MATCH(AM$4,Drivers!$C$5:$AG$5,0))</f>
        <v>107.70680892417187</v>
      </c>
      <c r="AN6" s="126" cm="1">
        <f t="array" ref="AN6">INDEX(Drivers!$C$7:$AG$23,$D$6,MATCH(AN$4,Drivers!$C$5:$AG$5,0))</f>
        <v>120.33199863126192</v>
      </c>
      <c r="AO6" s="126" cm="1">
        <f t="array" ref="AO6">INDEX(Drivers!$C$7:$AG$23,$D$6,MATCH(AO$4,Drivers!$C$5:$AG$5,0))</f>
        <v>136.1772989323843</v>
      </c>
      <c r="AP6" s="126">
        <f>AO6</f>
        <v>136.1772989323843</v>
      </c>
      <c r="AQ6" s="126"/>
      <c r="AR6" s="126"/>
      <c r="AS6" s="24"/>
      <c r="AT6" s="24"/>
      <c r="AU6" s="24"/>
      <c r="AV6" s="24"/>
    </row>
    <row r="7" spans="1:48">
      <c r="A7" s="4" t="s">
        <v>16</v>
      </c>
      <c r="B7" s="25"/>
    </row>
    <row r="8" spans="1:48" ht="15.75" thickBot="1">
      <c r="A8" s="4" t="s">
        <v>16</v>
      </c>
      <c r="B8" s="363" t="s">
        <v>285</v>
      </c>
      <c r="C8" s="363"/>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63" t="s">
        <v>12</v>
      </c>
      <c r="C16" s="363"/>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2.7736610187511324</v>
      </c>
      <c r="U22" s="6">
        <f t="shared" si="2"/>
        <v>2.8470207400073098</v>
      </c>
      <c r="V22" s="6">
        <f t="shared" si="2"/>
        <v>2.8967873850805952</v>
      </c>
      <c r="W22" s="6">
        <f t="shared" si="2"/>
        <v>2.9542955082763922</v>
      </c>
      <c r="X22" s="6">
        <f t="shared" si="2"/>
        <v>3.0103290642107581</v>
      </c>
      <c r="Y22" s="6">
        <f t="shared" si="2"/>
        <v>3.060095709284044</v>
      </c>
      <c r="Z22" s="6">
        <f t="shared" si="2"/>
        <v>3.1061759362037531</v>
      </c>
      <c r="AA22" s="6">
        <f t="shared" si="2"/>
        <v>3.1692136866299152</v>
      </c>
      <c r="AB22" s="6">
        <f t="shared" si="2"/>
        <v>3.2219294662260625</v>
      </c>
      <c r="AC22" s="6">
        <f t="shared" si="2"/>
        <v>3.2735393203761363</v>
      </c>
      <c r="AD22" s="6">
        <f t="shared" si="2"/>
        <v>3.3339965780947942</v>
      </c>
      <c r="AE22" s="6">
        <f t="shared" si="2"/>
        <v>3.3948224776288103</v>
      </c>
      <c r="AF22" s="6">
        <f t="shared" si="2"/>
        <v>3.4567543026088994</v>
      </c>
      <c r="AG22" s="6">
        <f t="shared" si="2"/>
        <v>3.5341690838340112</v>
      </c>
      <c r="AH22" s="6">
        <f t="shared" si="2"/>
        <v>3.6108465814284068</v>
      </c>
      <c r="AI22" s="6">
        <f t="shared" si="2"/>
        <v>3.6956341989606716</v>
      </c>
      <c r="AJ22" s="6">
        <f t="shared" si="2"/>
        <v>3.7815277419390094</v>
      </c>
      <c r="AK22" s="6">
        <f t="shared" si="2"/>
        <v>3.8681585685480626</v>
      </c>
      <c r="AL22" s="6">
        <f t="shared" si="2"/>
        <v>3.955158036972473</v>
      </c>
      <c r="AM22" s="6">
        <f t="shared" si="2"/>
        <v>4.044369356289029</v>
      </c>
      <c r="AN22" s="6">
        <f t="shared" si="2"/>
        <v>4.5184427308389958</v>
      </c>
      <c r="AO22" s="6">
        <f t="shared" si="2"/>
        <v>5.1134306208262803</v>
      </c>
      <c r="AP22" s="6">
        <f t="shared" si="2"/>
        <v>5.1134306208262803</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4.2472906919505782</v>
      </c>
      <c r="U23" s="6">
        <f t="shared" si="3"/>
        <v>4.3596259986621897</v>
      </c>
      <c r="V23" s="6">
        <f t="shared" si="3"/>
        <v>4.4358333675369002</v>
      </c>
      <c r="W23" s="6">
        <f t="shared" si="3"/>
        <v>4.5238952160143446</v>
      </c>
      <c r="X23" s="6">
        <f t="shared" si="3"/>
        <v>4.6096990683769823</v>
      </c>
      <c r="Y23" s="6">
        <f t="shared" si="3"/>
        <v>4.6859064372516936</v>
      </c>
      <c r="Z23" s="6">
        <f t="shared" si="3"/>
        <v>4.7564688158393897</v>
      </c>
      <c r="AA23" s="6">
        <f t="shared" si="3"/>
        <v>4.8529981497473571</v>
      </c>
      <c r="AB23" s="6">
        <f t="shared" si="3"/>
        <v>4.9337215108516812</v>
      </c>
      <c r="AC23" s="6">
        <f t="shared" si="3"/>
        <v>5.0127513748698993</v>
      </c>
      <c r="AD23" s="6">
        <f t="shared" si="3"/>
        <v>5.1053292155769556</v>
      </c>
      <c r="AE23" s="6">
        <f t="shared" si="3"/>
        <v>5.1984715553127145</v>
      </c>
      <c r="AF23" s="6">
        <f t="shared" si="3"/>
        <v>5.2933073921345777</v>
      </c>
      <c r="AG23" s="6">
        <f t="shared" si="3"/>
        <v>5.4118521881619071</v>
      </c>
      <c r="AH23" s="6">
        <f t="shared" si="3"/>
        <v>5.5292679861318321</v>
      </c>
      <c r="AI23" s="6">
        <f t="shared" si="3"/>
        <v>5.659102762733192</v>
      </c>
      <c r="AJ23" s="6">
        <f t="shared" si="3"/>
        <v>5.790631036420657</v>
      </c>
      <c r="AK23" s="6">
        <f t="shared" si="3"/>
        <v>5.9232883081655254</v>
      </c>
      <c r="AL23" s="6">
        <f t="shared" si="3"/>
        <v>6.0565100789390947</v>
      </c>
      <c r="AM23" s="6">
        <f t="shared" si="3"/>
        <v>6.1931188438848723</v>
      </c>
      <c r="AN23" s="6">
        <f t="shared" si="3"/>
        <v>6.9190645947950848</v>
      </c>
      <c r="AO23" s="6">
        <f t="shared" si="3"/>
        <v>7.8301660271194127</v>
      </c>
      <c r="AP23" s="6">
        <f t="shared" si="3"/>
        <v>7.8301660271194127</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16.136947726723367</v>
      </c>
      <c r="U24" s="6">
        <f t="shared" si="4"/>
        <v>16.563748975742236</v>
      </c>
      <c r="V24" s="6">
        <f t="shared" si="4"/>
        <v>16.8532875115088</v>
      </c>
      <c r="W24" s="6">
        <f t="shared" si="4"/>
        <v>17.187865375061278</v>
      </c>
      <c r="X24" s="6">
        <f t="shared" si="4"/>
        <v>17.513864319035484</v>
      </c>
      <c r="Y24" s="6">
        <f t="shared" si="4"/>
        <v>17.803402854802052</v>
      </c>
      <c r="Z24" s="6">
        <f t="shared" si="4"/>
        <v>18.071494091622949</v>
      </c>
      <c r="AA24" s="6">
        <f t="shared" si="4"/>
        <v>18.438242903593935</v>
      </c>
      <c r="AB24" s="6">
        <f t="shared" si="4"/>
        <v>18.744939278517041</v>
      </c>
      <c r="AC24" s="6">
        <f t="shared" si="4"/>
        <v>19.045201463756442</v>
      </c>
      <c r="AD24" s="6">
        <f t="shared" si="4"/>
        <v>19.396937166465456</v>
      </c>
      <c r="AE24" s="6">
        <f t="shared" si="4"/>
        <v>19.750817599069041</v>
      </c>
      <c r="AF24" s="6">
        <f t="shared" si="4"/>
        <v>20.111132221356325</v>
      </c>
      <c r="AG24" s="6">
        <f t="shared" si="4"/>
        <v>20.561525499215435</v>
      </c>
      <c r="AH24" s="6">
        <f t="shared" si="4"/>
        <v>21.007629317285403</v>
      </c>
      <c r="AI24" s="6">
        <f t="shared" si="4"/>
        <v>21.50091719303585</v>
      </c>
      <c r="AJ24" s="6">
        <f t="shared" si="4"/>
        <v>22.000639258469999</v>
      </c>
      <c r="AK24" s="6">
        <f t="shared" si="4"/>
        <v>22.504650783693283</v>
      </c>
      <c r="AL24" s="6">
        <f t="shared" si="4"/>
        <v>23.010807038811134</v>
      </c>
      <c r="AM24" s="6">
        <f t="shared" si="4"/>
        <v>23.529831673296385</v>
      </c>
      <c r="AN24" s="6">
        <f t="shared" si="4"/>
        <v>26.287954317709762</v>
      </c>
      <c r="AO24" s="6">
        <f t="shared" si="4"/>
        <v>29.749548367541173</v>
      </c>
      <c r="AP24" s="6">
        <f t="shared" si="4"/>
        <v>29.749548367541173</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5.5600740469994205</v>
      </c>
      <c r="U25" s="6">
        <f t="shared" si="5"/>
        <v>5.7071307635534989</v>
      </c>
      <c r="V25" s="6">
        <f t="shared" si="5"/>
        <v>5.8068928576982248</v>
      </c>
      <c r="W25" s="6">
        <f t="shared" si="5"/>
        <v>5.92217349982102</v>
      </c>
      <c r="X25" s="6">
        <f t="shared" si="5"/>
        <v>6.0344982280432298</v>
      </c>
      <c r="Y25" s="6">
        <f t="shared" si="5"/>
        <v>6.1342603221879566</v>
      </c>
      <c r="Z25" s="6">
        <f t="shared" si="5"/>
        <v>6.2266326315812224</v>
      </c>
      <c r="AA25" s="6">
        <f t="shared" si="5"/>
        <v>6.3529979508312096</v>
      </c>
      <c r="AB25" s="6">
        <f t="shared" si="5"/>
        <v>6.4586718727771055</v>
      </c>
      <c r="AC25" s="6">
        <f t="shared" si="5"/>
        <v>6.5621288592975615</v>
      </c>
      <c r="AD25" s="6">
        <f t="shared" si="5"/>
        <v>6.683321329221525</v>
      </c>
      <c r="AE25" s="6">
        <f t="shared" si="5"/>
        <v>6.8052527776206357</v>
      </c>
      <c r="AF25" s="6">
        <f t="shared" si="5"/>
        <v>6.9294011614451838</v>
      </c>
      <c r="AG25" s="6">
        <f t="shared" si="5"/>
        <v>7.0845866412258705</v>
      </c>
      <c r="AH25" s="6">
        <f t="shared" si="5"/>
        <v>7.2382941640562635</v>
      </c>
      <c r="AI25" s="6">
        <f t="shared" si="5"/>
        <v>7.4082592133398713</v>
      </c>
      <c r="AJ25" s="6">
        <f t="shared" si="5"/>
        <v>7.5804411980489173</v>
      </c>
      <c r="AK25" s="6">
        <f t="shared" si="5"/>
        <v>7.754101139708256</v>
      </c>
      <c r="AL25" s="6">
        <f t="shared" si="5"/>
        <v>7.9285000598427402</v>
      </c>
      <c r="AM25" s="6">
        <f t="shared" si="5"/>
        <v>8.1073328508281008</v>
      </c>
      <c r="AN25" s="6">
        <f t="shared" si="5"/>
        <v>9.0576591698660138</v>
      </c>
      <c r="AO25" s="6">
        <f t="shared" si="5"/>
        <v>10.250370428751856</v>
      </c>
      <c r="AP25" s="6">
        <f t="shared" si="5"/>
        <v>10.250370428751856</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9.3375365042023084</v>
      </c>
      <c r="U26" s="6">
        <f t="shared" si="6"/>
        <v>9.5845021826095742</v>
      </c>
      <c r="V26" s="6">
        <f t="shared" si="6"/>
        <v>9.7520417131873653</v>
      </c>
      <c r="W26" s="6">
        <f t="shared" si="6"/>
        <v>9.9456429485217033</v>
      </c>
      <c r="X26" s="6">
        <f t="shared" si="6"/>
        <v>10.134280049616699</v>
      </c>
      <c r="Y26" s="6">
        <f t="shared" si="6"/>
        <v>10.301819580194492</v>
      </c>
      <c r="Z26" s="6">
        <f t="shared" si="6"/>
        <v>10.456948775173929</v>
      </c>
      <c r="AA26" s="6">
        <f t="shared" si="6"/>
        <v>10.669165513905799</v>
      </c>
      <c r="AB26" s="6">
        <f t="shared" si="6"/>
        <v>10.846633312962277</v>
      </c>
      <c r="AC26" s="6">
        <f t="shared" si="6"/>
        <v>11.020378011339245</v>
      </c>
      <c r="AD26" s="6">
        <f t="shared" si="6"/>
        <v>11.223907515152266</v>
      </c>
      <c r="AE26" s="6">
        <f t="shared" si="6"/>
        <v>11.428678052525125</v>
      </c>
      <c r="AF26" s="6">
        <f t="shared" si="6"/>
        <v>11.637171690577489</v>
      </c>
      <c r="AG26" s="6">
        <f t="shared" si="6"/>
        <v>11.897788738142946</v>
      </c>
      <c r="AH26" s="6">
        <f t="shared" si="6"/>
        <v>12.155923718588729</v>
      </c>
      <c r="AI26" s="6">
        <f t="shared" si="6"/>
        <v>12.441361437350894</v>
      </c>
      <c r="AJ26" s="6">
        <f t="shared" si="6"/>
        <v>12.730522256792565</v>
      </c>
      <c r="AK26" s="6">
        <f t="shared" si="6"/>
        <v>13.022165143353908</v>
      </c>
      <c r="AL26" s="6">
        <f t="shared" si="6"/>
        <v>13.315049063475085</v>
      </c>
      <c r="AM26" s="6">
        <f t="shared" si="6"/>
        <v>13.615379184955273</v>
      </c>
      <c r="AN26" s="6">
        <f t="shared" si="6"/>
        <v>15.211348342903726</v>
      </c>
      <c r="AO26" s="6">
        <f t="shared" si="6"/>
        <v>17.214376508478225</v>
      </c>
      <c r="AP26" s="6">
        <f t="shared" si="6"/>
        <v>17.214376508478225</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election activeCell="C12" sqref="C12"/>
    </sheetView>
  </sheetViews>
  <sheetFormatPr defaultColWidth="9" defaultRowHeight="11.25"/>
  <cols>
    <col min="1" max="1" width="12.140625" style="18" customWidth="1"/>
    <col min="2" max="2" width="9" style="18"/>
    <col min="3" max="3" width="10.85546875" style="18" customWidth="1"/>
    <col min="4" max="4" width="53.5703125"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E</v>
      </c>
      <c r="C10" s="27" t="str">
        <f>[4]ITEMS_Comm!C36</f>
        <v/>
      </c>
      <c r="D10" s="27" t="str">
        <f>[4]ITEMS_Comm!D36</f>
        <v/>
      </c>
      <c r="E10" s="19" t="str">
        <f>[4]ITEMS_Comm!E36</f>
        <v>PJ</v>
      </c>
      <c r="F10" s="19" t="str">
        <f>[4]ITEMS_Comm!F36</f>
        <v>COM,NRG,ANNUAL,FOSSIL</v>
      </c>
    </row>
    <row r="11" spans="1:7">
      <c r="A11" s="27" t="str">
        <f>[4]ITEMS_Comm!A37</f>
        <v>*</v>
      </c>
      <c r="B11" s="19" t="str">
        <f>[4]ITEMS_Comm!B37</f>
        <v>Demand Commodities</v>
      </c>
      <c r="C11" s="27">
        <f>[4]ITEMS_Comm!C37</f>
        <v>0</v>
      </c>
      <c r="D11" s="27">
        <f>[4]ITEMS_Comm!D37</f>
        <v>0</v>
      </c>
      <c r="E11" s="19">
        <f>[4]ITEMS_Comm!E37</f>
        <v>0</v>
      </c>
      <c r="F11" s="19">
        <f>[4]ITEMS_Comm!F37</f>
        <v>0</v>
      </c>
    </row>
    <row r="12" spans="1:7">
      <c r="A12" s="27" t="str">
        <f>[4]ITEMS_Comm!A38</f>
        <v/>
      </c>
      <c r="B12" s="19" t="str">
        <f>[4]ITEMS_Comm!B38</f>
        <v>E</v>
      </c>
      <c r="C12" s="27" t="str">
        <f>[4]ITEMS_Comm!C38</f>
        <v>IMIK</v>
      </c>
      <c r="D12" s="27" t="str">
        <f>[4]ITEMS_Comm!D38</f>
        <v>Industry-Mining-Elec Heating - Electricity</v>
      </c>
      <c r="E12" s="19" t="str">
        <f>[4]ITEMS_Comm!E38</f>
        <v>PJ</v>
      </c>
      <c r="F12" s="19" t="str">
        <f>[4]ITEMS_Comm!F38</f>
        <v>COM,DEM,ANNUAL,RES</v>
      </c>
    </row>
    <row r="13" spans="1:7">
      <c r="A13" s="27" t="str">
        <f>[4]ITEMS_Comm!A39</f>
        <v/>
      </c>
      <c r="B13" s="19" t="str">
        <f>[4]ITEMS_Comm!B39</f>
        <v>E</v>
      </c>
      <c r="C13" s="27" t="str">
        <f>[4]ITEMS_Comm!C39</f>
        <v>IMIA</v>
      </c>
      <c r="D13" s="27" t="str">
        <f>[4]ITEMS_Comm!D39</f>
        <v>Industry-Mining-Compressed air - Electricity</v>
      </c>
      <c r="E13" s="19" t="str">
        <f>[4]ITEMS_Comm!E39</f>
        <v>PJ</v>
      </c>
      <c r="F13" s="19" t="str">
        <f>[4]ITEMS_Comm!F39</f>
        <v>COM,DEM,ANNUAL,RES</v>
      </c>
    </row>
    <row r="14" spans="1:7">
      <c r="A14" s="27" t="str">
        <f>[4]ITEMS_Comm!A40</f>
        <v/>
      </c>
      <c r="B14" s="19" t="str">
        <f>[4]ITEMS_Comm!B40</f>
        <v>E</v>
      </c>
      <c r="C14" s="27" t="str">
        <f>[4]ITEMS_Comm!C40</f>
        <v>IMIL</v>
      </c>
      <c r="D14" s="27" t="str">
        <f>[4]ITEMS_Comm!D40</f>
        <v>Industry-Mining-Lighting - Electricity</v>
      </c>
      <c r="E14" s="19" t="str">
        <f>[4]ITEMS_Comm!E40</f>
        <v>PJ</v>
      </c>
      <c r="F14" s="19" t="str">
        <f>[4]ITEMS_Comm!F40</f>
        <v>COM,DEM,ANNUAL,RES</v>
      </c>
    </row>
    <row r="15" spans="1:7">
      <c r="A15" s="27" t="str">
        <f>[4]ITEMS_Comm!A41</f>
        <v/>
      </c>
      <c r="B15" s="19" t="str">
        <f>[4]ITEMS_Comm!B41</f>
        <v>E</v>
      </c>
      <c r="C15" s="27" t="str">
        <f>[4]ITEMS_Comm!C41</f>
        <v>IMIC</v>
      </c>
      <c r="D15" s="27" t="str">
        <f>[4]ITEMS_Comm!D41</f>
        <v>Industry-Mining-Cooling - Electricity</v>
      </c>
      <c r="E15" s="19" t="str">
        <f>[4]ITEMS_Comm!E41</f>
        <v>PJ</v>
      </c>
      <c r="F15" s="19" t="str">
        <f>[4]ITEMS_Comm!F41</f>
        <v>COM,DEM,ANNUAL,RES</v>
      </c>
    </row>
    <row r="16" spans="1:7">
      <c r="A16" s="27" t="str">
        <f>[4]ITEMS_Comm!A42</f>
        <v/>
      </c>
      <c r="B16" s="19" t="str">
        <f>[4]ITEMS_Comm!B42</f>
        <v>E</v>
      </c>
      <c r="C16" s="27" t="str">
        <f>[4]ITEMS_Comm!C42</f>
        <v>IMIH</v>
      </c>
      <c r="D16" s="27" t="str">
        <f>[4]ITEMS_Comm!D42</f>
        <v>Industry-Mining-HVAC - Electricity</v>
      </c>
      <c r="E16" s="19" t="str">
        <f>[4]ITEMS_Comm!E42</f>
        <v>PJ</v>
      </c>
      <c r="F16" s="19" t="str">
        <f>[4]ITEMS_Comm!F42</f>
        <v>COM,DEM,ANNUAL,RES</v>
      </c>
    </row>
    <row r="17" spans="1:6">
      <c r="A17" s="27" t="str">
        <f>[4]ITEMS_Comm!A43</f>
        <v/>
      </c>
      <c r="B17" s="19" t="str">
        <f>[4]ITEMS_Comm!B43</f>
        <v>E</v>
      </c>
      <c r="C17" s="27" t="str">
        <f>[4]ITEMS_Comm!C43</f>
        <v>IMIP</v>
      </c>
      <c r="D17" s="27" t="str">
        <f>[4]ITEMS_Comm!D43</f>
        <v>Industry-Mining-Pumping - Electricity</v>
      </c>
      <c r="E17" s="19" t="str">
        <f>[4]ITEMS_Comm!E43</f>
        <v>PJ</v>
      </c>
      <c r="F17" s="19" t="str">
        <f>[4]ITEMS_Comm!F43</f>
        <v>COM,DEM,ANNUAL,RES</v>
      </c>
    </row>
    <row r="18" spans="1:6">
      <c r="A18" s="27" t="str">
        <f>[4]ITEMS_Comm!A44</f>
        <v/>
      </c>
      <c r="B18" s="19" t="str">
        <f>[4]ITEMS_Comm!B44</f>
        <v>E</v>
      </c>
      <c r="C18" s="27" t="str">
        <f>[4]ITEMS_Comm!C44</f>
        <v>IMIF</v>
      </c>
      <c r="D18" s="27" t="str">
        <f>[4]ITEMS_Comm!D44</f>
        <v>Industry-Mining-Fans - Electricity</v>
      </c>
      <c r="E18" s="19" t="str">
        <f>[4]ITEMS_Comm!E44</f>
        <v>PJ</v>
      </c>
      <c r="F18" s="19" t="str">
        <f>[4]ITEMS_Comm!F44</f>
        <v>COM,DEM,ANNUAL,RES</v>
      </c>
    </row>
    <row r="19" spans="1:6">
      <c r="A19" s="27" t="str">
        <f>[4]ITEMS_Comm!A45</f>
        <v/>
      </c>
      <c r="B19" s="19" t="str">
        <f>[4]ITEMS_Comm!B45</f>
        <v>E</v>
      </c>
      <c r="C19" s="27" t="str">
        <f>[4]ITEMS_Comm!C45</f>
        <v>IMIO</v>
      </c>
      <c r="D19" s="27" t="str">
        <f>[4]ITEMS_Comm!D45</f>
        <v>Industry-Mining-Other motive - Electricity</v>
      </c>
      <c r="E19" s="19" t="str">
        <f>[4]ITEMS_Comm!E45</f>
        <v>PJ</v>
      </c>
      <c r="F19" s="19" t="str">
        <f>[4]ITEMS_Comm!F45</f>
        <v>COM,DEM,ANNUAL,RES</v>
      </c>
    </row>
    <row r="20" spans="1:6">
      <c r="A20" s="27" t="str">
        <f>[4]ITEMS_Comm!A46</f>
        <v/>
      </c>
      <c r="B20" s="19" t="str">
        <f>[4]ITEMS_Comm!B46</f>
        <v>E</v>
      </c>
      <c r="C20" s="27" t="str">
        <f>[4]ITEMS_Comm!C46</f>
        <v>IMIE</v>
      </c>
      <c r="D20" s="27" t="str">
        <f>[4]ITEMS_Comm!D46</f>
        <v>Industry-Mining-Electrochemical - Electricity</v>
      </c>
      <c r="E20" s="19" t="str">
        <f>[4]ITEMS_Comm!E46</f>
        <v>PJ</v>
      </c>
      <c r="F20" s="19" t="str">
        <f>[4]ITEMS_Comm!F46</f>
        <v>COM,DEM,ANNUAL,RES</v>
      </c>
    </row>
    <row r="21" spans="1:6">
      <c r="A21" s="27" t="str">
        <f>[4]ITEMS_Comm!A47</f>
        <v>*</v>
      </c>
      <c r="B21" s="19" t="str">
        <f>[4]ITEMS_Comm!B47</f>
        <v>E</v>
      </c>
      <c r="C21" s="27">
        <f>[4]ITEMS_Comm!C47</f>
        <v>0</v>
      </c>
      <c r="D21" s="27" t="str">
        <f>[4]ITEMS_Comm!D47</f>
        <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Coal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Gas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HFO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Oil LPG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Electricity - Existing</v>
      </c>
      <c r="E26" s="19" t="str">
        <f>[4]ITEMS_Comm!E52</f>
        <v>PJ</v>
      </c>
      <c r="F26" s="19" t="str">
        <f>[4]ITEMS_Comm!F52</f>
        <v>COM,DEM,ANNUAL,RES</v>
      </c>
    </row>
    <row r="27" spans="1:6">
      <c r="A27" s="27" t="str">
        <f>[4]ITEMS_Comm!A53</f>
        <v/>
      </c>
      <c r="B27" s="19" t="str">
        <f>[4]ITEMS_Comm!B53</f>
        <v>E</v>
      </c>
      <c r="C27" s="27" t="str">
        <f>[4]ITEMS_Comm!C53</f>
        <v>IMIS</v>
      </c>
      <c r="D27" s="27" t="str">
        <f>[4]ITEMS_Comm!D53</f>
        <v>Industry-Mining-boiler/process heating - Waste - Existing</v>
      </c>
      <c r="E27" s="19" t="str">
        <f>[4]ITEMS_Comm!E53</f>
        <v>PJ</v>
      </c>
      <c r="F27" s="19" t="str">
        <f>[4]ITEMS_Comm!F53</f>
        <v>COM,DEM,ANNUAL,RES</v>
      </c>
    </row>
    <row r="28" spans="1:6">
      <c r="A28" s="27" t="str">
        <f>[4]ITEMS_Comm!A54</f>
        <v>*</v>
      </c>
      <c r="B28" s="19" t="str">
        <f>[4]ITEMS_Comm!B54</f>
        <v>E</v>
      </c>
      <c r="C28" s="27">
        <f>[4]ITEMS_Comm!C54</f>
        <v>0</v>
      </c>
      <c r="D28" s="27" t="str">
        <f>[4]ITEMS_Comm!D54</f>
        <v/>
      </c>
      <c r="E28" s="19" t="str">
        <f>[4]ITEMS_Comm!E54</f>
        <v>PJ</v>
      </c>
      <c r="F28" s="19" t="str">
        <f>[4]ITEMS_Comm!F54</f>
        <v>COM,DEM,ANNUAL,RES</v>
      </c>
    </row>
    <row r="29" spans="1:6">
      <c r="A29" s="27" t="str">
        <f>[4]ITEMS_Comm!A55</f>
        <v/>
      </c>
      <c r="B29" s="19" t="str">
        <f>[4]ITEMS_Comm!B55</f>
        <v>E</v>
      </c>
      <c r="C29" s="27" t="str">
        <f>[4]ITEMS_Comm!C55</f>
        <v>IMIR</v>
      </c>
      <c r="D29" s="27" t="str">
        <f>[4]ITEMS_Comm!D55</f>
        <v>Industry-Mining-Transport - Oil Diesel - Existing</v>
      </c>
      <c r="E29" s="19" t="str">
        <f>[4]ITEMS_Comm!E55</f>
        <v>PJ</v>
      </c>
      <c r="F29" s="19" t="str">
        <f>[4]ITEMS_Comm!F55</f>
        <v>COM,DEM,ANNUAL,RES</v>
      </c>
    </row>
    <row r="30" spans="1:6">
      <c r="A30" s="27" t="str">
        <f>[4]ITEMS_Comm!A56</f>
        <v>*</v>
      </c>
      <c r="B30" s="19" t="str">
        <f>[4]ITEMS_Comm!B56</f>
        <v>E</v>
      </c>
      <c r="C30" s="27" t="str">
        <f>[4]ITEMS_Comm!C56</f>
        <v>Useful Energy Service</v>
      </c>
      <c r="D30" s="27" t="str">
        <f>[4]ITEMS_Comm!D56</f>
        <v/>
      </c>
      <c r="E30" s="19" t="str">
        <f>[4]ITEMS_Comm!E56</f>
        <v>PJ</v>
      </c>
      <c r="F30" s="19" t="str">
        <f>[4]ITEMS_Comm!F56</f>
        <v>COM,DEM,ANNUAL,RES</v>
      </c>
    </row>
    <row r="31" spans="1:6">
      <c r="A31" s="27" t="str">
        <f>[4]ITEMS_Comm!A57</f>
        <v>*</v>
      </c>
      <c r="B31" s="19" t="str">
        <f>[4]ITEMS_Comm!B57</f>
        <v>E</v>
      </c>
      <c r="C31" s="27">
        <f>[4]ITEMS_Comm!C57</f>
        <v>0</v>
      </c>
      <c r="D31" s="27" t="str">
        <f>[4]ITEMS_Comm!D57</f>
        <v/>
      </c>
      <c r="E31" s="19" t="str">
        <f>[4]ITEMS_Comm!E57</f>
        <v>PJ</v>
      </c>
      <c r="F31" s="19" t="str">
        <f>[4]ITEMS_Comm!F57</f>
        <v>COM,DEM,ANNUAL,RES</v>
      </c>
    </row>
    <row r="32" spans="1:6">
      <c r="A32" s="27" t="str">
        <f>[4]ITEMS_Comm!A58</f>
        <v>*</v>
      </c>
      <c r="B32" s="19" t="str">
        <f>[4]ITEMS_Comm!B58</f>
        <v>E</v>
      </c>
      <c r="C32" s="27">
        <f>[4]ITEMS_Comm!C58</f>
        <v>2</v>
      </c>
      <c r="D32" s="27" t="str">
        <f>[4]ITEMS_Comm!D58</f>
        <v/>
      </c>
      <c r="E32" s="19" t="str">
        <f>[4]ITEMS_Comm!E58</f>
        <v>PJ</v>
      </c>
      <c r="F32" s="19" t="str">
        <f>[4]ITEMS_Comm!F58</f>
        <v>COM,DEM,ANNUAL,RES</v>
      </c>
    </row>
    <row r="33" spans="1:6">
      <c r="A33" s="27" t="str">
        <f>[4]ITEMS_Comm!A59</f>
        <v>*</v>
      </c>
      <c r="B33" s="19" t="str">
        <f>[4]ITEMS_Comm!B59</f>
        <v>E</v>
      </c>
      <c r="C33" s="27" t="str">
        <f>[4]ITEMS_Comm!C59</f>
        <v>IFAK</v>
      </c>
      <c r="D33" s="27" t="str">
        <f>[4]ITEMS_Comm!D59</f>
        <v/>
      </c>
      <c r="E33" s="19" t="str">
        <f>[4]ITEMS_Comm!E59</f>
        <v>PJ</v>
      </c>
      <c r="F33" s="19" t="str">
        <f>[4]ITEMS_Comm!F59</f>
        <v>COM,DEM,ANNUAL,RES</v>
      </c>
    </row>
    <row r="34" spans="1:6">
      <c r="A34" s="27" t="str">
        <f>[4]ITEMS_Comm!A60</f>
        <v>*</v>
      </c>
      <c r="B34" s="19" t="str">
        <f>[4]ITEMS_Comm!B60</f>
        <v>E</v>
      </c>
      <c r="C34" s="27" t="str">
        <f>[4]ITEMS_Comm!C60</f>
        <v>IFAA</v>
      </c>
      <c r="D34" s="27" t="str">
        <f>[4]ITEMS_Comm!D60</f>
        <v/>
      </c>
      <c r="E34" s="19" t="str">
        <f>[4]ITEMS_Comm!E60</f>
        <v>PJ</v>
      </c>
      <c r="F34" s="19" t="str">
        <f>[4]ITEMS_Comm!F60</f>
        <v>COM,DEM,ANNUAL,RES</v>
      </c>
    </row>
    <row r="35" spans="1:6">
      <c r="A35" s="27" t="str">
        <f>[4]ITEMS_Comm!A61</f>
        <v>*</v>
      </c>
      <c r="B35" s="19" t="str">
        <f>[4]ITEMS_Comm!B61</f>
        <v>E</v>
      </c>
      <c r="C35" s="27" t="str">
        <f>[4]ITEMS_Comm!C61</f>
        <v>IFAL</v>
      </c>
      <c r="D35" s="27" t="str">
        <f>[4]ITEMS_Comm!D61</f>
        <v/>
      </c>
      <c r="E35" s="19" t="str">
        <f>[4]ITEMS_Comm!E61</f>
        <v>PJ</v>
      </c>
      <c r="F35" s="19" t="str">
        <f>[4]ITEMS_Comm!F61</f>
        <v>COM,DEM,ANNUAL,RES</v>
      </c>
    </row>
    <row r="36" spans="1:6">
      <c r="A36" s="27" t="str">
        <f>[4]ITEMS_Comm!A62</f>
        <v>*</v>
      </c>
      <c r="B36" s="19" t="str">
        <f>[4]ITEMS_Comm!B62</f>
        <v>E</v>
      </c>
      <c r="C36" s="27" t="str">
        <f>[4]ITEMS_Comm!C62</f>
        <v>IFAC</v>
      </c>
      <c r="D36" s="27" t="str">
        <f>[4]ITEMS_Comm!D62</f>
        <v/>
      </c>
      <c r="E36" s="19" t="str">
        <f>[4]ITEMS_Comm!E62</f>
        <v>PJ</v>
      </c>
      <c r="F36" s="19" t="str">
        <f>[4]ITEMS_Comm!F62</f>
        <v>COM,DEM,ANNUAL,RES</v>
      </c>
    </row>
    <row r="37" spans="1:6">
      <c r="A37" s="27" t="str">
        <f>[4]ITEMS_Comm!A63</f>
        <v>*</v>
      </c>
      <c r="B37" s="19" t="str">
        <f>[4]ITEMS_Comm!B63</f>
        <v>E</v>
      </c>
      <c r="C37" s="27" t="str">
        <f>[4]ITEMS_Comm!C63</f>
        <v>IFAH</v>
      </c>
      <c r="D37" s="27" t="str">
        <f>[4]ITEMS_Comm!D63</f>
        <v/>
      </c>
      <c r="E37" s="19" t="str">
        <f>[4]ITEMS_Comm!E63</f>
        <v>PJ</v>
      </c>
      <c r="F37" s="19" t="str">
        <f>[4]ITEMS_Comm!F63</f>
        <v>COM,DEM,ANNUAL,RES</v>
      </c>
    </row>
    <row r="38" spans="1:6">
      <c r="A38" s="27" t="str">
        <f>[4]ITEMS_Comm!A64</f>
        <v>*</v>
      </c>
      <c r="B38" s="19" t="str">
        <f>[4]ITEMS_Comm!B64</f>
        <v>E</v>
      </c>
      <c r="C38" s="27" t="str">
        <f>[4]ITEMS_Comm!C64</f>
        <v>IFAP</v>
      </c>
      <c r="D38" s="27" t="str">
        <f>[4]ITEMS_Comm!D64</f>
        <v/>
      </c>
      <c r="E38" s="19" t="str">
        <f>[4]ITEMS_Comm!E64</f>
        <v>PJ</v>
      </c>
      <c r="F38" s="19" t="str">
        <f>[4]ITEMS_Comm!F64</f>
        <v>COM,DEM,ANNUAL,RES</v>
      </c>
    </row>
    <row r="39" spans="1:6">
      <c r="A39" s="27" t="str">
        <f>[4]ITEMS_Comm!A65</f>
        <v>*</v>
      </c>
      <c r="B39" s="19" t="str">
        <f>[4]ITEMS_Comm!B65</f>
        <v>E</v>
      </c>
      <c r="C39" s="27" t="str">
        <f>[4]ITEMS_Comm!C65</f>
        <v>IFAF</v>
      </c>
      <c r="D39" s="27" t="str">
        <f>[4]ITEMS_Comm!D65</f>
        <v/>
      </c>
      <c r="E39" s="19" t="str">
        <f>[4]ITEMS_Comm!E65</f>
        <v>PJ</v>
      </c>
      <c r="F39" s="19" t="str">
        <f>[4]ITEMS_Comm!F65</f>
        <v>COM,DEM,ANNUAL,RES</v>
      </c>
    </row>
    <row r="40" spans="1:6">
      <c r="A40" s="27" t="str">
        <f>[4]ITEMS_Comm!A66</f>
        <v>*</v>
      </c>
      <c r="B40" s="19" t="str">
        <f>[4]ITEMS_Comm!B66</f>
        <v>E</v>
      </c>
      <c r="C40" s="27" t="str">
        <f>[4]ITEMS_Comm!C66</f>
        <v>IFAO</v>
      </c>
      <c r="D40" s="27" t="str">
        <f>[4]ITEMS_Comm!D66</f>
        <v/>
      </c>
      <c r="E40" s="19" t="str">
        <f>[4]ITEMS_Comm!E66</f>
        <v>PJ</v>
      </c>
      <c r="F40" s="19" t="str">
        <f>[4]ITEMS_Comm!F66</f>
        <v>COM,DEM,ANNUAL,RES</v>
      </c>
    </row>
    <row r="41" spans="1:6">
      <c r="A41" s="27" t="str">
        <f>[4]ITEMS_Comm!A67</f>
        <v>*</v>
      </c>
      <c r="B41" s="19" t="str">
        <f>[4]ITEMS_Comm!B67</f>
        <v>E</v>
      </c>
      <c r="C41" s="27" t="str">
        <f>[4]ITEMS_Comm!C67</f>
        <v>IFAE</v>
      </c>
      <c r="D41" s="27" t="str">
        <f>[4]ITEMS_Comm!D67</f>
        <v/>
      </c>
      <c r="E41" s="19" t="str">
        <f>[4]ITEMS_Comm!E67</f>
        <v>PJ</v>
      </c>
      <c r="F41" s="19" t="str">
        <f>[4]ITEMS_Comm!F67</f>
        <v>COM,DEM,ANNUAL,RES</v>
      </c>
    </row>
    <row r="42" spans="1:6">
      <c r="A42" s="27" t="str">
        <f>[4]ITEMS_Comm!A68</f>
        <v>*</v>
      </c>
      <c r="B42" s="19" t="str">
        <f>[4]ITEMS_Comm!B68</f>
        <v>E</v>
      </c>
      <c r="C42" s="27">
        <f>[4]ITEMS_Comm!C68</f>
        <v>0</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t="str">
        <f>[4]ITEMS_Comm!C74</f>
        <v>IFAS</v>
      </c>
      <c r="D48" s="27" t="str">
        <f>[4]ITEMS_Comm!D74</f>
        <v/>
      </c>
      <c r="E48" s="19" t="str">
        <f>[4]ITEMS_Comm!E74</f>
        <v>PJ</v>
      </c>
      <c r="F48" s="19" t="str">
        <f>[4]ITEMS_Comm!F74</f>
        <v>COM,DEM,ANNUAL,RES</v>
      </c>
    </row>
    <row r="49" spans="1:6">
      <c r="A49" s="27" t="str">
        <f>[4]ITEMS_Comm!A75</f>
        <v>*</v>
      </c>
      <c r="B49" s="19" t="str">
        <f>[4]ITEMS_Comm!B75</f>
        <v>E</v>
      </c>
      <c r="C49" s="27">
        <f>[4]ITEMS_Comm!C75</f>
        <v>0</v>
      </c>
      <c r="D49" s="27" t="str">
        <f>[4]ITEMS_Comm!D75</f>
        <v/>
      </c>
      <c r="E49" s="19" t="str">
        <f>[4]ITEMS_Comm!E75</f>
        <v>PJ</v>
      </c>
      <c r="F49" s="19" t="str">
        <f>[4]ITEMS_Comm!F75</f>
        <v>COM,DEM,ANNUAL,RES</v>
      </c>
    </row>
    <row r="50" spans="1:6">
      <c r="A50" s="27" t="str">
        <f>[4]ITEMS_Comm!A76</f>
        <v>*</v>
      </c>
      <c r="B50" s="19" t="str">
        <f>[4]ITEMS_Comm!B76</f>
        <v>E</v>
      </c>
      <c r="C50" s="27" t="str">
        <f>[4]ITEMS_Comm!C76</f>
        <v>IFAR</v>
      </c>
      <c r="D50" s="27" t="str">
        <f>[4]ITEMS_Comm!D76</f>
        <v/>
      </c>
      <c r="E50" s="19" t="str">
        <f>[4]ITEMS_Comm!E76</f>
        <v>PJ</v>
      </c>
      <c r="F50" s="19" t="str">
        <f>[4]ITEMS_Comm!F76</f>
        <v>COM,DEM,ANNUAL,RES</v>
      </c>
    </row>
    <row r="51" spans="1:6">
      <c r="A51" s="27" t="str">
        <f>[4]ITEMS_Comm!A77</f>
        <v>*</v>
      </c>
      <c r="B51" s="19" t="str">
        <f>[4]ITEMS_Comm!B77</f>
        <v>E</v>
      </c>
      <c r="C51" s="27" t="str">
        <f>[4]ITEMS_Comm!C77</f>
        <v>Useful Energy Service</v>
      </c>
      <c r="D51" s="27" t="str">
        <f>[4]ITEMS_Comm!D77</f>
        <v/>
      </c>
      <c r="E51" s="19" t="str">
        <f>[4]ITEMS_Comm!E77</f>
        <v>PJ</v>
      </c>
      <c r="F51" s="19" t="str">
        <f>[4]ITEMS_Comm!F77</f>
        <v>COM,DEM,ANNUAL,RES</v>
      </c>
    </row>
    <row r="52" spans="1:6">
      <c r="A52" s="27" t="str">
        <f>[4]ITEMS_Comm!A78</f>
        <v>*</v>
      </c>
      <c r="B52" s="19" t="str">
        <f>[4]ITEMS_Comm!B78</f>
        <v>E</v>
      </c>
      <c r="C52" s="27">
        <f>[4]ITEMS_Comm!C78</f>
        <v>0</v>
      </c>
      <c r="D52" s="27" t="str">
        <f>[4]ITEMS_Comm!D78</f>
        <v/>
      </c>
      <c r="E52" s="19" t="str">
        <f>[4]ITEMS_Comm!E78</f>
        <v>PJ</v>
      </c>
      <c r="F52" s="19" t="str">
        <f>[4]ITEMS_Comm!F78</f>
        <v>COM,DEM,ANNUAL,RES</v>
      </c>
    </row>
    <row r="53" spans="1:6">
      <c r="A53" s="27" t="str">
        <f>[4]ITEMS_Comm!A79</f>
        <v>*</v>
      </c>
      <c r="B53" s="19" t="str">
        <f>[4]ITEMS_Comm!B79</f>
        <v>E</v>
      </c>
      <c r="C53" s="27">
        <f>[4]ITEMS_Comm!C79</f>
        <v>2</v>
      </c>
      <c r="D53" s="27" t="str">
        <f>[4]ITEMS_Comm!D79</f>
        <v/>
      </c>
      <c r="E53" s="19" t="str">
        <f>[4]ITEMS_Comm!E79</f>
        <v>PJ</v>
      </c>
      <c r="F53" s="19" t="str">
        <f>[4]ITEMS_Comm!F79</f>
        <v>COM,DEM,ANNUAL,RES</v>
      </c>
    </row>
    <row r="54" spans="1:6">
      <c r="A54" s="27" t="str">
        <f>[4]ITEMS_Comm!A80</f>
        <v>*</v>
      </c>
      <c r="B54" s="19" t="str">
        <f>[4]ITEMS_Comm!B80</f>
        <v>E</v>
      </c>
      <c r="C54" s="27" t="str">
        <f>[4]ITEMS_Comm!C80</f>
        <v>IISK</v>
      </c>
      <c r="D54" s="27" t="str">
        <f>[4]ITEMS_Comm!D80</f>
        <v/>
      </c>
      <c r="E54" s="19" t="str">
        <f>[4]ITEMS_Comm!E80</f>
        <v>PJ</v>
      </c>
      <c r="F54" s="19" t="str">
        <f>[4]ITEMS_Comm!F80</f>
        <v>COM,DEM,ANNUAL,RES</v>
      </c>
    </row>
    <row r="55" spans="1:6">
      <c r="A55" s="27" t="str">
        <f>[4]ITEMS_Comm!A81</f>
        <v>*</v>
      </c>
      <c r="B55" s="19" t="str">
        <f>[4]ITEMS_Comm!B81</f>
        <v>E</v>
      </c>
      <c r="C55" s="27" t="str">
        <f>[4]ITEMS_Comm!C81</f>
        <v>IISA</v>
      </c>
      <c r="D55" s="27" t="str">
        <f>[4]ITEMS_Comm!D81</f>
        <v/>
      </c>
      <c r="E55" s="19" t="str">
        <f>[4]ITEMS_Comm!E81</f>
        <v>PJ</v>
      </c>
      <c r="F55" s="19" t="str">
        <f>[4]ITEMS_Comm!F81</f>
        <v>COM,DEM,ANNUAL,RES</v>
      </c>
    </row>
    <row r="56" spans="1:6">
      <c r="A56" s="27" t="str">
        <f>[4]ITEMS_Comm!A82</f>
        <v>*</v>
      </c>
      <c r="B56" s="19" t="str">
        <f>[4]ITEMS_Comm!B82</f>
        <v>E</v>
      </c>
      <c r="C56" s="27" t="str">
        <f>[4]ITEMS_Comm!C82</f>
        <v>IISL</v>
      </c>
      <c r="D56" s="27" t="str">
        <f>[4]ITEMS_Comm!D82</f>
        <v/>
      </c>
      <c r="E56" s="19" t="str">
        <f>[4]ITEMS_Comm!E82</f>
        <v>PJ</v>
      </c>
      <c r="F56" s="19" t="str">
        <f>[4]ITEMS_Comm!F82</f>
        <v>COM,DEM,ANNUAL,RES</v>
      </c>
    </row>
    <row r="57" spans="1:6">
      <c r="A57" s="27" t="str">
        <f>[4]ITEMS_Comm!A83</f>
        <v>*</v>
      </c>
      <c r="B57" s="19" t="str">
        <f>[4]ITEMS_Comm!B83</f>
        <v>E</v>
      </c>
      <c r="C57" s="27" t="str">
        <f>[4]ITEMS_Comm!C83</f>
        <v>IISC</v>
      </c>
      <c r="D57" s="27" t="str">
        <f>[4]ITEMS_Comm!D83</f>
        <v/>
      </c>
      <c r="E57" s="19" t="str">
        <f>[4]ITEMS_Comm!E83</f>
        <v>PJ</v>
      </c>
      <c r="F57" s="19" t="str">
        <f>[4]ITEMS_Comm!F83</f>
        <v>COM,DEM,ANNUAL,RES</v>
      </c>
    </row>
    <row r="58" spans="1:6">
      <c r="A58" s="27" t="str">
        <f>[4]ITEMS_Comm!A84</f>
        <v>*</v>
      </c>
      <c r="B58" s="19" t="str">
        <f>[4]ITEMS_Comm!B84</f>
        <v>E</v>
      </c>
      <c r="C58" s="27" t="str">
        <f>[4]ITEMS_Comm!C84</f>
        <v>IISH</v>
      </c>
      <c r="D58" s="27" t="str">
        <f>[4]ITEMS_Comm!D84</f>
        <v/>
      </c>
      <c r="E58" s="19" t="str">
        <f>[4]ITEMS_Comm!E84</f>
        <v>PJ</v>
      </c>
      <c r="F58" s="19" t="str">
        <f>[4]ITEMS_Comm!F84</f>
        <v>COM,DEM,ANNUAL,RES</v>
      </c>
    </row>
    <row r="59" spans="1:6">
      <c r="A59" s="27" t="str">
        <f>[4]ITEMS_Comm!A85</f>
        <v>*</v>
      </c>
      <c r="B59" s="19" t="str">
        <f>[4]ITEMS_Comm!B85</f>
        <v>E</v>
      </c>
      <c r="C59" s="27" t="str">
        <f>[4]ITEMS_Comm!C85</f>
        <v>IISP</v>
      </c>
      <c r="D59" s="27" t="str">
        <f>[4]ITEMS_Comm!D85</f>
        <v/>
      </c>
      <c r="E59" s="19" t="str">
        <f>[4]ITEMS_Comm!E85</f>
        <v>PJ</v>
      </c>
      <c r="F59" s="19" t="str">
        <f>[4]ITEMS_Comm!F85</f>
        <v>COM,DEM,ANNUAL,RES</v>
      </c>
    </row>
    <row r="60" spans="1:6">
      <c r="A60" s="27" t="str">
        <f>[4]ITEMS_Comm!A86</f>
        <v>*</v>
      </c>
      <c r="B60" s="19" t="str">
        <f>[4]ITEMS_Comm!B86</f>
        <v>E</v>
      </c>
      <c r="C60" s="27" t="str">
        <f>[4]ITEMS_Comm!C86</f>
        <v>IISF</v>
      </c>
      <c r="D60" s="27" t="str">
        <f>[4]ITEMS_Comm!D86</f>
        <v/>
      </c>
      <c r="E60" s="19" t="str">
        <f>[4]ITEMS_Comm!E86</f>
        <v>PJ</v>
      </c>
      <c r="F60" s="19" t="str">
        <f>[4]ITEMS_Comm!F86</f>
        <v>COM,DEM,ANNUAL,RES</v>
      </c>
    </row>
    <row r="61" spans="1:6">
      <c r="A61" s="27" t="str">
        <f>[4]ITEMS_Comm!A87</f>
        <v>*</v>
      </c>
      <c r="B61" s="19" t="str">
        <f>[4]ITEMS_Comm!B87</f>
        <v>E</v>
      </c>
      <c r="C61" s="27" t="str">
        <f>[4]ITEMS_Comm!C87</f>
        <v>IISO</v>
      </c>
      <c r="D61" s="27" t="str">
        <f>[4]ITEMS_Comm!D87</f>
        <v/>
      </c>
      <c r="E61" s="19" t="str">
        <f>[4]ITEMS_Comm!E87</f>
        <v>PJ</v>
      </c>
      <c r="F61" s="19" t="str">
        <f>[4]ITEMS_Comm!F87</f>
        <v>COM,DEM,ANNUAL,RES</v>
      </c>
    </row>
    <row r="62" spans="1:6">
      <c r="A62" s="27" t="str">
        <f>[4]ITEMS_Comm!A88</f>
        <v>*</v>
      </c>
      <c r="B62" s="19" t="str">
        <f>[4]ITEMS_Comm!B88</f>
        <v>E</v>
      </c>
      <c r="C62" s="27" t="str">
        <f>[4]ITEMS_Comm!C88</f>
        <v>IISE</v>
      </c>
      <c r="D62" s="27" t="str">
        <f>[4]ITEMS_Comm!D88</f>
        <v/>
      </c>
      <c r="E62" s="19" t="str">
        <f>[4]ITEMS_Comm!E88</f>
        <v>PJ</v>
      </c>
      <c r="F62" s="19" t="str">
        <f>[4]ITEMS_Comm!F88</f>
        <v>COM,DEM,ANNUAL,RES</v>
      </c>
    </row>
    <row r="63" spans="1:6">
      <c r="A63" s="27" t="str">
        <f>[4]ITEMS_Comm!A89</f>
        <v>*</v>
      </c>
      <c r="B63" s="19" t="str">
        <f>[4]ITEMS_Comm!B89</f>
        <v>E</v>
      </c>
      <c r="C63" s="27" t="str">
        <f>[4]ITEMS_Comm!C89</f>
        <v xml:space="preserve"> </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t="str">
        <f>[4]ITEMS_Comm!C95</f>
        <v>IISS</v>
      </c>
      <c r="D69" s="27" t="str">
        <f>[4]ITEMS_Comm!D95</f>
        <v/>
      </c>
      <c r="E69" s="19" t="str">
        <f>[4]ITEMS_Comm!E95</f>
        <v>PJ</v>
      </c>
      <c r="F69" s="19" t="str">
        <f>[4]ITEMS_Comm!F95</f>
        <v>COM,DEM,ANNUAL,RES</v>
      </c>
    </row>
    <row r="70" spans="1:6">
      <c r="A70" s="27" t="str">
        <f>[4]ITEMS_Comm!A96</f>
        <v>*</v>
      </c>
      <c r="B70" s="19" t="str">
        <f>[4]ITEMS_Comm!B96</f>
        <v>E</v>
      </c>
      <c r="C70" s="27">
        <f>[4]ITEMS_Comm!C96</f>
        <v>0</v>
      </c>
      <c r="D70" s="27" t="str">
        <f>[4]ITEMS_Comm!D96</f>
        <v/>
      </c>
      <c r="E70" s="19" t="str">
        <f>[4]ITEMS_Comm!E96</f>
        <v>PJ</v>
      </c>
      <c r="F70" s="19" t="str">
        <f>[4]ITEMS_Comm!F96</f>
        <v>COM,DEM,ANNUAL,RES</v>
      </c>
    </row>
    <row r="71" spans="1:6">
      <c r="A71" s="27" t="str">
        <f>[4]ITEMS_Comm!A97</f>
        <v>*</v>
      </c>
      <c r="B71" s="19" t="str">
        <f>[4]ITEMS_Comm!B97</f>
        <v>E</v>
      </c>
      <c r="C71" s="27" t="str">
        <f>[4]ITEMS_Comm!C97</f>
        <v>IIST</v>
      </c>
      <c r="D71" s="27" t="str">
        <f>[4]ITEMS_Comm!D97</f>
        <v/>
      </c>
      <c r="E71" s="19" t="str">
        <f>[4]ITEMS_Comm!E97</f>
        <v>PJ</v>
      </c>
      <c r="F71" s="19" t="str">
        <f>[4]ITEMS_Comm!F97</f>
        <v>COM,DEM,ANNUAL,RES</v>
      </c>
    </row>
    <row r="72" spans="1:6">
      <c r="A72" s="27" t="str">
        <f>[4]ITEMS_Comm!A98</f>
        <v>*</v>
      </c>
      <c r="B72" s="19" t="str">
        <f>[4]ITEMS_Comm!B98</f>
        <v>E</v>
      </c>
      <c r="C72" s="27" t="str">
        <f>[4]ITEMS_Comm!C98</f>
        <v>Useful Energy Service</v>
      </c>
      <c r="D72" s="27" t="str">
        <f>[4]ITEMS_Comm!D98</f>
        <v/>
      </c>
      <c r="E72" s="19" t="str">
        <f>[4]ITEMS_Comm!E98</f>
        <v>PJ</v>
      </c>
      <c r="F72" s="19" t="str">
        <f>[4]ITEMS_Comm!F98</f>
        <v>COM,DEM,ANNUAL,RES</v>
      </c>
    </row>
    <row r="73" spans="1:6">
      <c r="A73" s="27" t="str">
        <f>[4]ITEMS_Comm!A99</f>
        <v>*</v>
      </c>
      <c r="B73" s="19" t="str">
        <f>[4]ITEMS_Comm!B99</f>
        <v>E</v>
      </c>
      <c r="C73" s="27">
        <f>[4]ITEMS_Comm!C99</f>
        <v>0</v>
      </c>
      <c r="D73" s="27" t="str">
        <f>[4]ITEMS_Comm!D99</f>
        <v/>
      </c>
      <c r="E73" s="19" t="str">
        <f>[4]ITEMS_Comm!E99</f>
        <v>PJ</v>
      </c>
      <c r="F73" s="19" t="str">
        <f>[4]ITEMS_Comm!F99</f>
        <v>COM,DEM,ANNUAL,RES</v>
      </c>
    </row>
    <row r="74" spans="1:6">
      <c r="A74" s="27" t="str">
        <f>[4]ITEMS_Comm!A100</f>
        <v>*</v>
      </c>
      <c r="B74" s="19" t="str">
        <f>[4]ITEMS_Comm!B100</f>
        <v>E</v>
      </c>
      <c r="C74" s="27">
        <f>[4]ITEMS_Comm!C100</f>
        <v>2</v>
      </c>
      <c r="D74" s="27" t="str">
        <f>[4]ITEMS_Comm!D100</f>
        <v/>
      </c>
      <c r="E74" s="19" t="str">
        <f>[4]ITEMS_Comm!E100</f>
        <v>PJ</v>
      </c>
      <c r="F74" s="19" t="str">
        <f>[4]ITEMS_Comm!F100</f>
        <v>COM,DEM,ANNUAL,RES</v>
      </c>
    </row>
    <row r="75" spans="1:6">
      <c r="A75" s="27" t="str">
        <f>[4]ITEMS_Comm!A101</f>
        <v/>
      </c>
      <c r="B75" s="19" t="str">
        <f>[4]ITEMS_Comm!B101</f>
        <v>E</v>
      </c>
      <c r="C75" s="27" t="str">
        <f>[4]ITEMS_Comm!C101</f>
        <v>ICPK</v>
      </c>
      <c r="D75" s="27" t="str">
        <f>[4]ITEMS_Comm!D101</f>
        <v>Industry-Chemicals-Elec Heating - Electricity</v>
      </c>
      <c r="E75" s="19" t="str">
        <f>[4]ITEMS_Comm!E101</f>
        <v>PJ</v>
      </c>
      <c r="F75" s="19" t="str">
        <f>[4]ITEMS_Comm!F101</f>
        <v>COM,DEM,ANNUAL,RES</v>
      </c>
    </row>
    <row r="76" spans="1:6">
      <c r="A76" s="27" t="str">
        <f>[4]ITEMS_Comm!A102</f>
        <v/>
      </c>
      <c r="B76" s="19" t="str">
        <f>[4]ITEMS_Comm!B102</f>
        <v>E</v>
      </c>
      <c r="C76" s="27" t="str">
        <f>[4]ITEMS_Comm!C102</f>
        <v>ICPA</v>
      </c>
      <c r="D76" s="27" t="str">
        <f>[4]ITEMS_Comm!D102</f>
        <v>Industry-Chemicals-Compressed air - Electricity</v>
      </c>
      <c r="E76" s="19" t="str">
        <f>[4]ITEMS_Comm!E102</f>
        <v>PJ</v>
      </c>
      <c r="F76" s="19" t="str">
        <f>[4]ITEMS_Comm!F102</f>
        <v>COM,DEM,ANNUAL,RES</v>
      </c>
    </row>
    <row r="77" spans="1:6">
      <c r="A77" s="27" t="str">
        <f>[4]ITEMS_Comm!A103</f>
        <v/>
      </c>
      <c r="B77" s="19" t="str">
        <f>[4]ITEMS_Comm!B103</f>
        <v>E</v>
      </c>
      <c r="C77" s="27" t="str">
        <f>[4]ITEMS_Comm!C103</f>
        <v>ICPL</v>
      </c>
      <c r="D77" s="27" t="str">
        <f>[4]ITEMS_Comm!D103</f>
        <v>Industry-Chemicals-Lighting - Electricity</v>
      </c>
      <c r="E77" s="19" t="str">
        <f>[4]ITEMS_Comm!E103</f>
        <v>PJ</v>
      </c>
      <c r="F77" s="19" t="str">
        <f>[4]ITEMS_Comm!F103</f>
        <v>COM,DEM,ANNUAL,RES</v>
      </c>
    </row>
    <row r="78" spans="1:6">
      <c r="A78" s="27" t="str">
        <f>[4]ITEMS_Comm!A104</f>
        <v/>
      </c>
      <c r="B78" s="19" t="str">
        <f>[4]ITEMS_Comm!B104</f>
        <v>E</v>
      </c>
      <c r="C78" s="27" t="str">
        <f>[4]ITEMS_Comm!C104</f>
        <v>ICPC</v>
      </c>
      <c r="D78" s="27" t="str">
        <f>[4]ITEMS_Comm!D104</f>
        <v>Industry-Chemicals-Cooling - Electricity</v>
      </c>
      <c r="E78" s="19" t="str">
        <f>[4]ITEMS_Comm!E104</f>
        <v>PJ</v>
      </c>
      <c r="F78" s="19" t="str">
        <f>[4]ITEMS_Comm!F104</f>
        <v>COM,DEM,ANNUAL,RES</v>
      </c>
    </row>
    <row r="79" spans="1:6">
      <c r="A79" s="27" t="str">
        <f>[4]ITEMS_Comm!A105</f>
        <v/>
      </c>
      <c r="B79" s="19" t="str">
        <f>[4]ITEMS_Comm!B105</f>
        <v>E</v>
      </c>
      <c r="C79" s="27" t="str">
        <f>[4]ITEMS_Comm!C105</f>
        <v>ICPH</v>
      </c>
      <c r="D79" s="27" t="str">
        <f>[4]ITEMS_Comm!D105</f>
        <v>Industry-Chemicals-HVAC - Electricity</v>
      </c>
      <c r="E79" s="19" t="str">
        <f>[4]ITEMS_Comm!E105</f>
        <v>PJ</v>
      </c>
      <c r="F79" s="19" t="str">
        <f>[4]ITEMS_Comm!F105</f>
        <v>COM,DEM,ANNUAL,RES</v>
      </c>
    </row>
    <row r="80" spans="1:6">
      <c r="A80" s="27" t="str">
        <f>[4]ITEMS_Comm!A106</f>
        <v/>
      </c>
      <c r="B80" s="19" t="str">
        <f>[4]ITEMS_Comm!B106</f>
        <v>E</v>
      </c>
      <c r="C80" s="27" t="str">
        <f>[4]ITEMS_Comm!C106</f>
        <v>ICPP</v>
      </c>
      <c r="D80" s="27" t="str">
        <f>[4]ITEMS_Comm!D106</f>
        <v>Industry-Chemicals-Pumping - Electricity</v>
      </c>
      <c r="E80" s="19" t="str">
        <f>[4]ITEMS_Comm!E106</f>
        <v>PJ</v>
      </c>
      <c r="F80" s="19" t="str">
        <f>[4]ITEMS_Comm!F106</f>
        <v>COM,DEM,ANNUAL,RES</v>
      </c>
    </row>
    <row r="81" spans="1:6">
      <c r="A81" s="27" t="str">
        <f>[4]ITEMS_Comm!A107</f>
        <v/>
      </c>
      <c r="B81" s="19" t="str">
        <f>[4]ITEMS_Comm!B107</f>
        <v>E</v>
      </c>
      <c r="C81" s="27" t="str">
        <f>[4]ITEMS_Comm!C107</f>
        <v>ICPF</v>
      </c>
      <c r="D81" s="27" t="str">
        <f>[4]ITEMS_Comm!D107</f>
        <v>Industry-Chemicals-Fans - Electricity</v>
      </c>
      <c r="E81" s="19" t="str">
        <f>[4]ITEMS_Comm!E107</f>
        <v>PJ</v>
      </c>
      <c r="F81" s="19" t="str">
        <f>[4]ITEMS_Comm!F107</f>
        <v>COM,DEM,ANNUAL,RES</v>
      </c>
    </row>
    <row r="82" spans="1:6">
      <c r="A82" s="27" t="str">
        <f>[4]ITEMS_Comm!A108</f>
        <v/>
      </c>
      <c r="B82" s="19" t="str">
        <f>[4]ITEMS_Comm!B108</f>
        <v>E</v>
      </c>
      <c r="C82" s="27" t="str">
        <f>[4]ITEMS_Comm!C108</f>
        <v>ICPO</v>
      </c>
      <c r="D82" s="27" t="str">
        <f>[4]ITEMS_Comm!D108</f>
        <v>Industry-Chemicals-Other motive - Electricity</v>
      </c>
      <c r="E82" s="19" t="str">
        <f>[4]ITEMS_Comm!E108</f>
        <v>PJ</v>
      </c>
      <c r="F82" s="19" t="str">
        <f>[4]ITEMS_Comm!F108</f>
        <v>COM,DEM,ANNUAL,RES</v>
      </c>
    </row>
    <row r="83" spans="1:6">
      <c r="A83" s="27" t="str">
        <f>[4]ITEMS_Comm!A109</f>
        <v/>
      </c>
      <c r="B83" s="19" t="str">
        <f>[4]ITEMS_Comm!B109</f>
        <v>E</v>
      </c>
      <c r="C83" s="27" t="str">
        <f>[4]ITEMS_Comm!C109</f>
        <v>ICPE</v>
      </c>
      <c r="D83" s="27" t="str">
        <f>[4]ITEMS_Comm!D109</f>
        <v>Industry-Chemicals-Electrochemical - Electricity</v>
      </c>
      <c r="E83" s="19" t="str">
        <f>[4]ITEMS_Comm!E109</f>
        <v>PJ</v>
      </c>
      <c r="F83" s="19" t="str">
        <f>[4]ITEMS_Comm!F109</f>
        <v>COM,DEM,ANNUAL,RES</v>
      </c>
    </row>
    <row r="84" spans="1:6">
      <c r="A84" s="27" t="str">
        <f>[4]ITEMS_Comm!A110</f>
        <v>*</v>
      </c>
      <c r="B84" s="19" t="str">
        <f>[4]ITEMS_Comm!B110</f>
        <v>E</v>
      </c>
      <c r="C84" s="27" t="str">
        <f>[4]ITEMS_Comm!C110</f>
        <v xml:space="preserve"> </v>
      </c>
      <c r="D84" s="27" t="str">
        <f>[4]ITEMS_Comm!D110</f>
        <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Coal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Gas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HFO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Oil LPG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Electricity - Existing</v>
      </c>
      <c r="E89" s="19" t="str">
        <f>[4]ITEMS_Comm!E115</f>
        <v>PJ</v>
      </c>
      <c r="F89" s="19" t="str">
        <f>[4]ITEMS_Comm!F115</f>
        <v>COM,DEM,ANNUAL,RES</v>
      </c>
    </row>
    <row r="90" spans="1:6">
      <c r="A90" s="27" t="str">
        <f>[4]ITEMS_Comm!A116</f>
        <v/>
      </c>
      <c r="B90" s="19" t="str">
        <f>[4]ITEMS_Comm!B116</f>
        <v>E</v>
      </c>
      <c r="C90" s="27" t="str">
        <f>[4]ITEMS_Comm!C116</f>
        <v>ICPS</v>
      </c>
      <c r="D90" s="27" t="str">
        <f>[4]ITEMS_Comm!D116</f>
        <v>Industry-Chemicals-boiler/process heating - Waste - Existing</v>
      </c>
      <c r="E90" s="19" t="str">
        <f>[4]ITEMS_Comm!E116</f>
        <v>PJ</v>
      </c>
      <c r="F90" s="19" t="str">
        <f>[4]ITEMS_Comm!F116</f>
        <v>COM,DEM,ANNUAL,RES</v>
      </c>
    </row>
    <row r="91" spans="1:6">
      <c r="A91" s="27" t="str">
        <f>[4]ITEMS_Comm!A117</f>
        <v>*</v>
      </c>
      <c r="B91" s="19" t="str">
        <f>[4]ITEMS_Comm!B117</f>
        <v>E</v>
      </c>
      <c r="C91" s="27">
        <f>[4]ITEMS_Comm!C117</f>
        <v>0</v>
      </c>
      <c r="D91" s="27" t="str">
        <f>[4]ITEMS_Comm!D117</f>
        <v/>
      </c>
      <c r="E91" s="19" t="str">
        <f>[4]ITEMS_Comm!E117</f>
        <v>PJ</v>
      </c>
      <c r="F91" s="19" t="str">
        <f>[4]ITEMS_Comm!F117</f>
        <v>COM,DEM,ANNUAL,RES</v>
      </c>
    </row>
    <row r="92" spans="1:6">
      <c r="A92" s="27" t="str">
        <f>[4]ITEMS_Comm!A118</f>
        <v/>
      </c>
      <c r="B92" s="19" t="str">
        <f>[4]ITEMS_Comm!B118</f>
        <v>E</v>
      </c>
      <c r="C92" s="27" t="str">
        <f>[4]ITEMS_Comm!C118</f>
        <v>ICPT</v>
      </c>
      <c r="D92" s="27" t="str">
        <f>[4]ITEMS_Comm!D118</f>
        <v>Industry-Chemicals-Ancillary - Gas - Existing</v>
      </c>
      <c r="E92" s="19" t="str">
        <f>[4]ITEMS_Comm!E118</f>
        <v>PJ</v>
      </c>
      <c r="F92" s="19" t="str">
        <f>[4]ITEMS_Comm!F118</f>
        <v>COM,DEM,ANNUAL,RES</v>
      </c>
    </row>
    <row r="93" spans="1:6">
      <c r="A93" s="27" t="str">
        <f>[4]ITEMS_Comm!A119</f>
        <v>*</v>
      </c>
      <c r="B93" s="19" t="str">
        <f>[4]ITEMS_Comm!B119</f>
        <v>E</v>
      </c>
      <c r="C93" s="27" t="str">
        <f>[4]ITEMS_Comm!C119</f>
        <v>Useful Energy Service</v>
      </c>
      <c r="D93" s="27" t="str">
        <f>[4]ITEMS_Comm!D119</f>
        <v/>
      </c>
      <c r="E93" s="19" t="str">
        <f>[4]ITEMS_Comm!E119</f>
        <v>PJ</v>
      </c>
      <c r="F93" s="19" t="str">
        <f>[4]ITEMS_Comm!F119</f>
        <v>COM,DEM,ANNUAL,RES</v>
      </c>
    </row>
    <row r="94" spans="1:6">
      <c r="A94" s="27" t="str">
        <f>[4]ITEMS_Comm!A120</f>
        <v>*</v>
      </c>
      <c r="B94" s="19" t="str">
        <f>[4]ITEMS_Comm!B120</f>
        <v>E</v>
      </c>
      <c r="C94" s="27">
        <f>[4]ITEMS_Comm!C120</f>
        <v>0</v>
      </c>
      <c r="D94" s="27" t="str">
        <f>[4]ITEMS_Comm!D120</f>
        <v/>
      </c>
      <c r="E94" s="19" t="str">
        <f>[4]ITEMS_Comm!E120</f>
        <v>PJ</v>
      </c>
      <c r="F94" s="19" t="str">
        <f>[4]ITEMS_Comm!F120</f>
        <v>COM,DEM,ANNUAL,RES</v>
      </c>
    </row>
    <row r="95" spans="1:6">
      <c r="A95" s="27" t="str">
        <f>[4]ITEMS_Comm!A121</f>
        <v>*</v>
      </c>
      <c r="B95" s="19" t="str">
        <f>[4]ITEMS_Comm!B121</f>
        <v>E</v>
      </c>
      <c r="C95" s="27">
        <f>[4]ITEMS_Comm!C121</f>
        <v>2</v>
      </c>
      <c r="D95" s="27" t="str">
        <f>[4]ITEMS_Comm!D121</f>
        <v/>
      </c>
      <c r="E95" s="19" t="str">
        <f>[4]ITEMS_Comm!E121</f>
        <v>PJ</v>
      </c>
      <c r="F95" s="19" t="str">
        <f>[4]ITEMS_Comm!F121</f>
        <v>COM,DEM,ANNUAL,RES</v>
      </c>
    </row>
    <row r="96" spans="1:6">
      <c r="A96" s="27" t="str">
        <f>[4]ITEMS_Comm!A122</f>
        <v/>
      </c>
      <c r="B96" s="19" t="str">
        <f>[4]ITEMS_Comm!B122</f>
        <v>E</v>
      </c>
      <c r="C96" s="27" t="str">
        <f>[4]ITEMS_Comm!C122</f>
        <v>INFK</v>
      </c>
      <c r="D96" s="27" t="str">
        <f>[4]ITEMS_Comm!D122</f>
        <v>Industry-Precious &amp; Non-Ferrous metals-Elec Heating - Electricity</v>
      </c>
      <c r="E96" s="19" t="str">
        <f>[4]ITEMS_Comm!E122</f>
        <v>PJ</v>
      </c>
      <c r="F96" s="19" t="str">
        <f>[4]ITEMS_Comm!F122</f>
        <v>COM,DEM,ANNUAL,RES</v>
      </c>
    </row>
    <row r="97" spans="1:6">
      <c r="A97" s="27" t="str">
        <f>[4]ITEMS_Comm!A123</f>
        <v/>
      </c>
      <c r="B97" s="19" t="str">
        <f>[4]ITEMS_Comm!B123</f>
        <v>E</v>
      </c>
      <c r="C97" s="27" t="str">
        <f>[4]ITEMS_Comm!C123</f>
        <v>INFA</v>
      </c>
      <c r="D97" s="27" t="str">
        <f>[4]ITEMS_Comm!D123</f>
        <v>Industry-Precious &amp; Non-Ferrous metals-Compressed air - Electricity</v>
      </c>
      <c r="E97" s="19" t="str">
        <f>[4]ITEMS_Comm!E123</f>
        <v>PJ</v>
      </c>
      <c r="F97" s="19" t="str">
        <f>[4]ITEMS_Comm!F123</f>
        <v>COM,DEM,ANNUAL,RES</v>
      </c>
    </row>
    <row r="98" spans="1:6">
      <c r="A98" s="27" t="str">
        <f>[4]ITEMS_Comm!A124</f>
        <v/>
      </c>
      <c r="B98" s="19" t="str">
        <f>[4]ITEMS_Comm!B124</f>
        <v>E</v>
      </c>
      <c r="C98" s="27" t="str">
        <f>[4]ITEMS_Comm!C124</f>
        <v>INFL</v>
      </c>
      <c r="D98" s="27" t="str">
        <f>[4]ITEMS_Comm!D124</f>
        <v>Industry-Precious &amp; Non-Ferrous metals-Lighting - Electricity</v>
      </c>
      <c r="E98" s="19" t="str">
        <f>[4]ITEMS_Comm!E124</f>
        <v>PJ</v>
      </c>
      <c r="F98" s="19" t="str">
        <f>[4]ITEMS_Comm!F124</f>
        <v>COM,DEM,ANNUAL,RES</v>
      </c>
    </row>
    <row r="99" spans="1:6">
      <c r="A99" s="27" t="str">
        <f>[4]ITEMS_Comm!A125</f>
        <v/>
      </c>
      <c r="B99" s="19" t="str">
        <f>[4]ITEMS_Comm!B125</f>
        <v>E</v>
      </c>
      <c r="C99" s="27" t="str">
        <f>[4]ITEMS_Comm!C125</f>
        <v>INFC</v>
      </c>
      <c r="D99" s="27" t="str">
        <f>[4]ITEMS_Comm!D125</f>
        <v>Industry-Precious &amp; Non-Ferrous metals-Cooling - Electricity</v>
      </c>
      <c r="E99" s="19" t="str">
        <f>[4]ITEMS_Comm!E125</f>
        <v>PJ</v>
      </c>
      <c r="F99" s="19" t="str">
        <f>[4]ITEMS_Comm!F125</f>
        <v>COM,DEM,ANNUAL,RES</v>
      </c>
    </row>
    <row r="100" spans="1:6">
      <c r="A100" s="27" t="str">
        <f>[4]ITEMS_Comm!A126</f>
        <v/>
      </c>
      <c r="B100" s="19" t="str">
        <f>[4]ITEMS_Comm!B126</f>
        <v>E</v>
      </c>
      <c r="C100" s="27" t="str">
        <f>[4]ITEMS_Comm!C126</f>
        <v>INFH</v>
      </c>
      <c r="D100" s="27" t="str">
        <f>[4]ITEMS_Comm!D126</f>
        <v>Industry-Precious &amp; Non-Ferrous metals-HVAC - Electricity</v>
      </c>
      <c r="E100" s="19" t="str">
        <f>[4]ITEMS_Comm!E126</f>
        <v>PJ</v>
      </c>
      <c r="F100" s="19" t="str">
        <f>[4]ITEMS_Comm!F126</f>
        <v>COM,DEM,ANNUAL,RES</v>
      </c>
    </row>
    <row r="101" spans="1:6">
      <c r="A101" s="27" t="str">
        <f>[4]ITEMS_Comm!A127</f>
        <v/>
      </c>
      <c r="B101" s="19" t="str">
        <f>[4]ITEMS_Comm!B127</f>
        <v>E</v>
      </c>
      <c r="C101" s="27" t="str">
        <f>[4]ITEMS_Comm!C127</f>
        <v>INFP</v>
      </c>
      <c r="D101" s="27" t="str">
        <f>[4]ITEMS_Comm!D127</f>
        <v>Industry-Precious &amp; Non-Ferrous metals-Pumping - Electricity</v>
      </c>
      <c r="E101" s="19" t="str">
        <f>[4]ITEMS_Comm!E127</f>
        <v>PJ</v>
      </c>
      <c r="F101" s="19" t="str">
        <f>[4]ITEMS_Comm!F127</f>
        <v>COM,DEM,ANNUAL,RES</v>
      </c>
    </row>
    <row r="102" spans="1:6">
      <c r="A102" s="27" t="str">
        <f>[4]ITEMS_Comm!A128</f>
        <v/>
      </c>
      <c r="B102" s="19" t="str">
        <f>[4]ITEMS_Comm!B128</f>
        <v>E</v>
      </c>
      <c r="C102" s="27" t="str">
        <f>[4]ITEMS_Comm!C128</f>
        <v>INFF</v>
      </c>
      <c r="D102" s="27" t="str">
        <f>[4]ITEMS_Comm!D128</f>
        <v>Industry-Precious &amp; Non-Ferrous metals-Fans - Electricity</v>
      </c>
      <c r="E102" s="19" t="str">
        <f>[4]ITEMS_Comm!E128</f>
        <v>PJ</v>
      </c>
      <c r="F102" s="19" t="str">
        <f>[4]ITEMS_Comm!F128</f>
        <v>COM,DEM,ANNUAL,RES</v>
      </c>
    </row>
    <row r="103" spans="1:6">
      <c r="A103" s="27" t="str">
        <f>[4]ITEMS_Comm!A129</f>
        <v/>
      </c>
      <c r="B103" s="19" t="str">
        <f>[4]ITEMS_Comm!B129</f>
        <v>E</v>
      </c>
      <c r="C103" s="27" t="str">
        <f>[4]ITEMS_Comm!C129</f>
        <v>INFO</v>
      </c>
      <c r="D103" s="27" t="str">
        <f>[4]ITEMS_Comm!D129</f>
        <v>Industry-Precious &amp; Non-Ferrous metals-Other motive - Electricity</v>
      </c>
      <c r="E103" s="19" t="str">
        <f>[4]ITEMS_Comm!E129</f>
        <v>PJ</v>
      </c>
      <c r="F103" s="19" t="str">
        <f>[4]ITEMS_Comm!F129</f>
        <v>COM,DEM,ANNUAL,RES</v>
      </c>
    </row>
    <row r="104" spans="1:6">
      <c r="A104" s="27" t="str">
        <f>[4]ITEMS_Comm!A130</f>
        <v/>
      </c>
      <c r="B104" s="19" t="str">
        <f>[4]ITEMS_Comm!B130</f>
        <v>E</v>
      </c>
      <c r="C104" s="27" t="str">
        <f>[4]ITEMS_Comm!C130</f>
        <v>INFE</v>
      </c>
      <c r="D104" s="27" t="str">
        <f>[4]ITEMS_Comm!D130</f>
        <v>Industry-Precious &amp; Non-Ferrous metals-Electrochemical - Electricity</v>
      </c>
      <c r="E104" s="19" t="str">
        <f>[4]ITEMS_Comm!E130</f>
        <v>PJ</v>
      </c>
      <c r="F104" s="19" t="str">
        <f>[4]ITEMS_Comm!F130</f>
        <v>COM,DEM,ANNUAL,RES</v>
      </c>
    </row>
    <row r="105" spans="1:6">
      <c r="A105" s="27" t="str">
        <f>[4]ITEMS_Comm!A131</f>
        <v>*</v>
      </c>
      <c r="B105" s="19" t="str">
        <f>[4]ITEMS_Comm!B131</f>
        <v>E</v>
      </c>
      <c r="C105" s="27" t="str">
        <f>[4]ITEMS_Comm!C131</f>
        <v xml:space="preserve"> </v>
      </c>
      <c r="D105" s="27" t="str">
        <f>[4]ITEMS_Comm!D131</f>
        <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Coal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Gas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HFO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Oil LPG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Electricity - Existing</v>
      </c>
      <c r="E110" s="19" t="str">
        <f>[4]ITEMS_Comm!E136</f>
        <v>PJ</v>
      </c>
      <c r="F110" s="19" t="str">
        <f>[4]ITEMS_Comm!F136</f>
        <v>COM,DEM,ANNUAL,RES</v>
      </c>
    </row>
    <row r="111" spans="1:6">
      <c r="A111" s="27" t="str">
        <f>[4]ITEMS_Comm!A137</f>
        <v/>
      </c>
      <c r="B111" s="19" t="str">
        <f>[4]ITEMS_Comm!B137</f>
        <v>E</v>
      </c>
      <c r="C111" s="27" t="str">
        <f>[4]ITEMS_Comm!C137</f>
        <v>INFS</v>
      </c>
      <c r="D111" s="27" t="str">
        <f>[4]ITEMS_Comm!D137</f>
        <v>Industry-Precious &amp; Non-Ferrous metals-boiler/process heating - Waste - Existing</v>
      </c>
      <c r="E111" s="19" t="str">
        <f>[4]ITEMS_Comm!E137</f>
        <v>PJ</v>
      </c>
      <c r="F111" s="19" t="str">
        <f>[4]ITEMS_Comm!F137</f>
        <v>COM,DEM,ANNUAL,RES</v>
      </c>
    </row>
    <row r="112" spans="1:6">
      <c r="A112" s="27" t="str">
        <f>[4]ITEMS_Comm!A138</f>
        <v>*</v>
      </c>
      <c r="B112" s="19" t="str">
        <f>[4]ITEMS_Comm!B138</f>
        <v>E</v>
      </c>
      <c r="C112" s="27" t="str">
        <f>[4]ITEMS_Comm!C138</f>
        <v>Useful Energy Service</v>
      </c>
      <c r="D112" s="27" t="str">
        <f>[4]ITEMS_Comm!D138</f>
        <v/>
      </c>
      <c r="E112" s="19" t="str">
        <f>[4]ITEMS_Comm!E138</f>
        <v>PJ</v>
      </c>
      <c r="F112" s="19" t="str">
        <f>[4]ITEMS_Comm!F138</f>
        <v>COM,DEM,ANNUAL,RES</v>
      </c>
    </row>
    <row r="113" spans="1:6">
      <c r="A113" s="27" t="str">
        <f>[4]ITEMS_Comm!A139</f>
        <v>*</v>
      </c>
      <c r="B113" s="19" t="str">
        <f>[4]ITEMS_Comm!B139</f>
        <v>E</v>
      </c>
      <c r="C113" s="27">
        <f>[4]ITEMS_Comm!C139</f>
        <v>0</v>
      </c>
      <c r="D113" s="27" t="str">
        <f>[4]ITEMS_Comm!D139</f>
        <v/>
      </c>
      <c r="E113" s="19" t="str">
        <f>[4]ITEMS_Comm!E139</f>
        <v>PJ</v>
      </c>
      <c r="F113" s="19" t="str">
        <f>[4]ITEMS_Comm!F139</f>
        <v>COM,DEM,ANNUAL,RES</v>
      </c>
    </row>
    <row r="114" spans="1:6">
      <c r="A114" s="27" t="str">
        <f>[4]ITEMS_Comm!A140</f>
        <v>*</v>
      </c>
      <c r="B114" s="19" t="str">
        <f>[4]ITEMS_Comm!B140</f>
        <v>E</v>
      </c>
      <c r="C114" s="27">
        <f>[4]ITEMS_Comm!C140</f>
        <v>2</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INMK</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INMA</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INML</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INMC</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INMH</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INMP</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INMF</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INMO</v>
      </c>
      <c r="D122" s="27" t="str">
        <f>[4]ITEMS_Comm!D148</f>
        <v/>
      </c>
      <c r="E122" s="19" t="str">
        <f>[4]ITEMS_Comm!E148</f>
        <v>PJ</v>
      </c>
      <c r="F122" s="19" t="str">
        <f>[4]ITEMS_Comm!F148</f>
        <v>COM,DEM,ANNUAL,RES</v>
      </c>
    </row>
    <row r="123" spans="1:6">
      <c r="A123" s="27" t="str">
        <f>[4]ITEMS_Comm!A149</f>
        <v>*</v>
      </c>
      <c r="B123" s="19" t="str">
        <f>[4]ITEMS_Comm!B149</f>
        <v>E</v>
      </c>
      <c r="C123" s="27" t="str">
        <f>[4]ITEMS_Comm!C149</f>
        <v>INME</v>
      </c>
      <c r="D123" s="27" t="str">
        <f>[4]ITEMS_Comm!D149</f>
        <v/>
      </c>
      <c r="E123" s="19" t="str">
        <f>[4]ITEMS_Comm!E149</f>
        <v>PJ</v>
      </c>
      <c r="F123" s="19" t="str">
        <f>[4]ITEMS_Comm!F149</f>
        <v>COM,DEM,ANNUAL,RES</v>
      </c>
    </row>
    <row r="124" spans="1:6">
      <c r="A124" s="27" t="str">
        <f>[4]ITEMS_Comm!A150</f>
        <v>*</v>
      </c>
      <c r="B124" s="19" t="str">
        <f>[4]ITEMS_Comm!B150</f>
        <v>E</v>
      </c>
      <c r="C124" s="27" t="str">
        <f>[4]ITEMS_Comm!C150</f>
        <v xml:space="preserve"> </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INMS</v>
      </c>
      <c r="D130" s="27" t="str">
        <f>[4]ITEMS_Comm!D156</f>
        <v/>
      </c>
      <c r="E130" s="19" t="str">
        <f>[4]ITEMS_Comm!E156</f>
        <v>PJ</v>
      </c>
      <c r="F130" s="19" t="str">
        <f>[4]ITEMS_Comm!F156</f>
        <v>COM,DEM,ANNUAL,RES</v>
      </c>
    </row>
    <row r="131" spans="1:6">
      <c r="A131" s="27" t="str">
        <f>[4]ITEMS_Comm!A157</f>
        <v>*</v>
      </c>
      <c r="B131" s="19" t="str">
        <f>[4]ITEMS_Comm!B157</f>
        <v>E</v>
      </c>
      <c r="C131" s="27" t="str">
        <f>[4]ITEMS_Comm!C157</f>
        <v>Useful Energy Service</v>
      </c>
      <c r="D131" s="27" t="str">
        <f>[4]ITEMS_Comm!D157</f>
        <v/>
      </c>
      <c r="E131" s="19" t="str">
        <f>[4]ITEMS_Comm!E157</f>
        <v>PJ</v>
      </c>
      <c r="F131" s="19" t="str">
        <f>[4]ITEMS_Comm!F157</f>
        <v>COM,DEM,ANNUAL,RES</v>
      </c>
    </row>
    <row r="132" spans="1:6">
      <c r="A132" s="27" t="str">
        <f>[4]ITEMS_Comm!A158</f>
        <v>*</v>
      </c>
      <c r="B132" s="19" t="str">
        <f>[4]ITEMS_Comm!B158</f>
        <v>E</v>
      </c>
      <c r="C132" s="27">
        <f>[4]ITEMS_Comm!C158</f>
        <v>0</v>
      </c>
      <c r="D132" s="27" t="str">
        <f>[4]ITEMS_Comm!D158</f>
        <v/>
      </c>
      <c r="E132" s="19" t="str">
        <f>[4]ITEMS_Comm!E158</f>
        <v>PJ</v>
      </c>
      <c r="F132" s="19" t="str">
        <f>[4]ITEMS_Comm!F158</f>
        <v>COM,DEM,ANNUAL,RES</v>
      </c>
    </row>
    <row r="133" spans="1:6">
      <c r="A133" s="27" t="str">
        <f>[4]ITEMS_Comm!A159</f>
        <v>*</v>
      </c>
      <c r="B133" s="19" t="str">
        <f>[4]ITEMS_Comm!B159</f>
        <v>E</v>
      </c>
      <c r="C133" s="27">
        <f>[4]ITEMS_Comm!C159</f>
        <v>2</v>
      </c>
      <c r="D133" s="27" t="str">
        <f>[4]ITEMS_Comm!D159</f>
        <v/>
      </c>
      <c r="E133" s="19" t="str">
        <f>[4]ITEMS_Comm!E159</f>
        <v>PJ</v>
      </c>
      <c r="F133" s="19" t="str">
        <f>[4]ITEMS_Comm!F159</f>
        <v>COM,DEM,ANNUAL,RES</v>
      </c>
    </row>
    <row r="134" spans="1:6">
      <c r="A134" s="27" t="str">
        <f>[4]ITEMS_Comm!A160</f>
        <v/>
      </c>
      <c r="B134" s="19" t="str">
        <f>[4]ITEMS_Comm!B160</f>
        <v>E</v>
      </c>
      <c r="C134" s="27" t="str">
        <f>[4]ITEMS_Comm!C160</f>
        <v>IFBK</v>
      </c>
      <c r="D134" s="27" t="str">
        <f>[4]ITEMS_Comm!D160</f>
        <v>Industry-Food, Beverage &amp; Tabacco-Elec Heating - Electricity</v>
      </c>
      <c r="E134" s="19" t="str">
        <f>[4]ITEMS_Comm!E160</f>
        <v>PJ</v>
      </c>
      <c r="F134" s="19" t="str">
        <f>[4]ITEMS_Comm!F160</f>
        <v>COM,DEM,ANNUAL,RES</v>
      </c>
    </row>
    <row r="135" spans="1:6">
      <c r="A135" s="27" t="str">
        <f>[4]ITEMS_Comm!A161</f>
        <v/>
      </c>
      <c r="B135" s="19" t="str">
        <f>[4]ITEMS_Comm!B161</f>
        <v>E</v>
      </c>
      <c r="C135" s="27" t="str">
        <f>[4]ITEMS_Comm!C161</f>
        <v>IFBA</v>
      </c>
      <c r="D135" s="27" t="str">
        <f>[4]ITEMS_Comm!D161</f>
        <v>Industry-Food, Beverage &amp; Tabacco-Compressed air - Electricity</v>
      </c>
      <c r="E135" s="19" t="str">
        <f>[4]ITEMS_Comm!E161</f>
        <v>PJ</v>
      </c>
      <c r="F135" s="19" t="str">
        <f>[4]ITEMS_Comm!F161</f>
        <v>COM,DEM,ANNUAL,RES</v>
      </c>
    </row>
    <row r="136" spans="1:6">
      <c r="A136" s="27" t="str">
        <f>[4]ITEMS_Comm!A162</f>
        <v/>
      </c>
      <c r="B136" s="19" t="str">
        <f>[4]ITEMS_Comm!B162</f>
        <v>E</v>
      </c>
      <c r="C136" s="27" t="str">
        <f>[4]ITEMS_Comm!C162</f>
        <v>IFBL</v>
      </c>
      <c r="D136" s="27" t="str">
        <f>[4]ITEMS_Comm!D162</f>
        <v>Industry-Food, Beverage &amp; Tabacco-Lighting - Electricity</v>
      </c>
      <c r="E136" s="19" t="str">
        <f>[4]ITEMS_Comm!E162</f>
        <v>PJ</v>
      </c>
      <c r="F136" s="19" t="str">
        <f>[4]ITEMS_Comm!F162</f>
        <v>COM,DEM,ANNUAL,RES</v>
      </c>
    </row>
    <row r="137" spans="1:6">
      <c r="A137" s="27" t="str">
        <f>[4]ITEMS_Comm!A163</f>
        <v/>
      </c>
      <c r="B137" s="19" t="str">
        <f>[4]ITEMS_Comm!B163</f>
        <v>E</v>
      </c>
      <c r="C137" s="27" t="str">
        <f>[4]ITEMS_Comm!C163</f>
        <v>IFBC</v>
      </c>
      <c r="D137" s="27" t="str">
        <f>[4]ITEMS_Comm!D163</f>
        <v>Industry-Food, Beverage &amp; Tabacco-Cooling - Electricity</v>
      </c>
      <c r="E137" s="19" t="str">
        <f>[4]ITEMS_Comm!E163</f>
        <v>PJ</v>
      </c>
      <c r="F137" s="19" t="str">
        <f>[4]ITEMS_Comm!F163</f>
        <v>COM,DEM,ANNUAL,RES</v>
      </c>
    </row>
    <row r="138" spans="1:6">
      <c r="A138" s="27" t="str">
        <f>[4]ITEMS_Comm!A164</f>
        <v/>
      </c>
      <c r="B138" s="19" t="str">
        <f>[4]ITEMS_Comm!B164</f>
        <v>E</v>
      </c>
      <c r="C138" s="27" t="str">
        <f>[4]ITEMS_Comm!C164</f>
        <v>IFBH</v>
      </c>
      <c r="D138" s="27" t="str">
        <f>[4]ITEMS_Comm!D164</f>
        <v>Industry-Food, Beverage &amp; Tabacco-HVAC - Electricity</v>
      </c>
      <c r="E138" s="19" t="str">
        <f>[4]ITEMS_Comm!E164</f>
        <v>PJ</v>
      </c>
      <c r="F138" s="19" t="str">
        <f>[4]ITEMS_Comm!F164</f>
        <v>COM,DEM,ANNUAL,RES</v>
      </c>
    </row>
    <row r="139" spans="1:6">
      <c r="A139" s="27" t="str">
        <f>[4]ITEMS_Comm!A165</f>
        <v/>
      </c>
      <c r="B139" s="19" t="str">
        <f>[4]ITEMS_Comm!B165</f>
        <v>E</v>
      </c>
      <c r="C139" s="27" t="str">
        <f>[4]ITEMS_Comm!C165</f>
        <v>IFBP</v>
      </c>
      <c r="D139" s="27" t="str">
        <f>[4]ITEMS_Comm!D165</f>
        <v>Industry-Food, Beverage &amp; Tabacco-Pumping - Electricity</v>
      </c>
      <c r="E139" s="19" t="str">
        <f>[4]ITEMS_Comm!E165</f>
        <v>PJ</v>
      </c>
      <c r="F139" s="19" t="str">
        <f>[4]ITEMS_Comm!F165</f>
        <v>COM,DEM,ANNUAL,RES</v>
      </c>
    </row>
    <row r="140" spans="1:6">
      <c r="A140" s="27" t="str">
        <f>[4]ITEMS_Comm!A166</f>
        <v/>
      </c>
      <c r="B140" s="19" t="str">
        <f>[4]ITEMS_Comm!B166</f>
        <v>E</v>
      </c>
      <c r="C140" s="27" t="str">
        <f>[4]ITEMS_Comm!C166</f>
        <v>IFBF</v>
      </c>
      <c r="D140" s="27" t="str">
        <f>[4]ITEMS_Comm!D166</f>
        <v>Industry-Food, Beverage &amp; Tabacco-Fans - Electricity</v>
      </c>
      <c r="E140" s="19" t="str">
        <f>[4]ITEMS_Comm!E166</f>
        <v>PJ</v>
      </c>
      <c r="F140" s="19" t="str">
        <f>[4]ITEMS_Comm!F166</f>
        <v>COM,DEM,ANNUAL,RES</v>
      </c>
    </row>
    <row r="141" spans="1:6">
      <c r="A141" s="27" t="str">
        <f>[4]ITEMS_Comm!A167</f>
        <v/>
      </c>
      <c r="B141" s="19" t="str">
        <f>[4]ITEMS_Comm!B167</f>
        <v>E</v>
      </c>
      <c r="C141" s="27" t="str">
        <f>[4]ITEMS_Comm!C167</f>
        <v>IFBO</v>
      </c>
      <c r="D141" s="27" t="str">
        <f>[4]ITEMS_Comm!D167</f>
        <v>Industry-Food, Beverage &amp; Tabacco-Other motive - Electricity</v>
      </c>
      <c r="E141" s="19" t="str">
        <f>[4]ITEMS_Comm!E167</f>
        <v>PJ</v>
      </c>
      <c r="F141" s="19" t="str">
        <f>[4]ITEMS_Comm!F167</f>
        <v>COM,DEM,ANNUAL,RES</v>
      </c>
    </row>
    <row r="142" spans="1:6">
      <c r="A142" s="27" t="str">
        <f>[4]ITEMS_Comm!A168</f>
        <v/>
      </c>
      <c r="B142" s="19" t="str">
        <f>[4]ITEMS_Comm!B168</f>
        <v>E</v>
      </c>
      <c r="C142" s="27" t="str">
        <f>[4]ITEMS_Comm!C168</f>
        <v>IFBE</v>
      </c>
      <c r="D142" s="27" t="str">
        <f>[4]ITEMS_Comm!D168</f>
        <v>Industry-Food, Beverage &amp; Tabacco-Electrochemical - Electricity</v>
      </c>
      <c r="E142" s="19" t="str">
        <f>[4]ITEMS_Comm!E168</f>
        <v>PJ</v>
      </c>
      <c r="F142" s="19" t="str">
        <f>[4]ITEMS_Comm!F168</f>
        <v>COM,DEM,ANNUAL,RES</v>
      </c>
    </row>
    <row r="143" spans="1:6">
      <c r="A143" s="27" t="str">
        <f>[4]ITEMS_Comm!A169</f>
        <v>*</v>
      </c>
      <c r="B143" s="19" t="str">
        <f>[4]ITEMS_Comm!B169</f>
        <v>E</v>
      </c>
      <c r="C143" s="27" t="str">
        <f>[4]ITEMS_Comm!C169</f>
        <v xml:space="preserve"> </v>
      </c>
      <c r="D143" s="27" t="str">
        <f>[4]ITEMS_Comm!D169</f>
        <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Coal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Gas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HFO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Oil LPG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Electricity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Biomass bagasse - Existing</v>
      </c>
      <c r="E149" s="19" t="str">
        <f>[4]ITEMS_Comm!E175</f>
        <v>PJ</v>
      </c>
      <c r="F149" s="19" t="str">
        <f>[4]ITEMS_Comm!F175</f>
        <v>COM,DEM,ANNUAL,RES</v>
      </c>
    </row>
    <row r="150" spans="1:6">
      <c r="A150" s="27" t="str">
        <f>[4]ITEMS_Comm!A176</f>
        <v/>
      </c>
      <c r="B150" s="19" t="str">
        <f>[4]ITEMS_Comm!B176</f>
        <v>E</v>
      </c>
      <c r="C150" s="27" t="str">
        <f>[4]ITEMS_Comm!C176</f>
        <v>IFBS</v>
      </c>
      <c r="D150" s="27" t="str">
        <f>[4]ITEMS_Comm!D176</f>
        <v>Industry-Food, Beverage &amp; Tabacco-boiler/process heating - Waste - Existing</v>
      </c>
      <c r="E150" s="19" t="str">
        <f>[4]ITEMS_Comm!E176</f>
        <v>PJ</v>
      </c>
      <c r="F150" s="19" t="str">
        <f>[4]ITEMS_Comm!F176</f>
        <v>COM,DEM,ANNUAL,RES</v>
      </c>
    </row>
    <row r="151" spans="1:6">
      <c r="A151" s="27" t="str">
        <f>[4]ITEMS_Comm!A177</f>
        <v>*</v>
      </c>
      <c r="B151" s="19" t="str">
        <f>[4]ITEMS_Comm!B177</f>
        <v>E</v>
      </c>
      <c r="C151" s="27" t="str">
        <f>[4]ITEMS_Comm!C177</f>
        <v>Useful Energy Service</v>
      </c>
      <c r="D151" s="27" t="str">
        <f>[4]ITEMS_Comm!D177</f>
        <v/>
      </c>
      <c r="E151" s="19" t="str">
        <f>[4]ITEMS_Comm!E177</f>
        <v>PJ</v>
      </c>
      <c r="F151" s="19" t="str">
        <f>[4]ITEMS_Comm!F177</f>
        <v>COM,DEM,ANNUAL,RES</v>
      </c>
    </row>
    <row r="152" spans="1:6">
      <c r="A152" s="27" t="str">
        <f>[4]ITEMS_Comm!A178</f>
        <v>*</v>
      </c>
      <c r="B152" s="19" t="str">
        <f>[4]ITEMS_Comm!B178</f>
        <v>E</v>
      </c>
      <c r="C152" s="27">
        <f>[4]ITEMS_Comm!C178</f>
        <v>0</v>
      </c>
      <c r="D152" s="27" t="str">
        <f>[4]ITEMS_Comm!D178</f>
        <v/>
      </c>
      <c r="E152" s="19" t="str">
        <f>[4]ITEMS_Comm!E178</f>
        <v>PJ</v>
      </c>
      <c r="F152" s="19" t="str">
        <f>[4]ITEMS_Comm!F178</f>
        <v>COM,DEM,ANNUAL,RES</v>
      </c>
    </row>
    <row r="153" spans="1:6">
      <c r="A153" s="27" t="str">
        <f>[4]ITEMS_Comm!A179</f>
        <v>*</v>
      </c>
      <c r="B153" s="19" t="str">
        <f>[4]ITEMS_Comm!B179</f>
        <v>E</v>
      </c>
      <c r="C153" s="27">
        <f>[4]ITEMS_Comm!C179</f>
        <v>2</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IPPK</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IPPA</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IPPL</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IPPC</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IPPH</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IPPP</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IPPF</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IPPO</v>
      </c>
      <c r="D161" s="27" t="str">
        <f>[4]ITEMS_Comm!D187</f>
        <v/>
      </c>
      <c r="E161" s="19" t="str">
        <f>[4]ITEMS_Comm!E187</f>
        <v>PJ</v>
      </c>
      <c r="F161" s="19" t="str">
        <f>[4]ITEMS_Comm!F187</f>
        <v>COM,DEM,ANNUAL,RES</v>
      </c>
    </row>
    <row r="162" spans="1:6">
      <c r="A162" s="27" t="str">
        <f>[4]ITEMS_Comm!A188</f>
        <v>*</v>
      </c>
      <c r="B162" s="19" t="str">
        <f>[4]ITEMS_Comm!B188</f>
        <v>E</v>
      </c>
      <c r="C162" s="27" t="str">
        <f>[4]ITEMS_Comm!C188</f>
        <v>IPPE</v>
      </c>
      <c r="D162" s="27" t="str">
        <f>[4]ITEMS_Comm!D188</f>
        <v/>
      </c>
      <c r="E162" s="19" t="str">
        <f>[4]ITEMS_Comm!E188</f>
        <v>PJ</v>
      </c>
      <c r="F162" s="19" t="str">
        <f>[4]ITEMS_Comm!F188</f>
        <v>COM,DEM,ANNUAL,RES</v>
      </c>
    </row>
    <row r="163" spans="1:6">
      <c r="A163" s="27" t="str">
        <f>[4]ITEMS_Comm!A189</f>
        <v>*</v>
      </c>
      <c r="B163" s="19" t="str">
        <f>[4]ITEMS_Comm!B189</f>
        <v>E</v>
      </c>
      <c r="C163" s="27" t="str">
        <f>[4]ITEMS_Comm!C189</f>
        <v xml:space="preserve"> </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9"/>
  <sheetViews>
    <sheetView topLeftCell="A21" workbookViewId="0">
      <selection activeCell="AC29" sqref="AC29"/>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14" width="6.42578125" style="185" customWidth="1"/>
    <col min="15" max="15" width="7.140625" style="185" customWidth="1"/>
    <col min="16"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63" t="s">
        <v>197</v>
      </c>
      <c r="C2" s="363"/>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MATCH(B10,Drivers!$A$7:$A$23,0)</f>
        <v>7</v>
      </c>
      <c r="H10" s="186"/>
      <c r="I10" s="186"/>
      <c r="J10" s="185" cm="1">
        <f t="array" ref="J10">INDEX(Drivers!$C$7:$AG$23,$G10,J$9)</f>
        <v>123.26923682676239</v>
      </c>
      <c r="K10" s="185" cm="1">
        <f t="array" ref="K10">INDEX(Drivers!$C$7:$AG$23,$G10,K$9)</f>
        <v>126.3672</v>
      </c>
      <c r="L10" s="185" cm="1">
        <f t="array" ref="L10">INDEX(Drivers!$C$7:$AG$23,$G10,L$9)</f>
        <v>127.0218</v>
      </c>
      <c r="M10" s="185" cm="1">
        <f t="array" ref="M10">INDEX(Drivers!$C$7:$AG$23,$G10,M$9)</f>
        <v>131.09700000000001</v>
      </c>
      <c r="N10" s="185" cm="1">
        <f t="array" ref="N10">INDEX(Drivers!$C$7:$AG$23,$G10,N$9)</f>
        <v>129.30420000000001</v>
      </c>
      <c r="O10" s="185" cm="1">
        <f t="array" ref="O10">INDEX(Drivers!$C$7:$AG$23,$G10,O$9)</f>
        <v>133.3638</v>
      </c>
      <c r="P10" s="185" cm="1">
        <f t="array" ref="P10">INDEX(Drivers!$C$7:$AG$23,$G10,P$9)</f>
        <v>132.59819999999999</v>
      </c>
      <c r="Q10" s="185" cm="1">
        <f t="array" ref="Q10">INDEX(Drivers!$C$7:$AG$23,$G10,Q$9)</f>
        <v>130.89420000000001</v>
      </c>
      <c r="R10" s="185" cm="1">
        <f t="array" ref="R10">INDEX(Drivers!$C$7:$AG$23,$G10,R$9)</f>
        <v>120.23159999999999</v>
      </c>
      <c r="S10" s="185" cm="1">
        <f t="array" ref="S10">INDEX(Drivers!$C$7:$AG$23,$G10,S$9)</f>
        <v>122.31124895612703</v>
      </c>
      <c r="T10" s="185" cm="1">
        <f t="array" ref="T10">INDEX(Drivers!$C$7:$AG$23,$G10,T$9)</f>
        <v>123.93616417549163</v>
      </c>
      <c r="U10" s="185" cm="1">
        <f t="array" ref="U10">INDEX(Drivers!$C$7:$AG$23,$G10,U$9)</f>
        <v>125.23367110438726</v>
      </c>
      <c r="V10" s="185" cm="1">
        <f t="array" ref="V10">INDEX(Drivers!$C$7:$AG$23,$G10,V$9)</f>
        <v>126.64031413010585</v>
      </c>
      <c r="W10" s="185" cm="1">
        <f t="array" ref="W10">INDEX(Drivers!$C$7:$AG$23,$G10,W$9)</f>
        <v>128.11365143721628</v>
      </c>
      <c r="X10" s="185" cm="1">
        <f t="array" ref="X10">INDEX(Drivers!$C$7:$AG$23,$G10,X$9)</f>
        <v>129.33840096822988</v>
      </c>
      <c r="Y10" s="185" cm="1">
        <f t="array" ref="Y10">INDEX(Drivers!$C$7:$AG$23,$G10,Y$9)</f>
        <v>130.51464556732213</v>
      </c>
      <c r="Z10" s="185" cm="1">
        <f t="array" ref="Z10">INDEX(Drivers!$C$7:$AG$23,$G10,Z$9)</f>
        <v>132.4184641452344</v>
      </c>
      <c r="AA10" s="185" cm="1">
        <f t="array" ref="AA10">INDEX(Drivers!$C$7:$AG$23,$G10,AA$9)</f>
        <v>133.45525706505285</v>
      </c>
      <c r="AB10" s="185" cm="1">
        <f t="array" ref="AB10">INDEX(Drivers!$C$7:$AG$23,$G10,AB$9)</f>
        <v>134.39504012102861</v>
      </c>
      <c r="AC10" s="185" cm="1">
        <f t="array" ref="AC10">INDEX(Drivers!$C$7:$AG$23,$G10,AC$9)</f>
        <v>135.71073639939473</v>
      </c>
      <c r="AD10" s="185" cm="1">
        <f t="array" ref="AD10">INDEX(Drivers!$C$7:$AG$23,$G10,AD$9)</f>
        <v>137.02643267776082</v>
      </c>
      <c r="AE10" s="185" cm="1">
        <f t="array" ref="AE10">INDEX(Drivers!$C$7:$AG$23,$G10,AE$9)</f>
        <v>138.38457077155809</v>
      </c>
      <c r="AF10" s="185" cm="1">
        <f t="array" ref="AF10">INDEX(Drivers!$C$7:$AG$23,$G10,AF$9)</f>
        <v>140.28838934947035</v>
      </c>
      <c r="AG10" s="185" cm="1">
        <f t="array" ref="AG10">INDEX(Drivers!$C$7:$AG$23,$G10,AG$9)</f>
        <v>142.14976611195144</v>
      </c>
      <c r="AH10" s="185" cm="1">
        <f t="array" ref="AH10">INDEX(Drivers!$C$7:$AG$23,$G10,AH$9)</f>
        <v>144.17484701966703</v>
      </c>
      <c r="AI10" s="185" cm="1">
        <f t="array" ref="AI10">INDEX(Drivers!$C$7:$AG$23,$G10,AI$9)</f>
        <v>146.13323364599077</v>
      </c>
      <c r="AJ10" s="185" cm="1">
        <f t="array" ref="AJ10">INDEX(Drivers!$C$7:$AG$23,$G10,AJ$9)</f>
        <v>148.38871298033266</v>
      </c>
      <c r="AK10" s="185" cm="1">
        <f t="array" ref="AK10">INDEX(Drivers!$C$7:$AG$23,$G10,AK$9)</f>
        <v>150.75332841149756</v>
      </c>
      <c r="AL10" s="185" cm="1">
        <f t="array" ref="AL10">INDEX(Drivers!$C$7:$AG$23,$G10,AL$9)</f>
        <v>153.24526928895597</v>
      </c>
      <c r="AM10" s="185" cm="1">
        <f t="array" ref="AM10">INDEX(Drivers!$C$7:$AG$23,$G10,AM$9)</f>
        <v>168.23935636913748</v>
      </c>
      <c r="AN10" s="185" cm="1">
        <f t="array" ref="AN10">INDEX(Drivers!$C$7:$AG$23,$G10,AN$9)</f>
        <v>190.20602741301033</v>
      </c>
      <c r="AO10" s="185">
        <f>FORECAST(AO$3,$AL10:$AN10,$AL$3:$AN$3)</f>
        <v>226.00468820978313</v>
      </c>
      <c r="AP10" s="185">
        <f>FORECAST(AP$3,$AL10:$AN10,$AL$3:$AN$3)</f>
        <v>262.96544633383746</v>
      </c>
    </row>
    <row r="11" spans="1:48" s="361" customFormat="1">
      <c r="A11" s="361" t="s">
        <v>16</v>
      </c>
      <c r="B11" s="186" t="s">
        <v>712</v>
      </c>
      <c r="C11" s="186" t="s">
        <v>712</v>
      </c>
      <c r="D11" s="361">
        <f>[4]IND!M11</f>
        <v>0</v>
      </c>
      <c r="F11" s="186"/>
      <c r="G11" s="361">
        <f>MATCH(B11,Drivers!$A$7:$A$23,0)</f>
        <v>8</v>
      </c>
      <c r="H11" s="186"/>
      <c r="I11" s="186"/>
      <c r="J11" s="361" cm="1">
        <f t="array" ref="J11">INDEX(Drivers!$C$7:$AG$23,$G11,J$9)</f>
        <v>82.179491217841601</v>
      </c>
      <c r="K11" s="361" cm="1">
        <f t="array" ref="K11">INDEX(Drivers!$C$7:$AG$23,$G11,K$9)</f>
        <v>84.244799999999998</v>
      </c>
      <c r="L11" s="361" cm="1">
        <f t="array" ref="L11">INDEX(Drivers!$C$7:$AG$23,$G11,L$9)</f>
        <v>84.681200000000004</v>
      </c>
      <c r="M11" s="361" cm="1">
        <f t="array" ref="M11">INDEX(Drivers!$C$7:$AG$23,$G11,M$9)</f>
        <v>87.39800000000001</v>
      </c>
      <c r="N11" s="361" cm="1">
        <f t="array" ref="N11">INDEX(Drivers!$C$7:$AG$23,$G11,N$9)</f>
        <v>86.202800000000011</v>
      </c>
      <c r="O11" s="361" cm="1">
        <f t="array" ref="O11">INDEX(Drivers!$C$7:$AG$23,$G11,O$9)</f>
        <v>88.909199999999998</v>
      </c>
      <c r="P11" s="361" cm="1">
        <f t="array" ref="P11">INDEX(Drivers!$C$7:$AG$23,$G11,P$9)</f>
        <v>88.398800000000008</v>
      </c>
      <c r="Q11" s="361" cm="1">
        <f t="array" ref="Q11">INDEX(Drivers!$C$7:$AG$23,$G11,Q$9)</f>
        <v>87.262800000000013</v>
      </c>
      <c r="R11" s="361" cm="1">
        <f t="array" ref="R11">INDEX(Drivers!$C$7:$AG$23,$G11,R$9)</f>
        <v>80.15440000000001</v>
      </c>
      <c r="S11" s="361" cm="1">
        <f t="array" ref="S11">INDEX(Drivers!$C$7:$AG$23,$G11,S$9)</f>
        <v>81.540832637418063</v>
      </c>
      <c r="T11" s="361" cm="1">
        <f t="array" ref="T11">INDEX(Drivers!$C$7:$AG$23,$G11,T$9)</f>
        <v>82.624109450327794</v>
      </c>
      <c r="U11" s="361" cm="1">
        <f t="array" ref="U11">INDEX(Drivers!$C$7:$AG$23,$G11,U$9)</f>
        <v>83.489114069591523</v>
      </c>
      <c r="V11" s="361" cm="1">
        <f t="array" ref="V11">INDEX(Drivers!$C$7:$AG$23,$G11,V$9)</f>
        <v>84.426876086737252</v>
      </c>
      <c r="W11" s="361" cm="1">
        <f t="array" ref="W11">INDEX(Drivers!$C$7:$AG$23,$G11,W$9)</f>
        <v>85.409100958144222</v>
      </c>
      <c r="X11" s="361" cm="1">
        <f t="array" ref="X11">INDEX(Drivers!$C$7:$AG$23,$G11,X$9)</f>
        <v>86.225600645486622</v>
      </c>
      <c r="Y11" s="361" cm="1">
        <f t="array" ref="Y11">INDEX(Drivers!$C$7:$AG$23,$G11,Y$9)</f>
        <v>87.009763711548146</v>
      </c>
      <c r="Z11" s="361" cm="1">
        <f t="array" ref="Z11">INDEX(Drivers!$C$7:$AG$23,$G11,Z$9)</f>
        <v>88.278976096822987</v>
      </c>
      <c r="AA11" s="361" cm="1">
        <f t="array" ref="AA11">INDEX(Drivers!$C$7:$AG$23,$G11,AA$9)</f>
        <v>88.970171376701956</v>
      </c>
      <c r="AB11" s="361" cm="1">
        <f t="array" ref="AB11">INDEX(Drivers!$C$7:$AG$23,$G11,AB$9)</f>
        <v>89.596693414019143</v>
      </c>
      <c r="AC11" s="361" cm="1">
        <f t="array" ref="AC11">INDEX(Drivers!$C$7:$AG$23,$G11,AC$9)</f>
        <v>90.473824266263222</v>
      </c>
      <c r="AD11" s="361" cm="1">
        <f t="array" ref="AD11">INDEX(Drivers!$C$7:$AG$23,$G11,AD$9)</f>
        <v>91.350955118507287</v>
      </c>
      <c r="AE11" s="361" cm="1">
        <f t="array" ref="AE11">INDEX(Drivers!$C$7:$AG$23,$G11,AE$9)</f>
        <v>92.25638051437214</v>
      </c>
      <c r="AF11" s="361" cm="1">
        <f t="array" ref="AF11">INDEX(Drivers!$C$7:$AG$23,$G11,AF$9)</f>
        <v>93.525592899646981</v>
      </c>
      <c r="AG11" s="361" cm="1">
        <f t="array" ref="AG11">INDEX(Drivers!$C$7:$AG$23,$G11,AG$9)</f>
        <v>94.766510741301033</v>
      </c>
      <c r="AH11" s="361" cm="1">
        <f t="array" ref="AH11">INDEX(Drivers!$C$7:$AG$23,$G11,AH$9)</f>
        <v>96.116564679778079</v>
      </c>
      <c r="AI11" s="361" cm="1">
        <f t="array" ref="AI11">INDEX(Drivers!$C$7:$AG$23,$G11,AI$9)</f>
        <v>97.422155763993942</v>
      </c>
      <c r="AJ11" s="361" cm="1">
        <f t="array" ref="AJ11">INDEX(Drivers!$C$7:$AG$23,$G11,AJ$9)</f>
        <v>98.925808653555208</v>
      </c>
      <c r="AK11" s="361" cm="1">
        <f t="array" ref="AK11">INDEX(Drivers!$C$7:$AG$23,$G11,AK$9)</f>
        <v>100.50221894099846</v>
      </c>
      <c r="AL11" s="361" cm="1">
        <f t="array" ref="AL11">INDEX(Drivers!$C$7:$AG$23,$G11,AL$9)</f>
        <v>102.16351285930408</v>
      </c>
      <c r="AM11" s="361" cm="1">
        <f t="array" ref="AM11">INDEX(Drivers!$C$7:$AG$23,$G11,AM$9)</f>
        <v>112.15957091275844</v>
      </c>
      <c r="AN11" s="361" cm="1">
        <f t="array" ref="AN11">INDEX(Drivers!$C$7:$AG$23,$G11,AN$9)</f>
        <v>126.80401827534035</v>
      </c>
      <c r="AO11" s="361">
        <f>FORECAST(AO$3,$AL11:$AN11,$AL$3:$AN$3)</f>
        <v>150.66979213985542</v>
      </c>
      <c r="AP11" s="361">
        <f>FORECAST(AP$3,$AL11:$AN11,$AL$3:$AN$3)</f>
        <v>175.31029755589225</v>
      </c>
    </row>
    <row r="12" spans="1:48">
      <c r="A12" s="185" t="s">
        <v>16</v>
      </c>
      <c r="B12" s="186" t="s">
        <v>705</v>
      </c>
      <c r="C12" s="186" t="s">
        <v>707</v>
      </c>
      <c r="D12" s="185">
        <f>[4]IND!M11</f>
        <v>0</v>
      </c>
      <c r="F12" s="186" t="s">
        <v>709</v>
      </c>
      <c r="G12" s="185">
        <f>G14</f>
        <v>6</v>
      </c>
      <c r="H12" s="186"/>
      <c r="I12" s="186"/>
      <c r="J12" s="361" cm="1">
        <f t="array" ref="J12">INDEX(Drivers!$C$7:$AG$23,$G12,J$9)</f>
        <v>13.345629432701433</v>
      </c>
      <c r="K12" s="361" cm="1">
        <f t="array" ref="K12">INDEX(Drivers!$C$7:$AG$23,$G12,K$9)</f>
        <v>13.752000000000001</v>
      </c>
      <c r="L12" s="361" cm="1">
        <f t="array" ref="L12">INDEX(Drivers!$C$7:$AG$23,$G12,L$9)</f>
        <v>14.013999999999999</v>
      </c>
      <c r="M12" s="361" cm="1">
        <f t="array" ref="M12">INDEX(Drivers!$C$7:$AG$23,$G12,M$9)</f>
        <v>14.365</v>
      </c>
      <c r="N12" s="361" cm="1">
        <f t="array" ref="N12">INDEX(Drivers!$C$7:$AG$23,$G12,N$9)</f>
        <v>14.41</v>
      </c>
      <c r="O12" s="361" cm="1">
        <f t="array" ref="O12">INDEX(Drivers!$C$7:$AG$23,$G12,O$9)</f>
        <v>14.513</v>
      </c>
      <c r="P12" s="361" cm="1">
        <f t="array" ref="P12">INDEX(Drivers!$C$7:$AG$23,$G12,P$9)</f>
        <v>14.522</v>
      </c>
      <c r="Q12" s="361" cm="1">
        <f t="array" ref="Q12">INDEX(Drivers!$C$7:$AG$23,$G12,Q$9)</f>
        <v>14.384</v>
      </c>
      <c r="R12" s="361" cm="1">
        <f t="array" ref="R12">INDEX(Drivers!$C$7:$AG$23,$G12,R$9)</f>
        <v>12.598000000000001</v>
      </c>
      <c r="S12" s="361" cm="1">
        <f t="array" ref="S12">INDEX(Drivers!$C$7:$AG$23,$G12,S$9)</f>
        <v>12.896120610687023</v>
      </c>
      <c r="T12" s="361" cm="1">
        <f t="array" ref="T12">INDEX(Drivers!$C$7:$AG$23,$G12,T$9)</f>
        <v>13.049989312977099</v>
      </c>
      <c r="U12" s="361" cm="1">
        <f t="array" ref="U12">INDEX(Drivers!$C$7:$AG$23,$G12,U$9)</f>
        <v>13.203858015267175</v>
      </c>
      <c r="V12" s="361" cm="1">
        <f t="array" ref="V12">INDEX(Drivers!$C$7:$AG$23,$G12,V$9)</f>
        <v>13.367343511450379</v>
      </c>
      <c r="W12" s="361" cm="1">
        <f t="array" ref="W12">INDEX(Drivers!$C$7:$AG$23,$G12,W$9)</f>
        <v>13.578912977099231</v>
      </c>
      <c r="X12" s="361" cm="1">
        <f t="array" ref="X12">INDEX(Drivers!$C$7:$AG$23,$G12,X$9)</f>
        <v>13.723164885496177</v>
      </c>
      <c r="Y12" s="361" cm="1">
        <f t="array" ref="Y12">INDEX(Drivers!$C$7:$AG$23,$G12,Y$9)</f>
        <v>13.848183206106864</v>
      </c>
      <c r="Z12" s="361" cm="1">
        <f t="array" ref="Z12">INDEX(Drivers!$C$7:$AG$23,$G12,Z$9)</f>
        <v>14.184770992366406</v>
      </c>
      <c r="AA12" s="361" cm="1">
        <f t="array" ref="AA12">INDEX(Drivers!$C$7:$AG$23,$G12,AA$9)</f>
        <v>14.252088549618314</v>
      </c>
      <c r="AB12" s="361" cm="1">
        <f t="array" ref="AB12">INDEX(Drivers!$C$7:$AG$23,$G12,AB$9)</f>
        <v>14.338639694656482</v>
      </c>
      <c r="AC12" s="361" cm="1">
        <f t="array" ref="AC12">INDEX(Drivers!$C$7:$AG$23,$G12,AC$9)</f>
        <v>14.454041221374041</v>
      </c>
      <c r="AD12" s="361" cm="1">
        <f t="array" ref="AD12">INDEX(Drivers!$C$7:$AG$23,$G12,AD$9)</f>
        <v>14.607909923664119</v>
      </c>
      <c r="AE12" s="361" cm="1">
        <f t="array" ref="AE12">INDEX(Drivers!$C$7:$AG$23,$G12,AE$9)</f>
        <v>14.781012213740453</v>
      </c>
      <c r="AF12" s="361" cm="1">
        <f t="array" ref="AF12">INDEX(Drivers!$C$7:$AG$23,$G12,AF$9)</f>
        <v>15.040665648854958</v>
      </c>
      <c r="AG12" s="361" cm="1">
        <f t="array" ref="AG12">INDEX(Drivers!$C$7:$AG$23,$G12,AG$9)</f>
        <v>15.271468702290074</v>
      </c>
      <c r="AH12" s="361" cm="1">
        <f t="array" ref="AH12">INDEX(Drivers!$C$7:$AG$23,$G12,AH$9)</f>
        <v>15.511888549618318</v>
      </c>
      <c r="AI12" s="361" cm="1">
        <f t="array" ref="AI12">INDEX(Drivers!$C$7:$AG$23,$G12,AI$9)</f>
        <v>15.771541984732822</v>
      </c>
      <c r="AJ12" s="361" cm="1">
        <f t="array" ref="AJ12">INDEX(Drivers!$C$7:$AG$23,$G12,AJ$9)</f>
        <v>16.060045801526716</v>
      </c>
      <c r="AK12" s="361" cm="1">
        <f t="array" ref="AK12">INDEX(Drivers!$C$7:$AG$23,$G12,AK$9)</f>
        <v>16.358166412213741</v>
      </c>
      <c r="AL12" s="361" cm="1">
        <f t="array" ref="AL12">INDEX(Drivers!$C$7:$AG$23,$G12,AL$9)</f>
        <v>16.665903816793893</v>
      </c>
      <c r="AM12" s="361" cm="1">
        <f t="array" ref="AM12">INDEX(Drivers!$C$7:$AG$23,$G12,AM$9)</f>
        <v>18.387309923664123</v>
      </c>
      <c r="AN12" s="361" cm="1">
        <f t="array" ref="AN12">INDEX(Drivers!$C$7:$AG$23,$G12,AN$9)</f>
        <v>20.849209160305342</v>
      </c>
      <c r="AO12" s="361">
        <f t="shared" ref="AO12:AP13" si="4">FORECAST(AO$3,$AL12:$AN12,$AL$3:$AN$3)</f>
        <v>24.909098982188311</v>
      </c>
      <c r="AP12" s="361">
        <f t="shared" si="4"/>
        <v>29.092404325699704</v>
      </c>
    </row>
    <row r="13" spans="1:48" s="361" customFormat="1">
      <c r="A13" s="361" t="s">
        <v>16</v>
      </c>
      <c r="B13" s="186" t="s">
        <v>706</v>
      </c>
      <c r="C13" s="186" t="s">
        <v>708</v>
      </c>
      <c r="D13" s="361">
        <f>[4]IND!M12</f>
        <v>0</v>
      </c>
      <c r="F13" s="186" t="s">
        <v>710</v>
      </c>
      <c r="G13" s="361">
        <f>G14</f>
        <v>6</v>
      </c>
      <c r="H13" s="186"/>
      <c r="I13" s="186"/>
      <c r="J13" s="361" cm="1">
        <f t="array" ref="J13">INDEX(Drivers!$C$7:$AG$23,$G13,J$9)</f>
        <v>13.345629432701433</v>
      </c>
      <c r="K13" s="361" cm="1">
        <f t="array" ref="K13">INDEX(Drivers!$C$7:$AG$23,$G13,K$9)</f>
        <v>13.752000000000001</v>
      </c>
      <c r="L13" s="361" cm="1">
        <f t="array" ref="L13">INDEX(Drivers!$C$7:$AG$23,$G13,L$9)</f>
        <v>14.013999999999999</v>
      </c>
      <c r="M13" s="361" cm="1">
        <f t="array" ref="M13">INDEX(Drivers!$C$7:$AG$23,$G13,M$9)</f>
        <v>14.365</v>
      </c>
      <c r="N13" s="361" cm="1">
        <f t="array" ref="N13">INDEX(Drivers!$C$7:$AG$23,$G13,N$9)</f>
        <v>14.41</v>
      </c>
      <c r="O13" s="361" cm="1">
        <f t="array" ref="O13">INDEX(Drivers!$C$7:$AG$23,$G13,O$9)</f>
        <v>14.513</v>
      </c>
      <c r="P13" s="361" cm="1">
        <f t="array" ref="P13">INDEX(Drivers!$C$7:$AG$23,$G13,P$9)</f>
        <v>14.522</v>
      </c>
      <c r="Q13" s="361" cm="1">
        <f t="array" ref="Q13">INDEX(Drivers!$C$7:$AG$23,$G13,Q$9)</f>
        <v>14.384</v>
      </c>
      <c r="R13" s="361" cm="1">
        <f t="array" ref="R13">INDEX(Drivers!$C$7:$AG$23,$G13,R$9)</f>
        <v>12.598000000000001</v>
      </c>
      <c r="S13" s="361" cm="1">
        <f t="array" ref="S13">INDEX(Drivers!$C$7:$AG$23,$G13,S$9)</f>
        <v>12.896120610687023</v>
      </c>
      <c r="T13" s="361" cm="1">
        <f t="array" ref="T13">INDEX(Drivers!$C$7:$AG$23,$G13,T$9)</f>
        <v>13.049989312977099</v>
      </c>
      <c r="U13" s="361" cm="1">
        <f t="array" ref="U13">INDEX(Drivers!$C$7:$AG$23,$G13,U$9)</f>
        <v>13.203858015267175</v>
      </c>
      <c r="V13" s="361" cm="1">
        <f t="array" ref="V13">INDEX(Drivers!$C$7:$AG$23,$G13,V$9)</f>
        <v>13.367343511450379</v>
      </c>
      <c r="W13" s="361" cm="1">
        <f t="array" ref="W13">INDEX(Drivers!$C$7:$AG$23,$G13,W$9)</f>
        <v>13.578912977099231</v>
      </c>
      <c r="X13" s="361" cm="1">
        <f t="array" ref="X13">INDEX(Drivers!$C$7:$AG$23,$G13,X$9)</f>
        <v>13.723164885496177</v>
      </c>
      <c r="Y13" s="361" cm="1">
        <f t="array" ref="Y13">INDEX(Drivers!$C$7:$AG$23,$G13,Y$9)</f>
        <v>13.848183206106864</v>
      </c>
      <c r="Z13" s="361" cm="1">
        <f t="array" ref="Z13">INDEX(Drivers!$C$7:$AG$23,$G13,Z$9)</f>
        <v>14.184770992366406</v>
      </c>
      <c r="AA13" s="361" cm="1">
        <f t="array" ref="AA13">INDEX(Drivers!$C$7:$AG$23,$G13,AA$9)</f>
        <v>14.252088549618314</v>
      </c>
      <c r="AB13" s="361" cm="1">
        <f t="array" ref="AB13">INDEX(Drivers!$C$7:$AG$23,$G13,AB$9)</f>
        <v>14.338639694656482</v>
      </c>
      <c r="AC13" s="361" cm="1">
        <f t="array" ref="AC13">INDEX(Drivers!$C$7:$AG$23,$G13,AC$9)</f>
        <v>14.454041221374041</v>
      </c>
      <c r="AD13" s="361" cm="1">
        <f t="array" ref="AD13">INDEX(Drivers!$C$7:$AG$23,$G13,AD$9)</f>
        <v>14.607909923664119</v>
      </c>
      <c r="AE13" s="361" cm="1">
        <f t="array" ref="AE13">INDEX(Drivers!$C$7:$AG$23,$G13,AE$9)</f>
        <v>14.781012213740453</v>
      </c>
      <c r="AF13" s="361" cm="1">
        <f t="array" ref="AF13">INDEX(Drivers!$C$7:$AG$23,$G13,AF$9)</f>
        <v>15.040665648854958</v>
      </c>
      <c r="AG13" s="361" cm="1">
        <f t="array" ref="AG13">INDEX(Drivers!$C$7:$AG$23,$G13,AG$9)</f>
        <v>15.271468702290074</v>
      </c>
      <c r="AH13" s="361" cm="1">
        <f t="array" ref="AH13">INDEX(Drivers!$C$7:$AG$23,$G13,AH$9)</f>
        <v>15.511888549618318</v>
      </c>
      <c r="AI13" s="361" cm="1">
        <f t="array" ref="AI13">INDEX(Drivers!$C$7:$AG$23,$G13,AI$9)</f>
        <v>15.771541984732822</v>
      </c>
      <c r="AJ13" s="361" cm="1">
        <f t="array" ref="AJ13">INDEX(Drivers!$C$7:$AG$23,$G13,AJ$9)</f>
        <v>16.060045801526716</v>
      </c>
      <c r="AK13" s="361" cm="1">
        <f t="array" ref="AK13">INDEX(Drivers!$C$7:$AG$23,$G13,AK$9)</f>
        <v>16.358166412213741</v>
      </c>
      <c r="AL13" s="361" cm="1">
        <f t="array" ref="AL13">INDEX(Drivers!$C$7:$AG$23,$G13,AL$9)</f>
        <v>16.665903816793893</v>
      </c>
      <c r="AM13" s="361" cm="1">
        <f t="array" ref="AM13">INDEX(Drivers!$C$7:$AG$23,$G13,AM$9)</f>
        <v>18.387309923664123</v>
      </c>
      <c r="AN13" s="361" cm="1">
        <f t="array" ref="AN13">INDEX(Drivers!$C$7:$AG$23,$G13,AN$9)</f>
        <v>20.849209160305342</v>
      </c>
      <c r="AO13" s="361">
        <f t="shared" si="4"/>
        <v>24.909098982188311</v>
      </c>
      <c r="AP13" s="361">
        <f t="shared" si="4"/>
        <v>29.092404325699704</v>
      </c>
    </row>
    <row r="14" spans="1:48">
      <c r="A14" s="185" t="s">
        <v>16</v>
      </c>
      <c r="B14" s="186" t="str">
        <f>[4]IND!B12</f>
        <v>IS</v>
      </c>
      <c r="C14" s="186" t="str">
        <f>[4]IND!A12</f>
        <v>Iron &amp; Steel</v>
      </c>
      <c r="D14" s="185">
        <f>[4]IND!M12</f>
        <v>0</v>
      </c>
      <c r="F14" s="186" t="s">
        <v>292</v>
      </c>
      <c r="G14" s="185">
        <f>MATCH(B14,Drivers!$A$7:$A$23,0)</f>
        <v>6</v>
      </c>
      <c r="H14" s="186"/>
      <c r="I14" s="186"/>
      <c r="J14" s="185" cm="1">
        <f t="array" ref="J14">INDEX(Drivers!$C$7:$AG$23,$G14,J$9)</f>
        <v>13.345629432701433</v>
      </c>
      <c r="K14" s="185" cm="1">
        <f t="array" ref="K14">INDEX(Drivers!$C$7:$AG$23,$G14,K$9)</f>
        <v>13.752000000000001</v>
      </c>
      <c r="L14" s="185" cm="1">
        <f t="array" ref="L14">INDEX(Drivers!$C$7:$AG$23,$G14,L$9)</f>
        <v>14.013999999999999</v>
      </c>
      <c r="M14" s="185" cm="1">
        <f t="array" ref="M14">INDEX(Drivers!$C$7:$AG$23,$G14,M$9)</f>
        <v>14.365</v>
      </c>
      <c r="N14" s="185" cm="1">
        <f t="array" ref="N14">INDEX(Drivers!$C$7:$AG$23,$G14,N$9)</f>
        <v>14.41</v>
      </c>
      <c r="O14" s="185" cm="1">
        <f t="array" ref="O14">INDEX(Drivers!$C$7:$AG$23,$G14,O$9)</f>
        <v>14.513</v>
      </c>
      <c r="P14" s="185" cm="1">
        <f t="array" ref="P14">INDEX(Drivers!$C$7:$AG$23,$G14,P$9)</f>
        <v>14.522</v>
      </c>
      <c r="Q14" s="185" cm="1">
        <f t="array" ref="Q14">INDEX(Drivers!$C$7:$AG$23,$G14,Q$9)</f>
        <v>14.384</v>
      </c>
      <c r="R14" s="185" cm="1">
        <f t="array" ref="R14">INDEX(Drivers!$C$7:$AG$23,$G14,R$9)</f>
        <v>12.598000000000001</v>
      </c>
      <c r="S14" s="185" cm="1">
        <f t="array" ref="S14">INDEX(Drivers!$C$7:$AG$23,$G14,S$9)</f>
        <v>12.896120610687023</v>
      </c>
      <c r="T14" s="185" cm="1">
        <f t="array" ref="T14">INDEX(Drivers!$C$7:$AG$23,$G14,T$9)</f>
        <v>13.049989312977099</v>
      </c>
      <c r="U14" s="185" cm="1">
        <f t="array" ref="U14">INDEX(Drivers!$C$7:$AG$23,$G14,U$9)</f>
        <v>13.203858015267175</v>
      </c>
      <c r="V14" s="185" cm="1">
        <f t="array" ref="V14">INDEX(Drivers!$C$7:$AG$23,$G14,V$9)</f>
        <v>13.367343511450379</v>
      </c>
      <c r="W14" s="185" cm="1">
        <f t="array" ref="W14">INDEX(Drivers!$C$7:$AG$23,$G14,W$9)</f>
        <v>13.578912977099231</v>
      </c>
      <c r="X14" s="185" cm="1">
        <f t="array" ref="X14">INDEX(Drivers!$C$7:$AG$23,$G14,X$9)</f>
        <v>13.723164885496177</v>
      </c>
      <c r="Y14" s="185" cm="1">
        <f t="array" ref="Y14">INDEX(Drivers!$C$7:$AG$23,$G14,Y$9)</f>
        <v>13.848183206106864</v>
      </c>
      <c r="Z14" s="185" cm="1">
        <f t="array" ref="Z14">INDEX(Drivers!$C$7:$AG$23,$G14,Z$9)</f>
        <v>14.184770992366406</v>
      </c>
      <c r="AA14" s="185" cm="1">
        <f t="array" ref="AA14">INDEX(Drivers!$C$7:$AG$23,$G14,AA$9)</f>
        <v>14.252088549618314</v>
      </c>
      <c r="AB14" s="185" cm="1">
        <f t="array" ref="AB14">INDEX(Drivers!$C$7:$AG$23,$G14,AB$9)</f>
        <v>14.338639694656482</v>
      </c>
      <c r="AC14" s="185" cm="1">
        <f t="array" ref="AC14">INDEX(Drivers!$C$7:$AG$23,$G14,AC$9)</f>
        <v>14.454041221374041</v>
      </c>
      <c r="AD14" s="185" cm="1">
        <f t="array" ref="AD14">INDEX(Drivers!$C$7:$AG$23,$G14,AD$9)</f>
        <v>14.607909923664119</v>
      </c>
      <c r="AE14" s="185" cm="1">
        <f t="array" ref="AE14">INDEX(Drivers!$C$7:$AG$23,$G14,AE$9)</f>
        <v>14.781012213740453</v>
      </c>
      <c r="AF14" s="185" cm="1">
        <f t="array" ref="AF14">INDEX(Drivers!$C$7:$AG$23,$G14,AF$9)</f>
        <v>15.040665648854958</v>
      </c>
      <c r="AG14" s="185" cm="1">
        <f t="array" ref="AG14">INDEX(Drivers!$C$7:$AG$23,$G14,AG$9)</f>
        <v>15.271468702290074</v>
      </c>
      <c r="AH14" s="185" cm="1">
        <f t="array" ref="AH14">INDEX(Drivers!$C$7:$AG$23,$G14,AH$9)</f>
        <v>15.511888549618318</v>
      </c>
      <c r="AI14" s="185" cm="1">
        <f t="array" ref="AI14">INDEX(Drivers!$C$7:$AG$23,$G14,AI$9)</f>
        <v>15.771541984732822</v>
      </c>
      <c r="AJ14" s="185" cm="1">
        <f t="array" ref="AJ14">INDEX(Drivers!$C$7:$AG$23,$G14,AJ$9)</f>
        <v>16.060045801526716</v>
      </c>
      <c r="AK14" s="185" cm="1">
        <f t="array" ref="AK14">INDEX(Drivers!$C$7:$AG$23,$G14,AK$9)</f>
        <v>16.358166412213741</v>
      </c>
      <c r="AL14" s="185" cm="1">
        <f t="array" ref="AL14">INDEX(Drivers!$C$7:$AG$23,$G14,AL$9)</f>
        <v>16.665903816793893</v>
      </c>
      <c r="AM14" s="185" cm="1">
        <f t="array" ref="AM14">INDEX(Drivers!$C$7:$AG$23,$G14,AM$9)</f>
        <v>18.387309923664123</v>
      </c>
      <c r="AN14" s="185" cm="1">
        <f t="array" ref="AN14">INDEX(Drivers!$C$7:$AG$23,$G14,AN$9)</f>
        <v>20.849209160305342</v>
      </c>
      <c r="AO14" s="185">
        <f t="shared" ref="AO14:AP24" si="5">FORECAST(AO$3,$AL14:$AN14,$AL$3:$AN$3)</f>
        <v>24.909098982188311</v>
      </c>
      <c r="AP14" s="185">
        <f t="shared" si="5"/>
        <v>29.092404325699704</v>
      </c>
    </row>
    <row r="15" spans="1:48">
      <c r="A15" s="185" t="s">
        <v>16</v>
      </c>
      <c r="B15" s="186" t="str">
        <f>[4]IND!B14</f>
        <v>CP</v>
      </c>
      <c r="C15" s="186" t="str">
        <f>[4]IND!A14</f>
        <v>Chemicals</v>
      </c>
      <c r="D15" s="185">
        <f>[4]IND!M14</f>
        <v>1</v>
      </c>
      <c r="F15" s="186"/>
      <c r="G15" s="185">
        <f>MATCH(B15,Drivers!$A$7:$A$23,0)</f>
        <v>3</v>
      </c>
      <c r="H15" s="186"/>
      <c r="I15" s="186"/>
      <c r="J15" s="185" cm="1">
        <f t="array" ref="J15">INDEX(Drivers!$C$7:$AG$23,$G15,J$9)</f>
        <v>52.810230956688748</v>
      </c>
      <c r="K15" s="185" cm="1">
        <f t="array" ref="K15">INDEX(Drivers!$C$7:$AG$23,$G15,K$9)</f>
        <v>54.390999999999998</v>
      </c>
      <c r="L15" s="185" cm="1">
        <f t="array" ref="L15">INDEX(Drivers!$C$7:$AG$23,$G15,L$9)</f>
        <v>55.515000000000001</v>
      </c>
      <c r="M15" s="185" cm="1">
        <f t="array" ref="M15">INDEX(Drivers!$C$7:$AG$23,$G15,M$9)</f>
        <v>56.133000000000003</v>
      </c>
      <c r="N15" s="185" cm="1">
        <f t="array" ref="N15">INDEX(Drivers!$C$7:$AG$23,$G15,N$9)</f>
        <v>56.734999999999999</v>
      </c>
      <c r="O15" s="185" cm="1">
        <f t="array" ref="O15">INDEX(Drivers!$C$7:$AG$23,$G15,O$9)</f>
        <v>57.222000000000001</v>
      </c>
      <c r="P15" s="185" cm="1">
        <f t="array" ref="P15">INDEX(Drivers!$C$7:$AG$23,$G15,P$9)</f>
        <v>57.87</v>
      </c>
      <c r="Q15" s="185" cm="1">
        <f t="array" ref="Q15">INDEX(Drivers!$C$7:$AG$23,$G15,Q$9)</f>
        <v>57.747999999999998</v>
      </c>
      <c r="R15" s="185" cm="1">
        <f t="array" ref="R15">INDEX(Drivers!$C$7:$AG$23,$G15,R$9)</f>
        <v>53.228999999999999</v>
      </c>
      <c r="S15" s="185" cm="1">
        <f t="array" ref="S15">INDEX(Drivers!$C$7:$AG$23,$G15,S$9)</f>
        <v>54.448211731843571</v>
      </c>
      <c r="T15" s="185" cm="1">
        <f t="array" ref="T15">INDEX(Drivers!$C$7:$AG$23,$G15,T$9)</f>
        <v>55.607949720670383</v>
      </c>
      <c r="U15" s="185" cm="1">
        <f t="array" ref="U15">INDEX(Drivers!$C$7:$AG$23,$G15,U$9)</f>
        <v>56.599178770949713</v>
      </c>
      <c r="V15" s="185" cm="1">
        <f t="array" ref="V15">INDEX(Drivers!$C$7:$AG$23,$G15,V$9)</f>
        <v>57.719267597765345</v>
      </c>
      <c r="W15" s="185" cm="1">
        <f t="array" ref="W15">INDEX(Drivers!$C$7:$AG$23,$G15,W$9)</f>
        <v>58.879005586592164</v>
      </c>
      <c r="X15" s="185" cm="1">
        <f t="array" ref="X15">INDEX(Drivers!$C$7:$AG$23,$G15,X$9)</f>
        <v>59.979269832402217</v>
      </c>
      <c r="Y15" s="185" cm="1">
        <f t="array" ref="Y15">INDEX(Drivers!$C$7:$AG$23,$G15,Y$9)</f>
        <v>61.079534078212262</v>
      </c>
      <c r="Z15" s="185" cm="1">
        <f t="array" ref="Z15">INDEX(Drivers!$C$7:$AG$23,$G15,Z$9)</f>
        <v>62.338394972067015</v>
      </c>
      <c r="AA15" s="185" cm="1">
        <f t="array" ref="AA15">INDEX(Drivers!$C$7:$AG$23,$G15,AA$9)</f>
        <v>63.418834636871487</v>
      </c>
      <c r="AB15" s="185" cm="1">
        <f t="array" ref="AB15">INDEX(Drivers!$C$7:$AG$23,$G15,AB$9)</f>
        <v>64.638046368715067</v>
      </c>
      <c r="AC15" s="185" cm="1">
        <f t="array" ref="AC15">INDEX(Drivers!$C$7:$AG$23,$G15,AC$9)</f>
        <v>66.323135754189934</v>
      </c>
      <c r="AD15" s="185" cm="1">
        <f t="array" ref="AD15">INDEX(Drivers!$C$7:$AG$23,$G15,AD$9)</f>
        <v>68.067698882681569</v>
      </c>
      <c r="AE15" s="185" cm="1">
        <f t="array" ref="AE15">INDEX(Drivers!$C$7:$AG$23,$G15,AE$9)</f>
        <v>69.921297206703926</v>
      </c>
      <c r="AF15" s="185" cm="1">
        <f t="array" ref="AF15">INDEX(Drivers!$C$7:$AG$23,$G15,AF$9)</f>
        <v>72.092088826815655</v>
      </c>
      <c r="AG15" s="185" cm="1">
        <f t="array" ref="AG15">INDEX(Drivers!$C$7:$AG$23,$G15,AG$9)</f>
        <v>74.233143575419007</v>
      </c>
      <c r="AH15" s="185" cm="1">
        <f t="array" ref="AH15">INDEX(Drivers!$C$7:$AG$23,$G15,AH$9)</f>
        <v>76.483233519553082</v>
      </c>
      <c r="AI15" s="185" cm="1">
        <f t="array" ref="AI15">INDEX(Drivers!$C$7:$AG$23,$G15,AI$9)</f>
        <v>78.92165698324024</v>
      </c>
      <c r="AJ15" s="185" cm="1">
        <f t="array" ref="AJ15">INDEX(Drivers!$C$7:$AG$23,$G15,AJ$9)</f>
        <v>81.369992737430195</v>
      </c>
      <c r="AK15" s="185" cm="1">
        <f t="array" ref="AK15">INDEX(Drivers!$C$7:$AG$23,$G15,AK$9)</f>
        <v>83.887714525139685</v>
      </c>
      <c r="AL15" s="185" cm="1">
        <f t="array" ref="AL15">INDEX(Drivers!$C$7:$AG$23,$G15,AL$9)</f>
        <v>86.50455921787713</v>
      </c>
      <c r="AM15" s="185" cm="1">
        <f t="array" ref="AM15">INDEX(Drivers!$C$7:$AG$23,$G15,AM$9)</f>
        <v>100.37185363128496</v>
      </c>
      <c r="AN15" s="185" cm="1">
        <f t="array" ref="AN15">INDEX(Drivers!$C$7:$AG$23,$G15,AN$9)</f>
        <v>117.64897597765368</v>
      </c>
      <c r="AO15" s="185">
        <f t="shared" si="5"/>
        <v>148.22508808193652</v>
      </c>
      <c r="AP15" s="185">
        <f t="shared" si="5"/>
        <v>179.36950484171302</v>
      </c>
    </row>
    <row r="16" spans="1:48">
      <c r="A16" s="185" t="s">
        <v>16</v>
      </c>
      <c r="B16" s="186" t="str">
        <f>[4]IND!B15</f>
        <v>NF</v>
      </c>
      <c r="C16" s="186" t="str">
        <f>[4]IND!A15</f>
        <v>Precious &amp; Non-Ferrous metals</v>
      </c>
      <c r="D16" s="185">
        <f>[4]IND!M15</f>
        <v>1</v>
      </c>
      <c r="F16" s="186"/>
      <c r="G16" s="185">
        <f>MATCH(B16,Drivers!$A$7:$A$23,0)</f>
        <v>9</v>
      </c>
      <c r="H16" s="186"/>
      <c r="I16" s="186"/>
      <c r="J16" s="185" cm="1">
        <f t="array" ref="J16">INDEX(Drivers!$C$7:$AG$23,$G16,J$9)</f>
        <v>10.112362730183554</v>
      </c>
      <c r="K16" s="185" cm="1">
        <f t="array" ref="K16">INDEX(Drivers!$C$7:$AG$23,$G16,K$9)</f>
        <v>8.5809999999999995</v>
      </c>
      <c r="L16" s="185" cm="1">
        <f t="array" ref="L16">INDEX(Drivers!$C$7:$AG$23,$G16,L$9)</f>
        <v>7.8769999999999998</v>
      </c>
      <c r="M16" s="185" cm="1">
        <f t="array" ref="M16">INDEX(Drivers!$C$7:$AG$23,$G16,M$9)</f>
        <v>7.9880000000000004</v>
      </c>
      <c r="N16" s="185" cm="1">
        <f t="array" ref="N16">INDEX(Drivers!$C$7:$AG$23,$G16,N$9)</f>
        <v>7.7750000000000004</v>
      </c>
      <c r="O16" s="185" cm="1">
        <f t="array" ref="O16">INDEX(Drivers!$C$7:$AG$23,$G16,O$9)</f>
        <v>7.4850000000000003</v>
      </c>
      <c r="P16" s="185" cm="1">
        <f t="array" ref="P16">INDEX(Drivers!$C$7:$AG$23,$G16,P$9)</f>
        <v>7.3470000000000004</v>
      </c>
      <c r="Q16" s="185" cm="1">
        <f t="array" ref="Q16">INDEX(Drivers!$C$7:$AG$23,$G16,Q$9)</f>
        <v>7.0549999999999997</v>
      </c>
      <c r="R16" s="185" cm="1">
        <f t="array" ref="R16">INDEX(Drivers!$C$7:$AG$23,$G16,R$9)</f>
        <v>5.7949999999999999</v>
      </c>
      <c r="S16" s="185" cm="1">
        <f t="array" ref="S16">INDEX(Drivers!$C$7:$AG$23,$G16,S$9)</f>
        <v>6.0060761589403961</v>
      </c>
      <c r="T16" s="185" cm="1">
        <f t="array" ref="T16">INDEX(Drivers!$C$7:$AG$23,$G16,T$9)</f>
        <v>6.1212086092715223</v>
      </c>
      <c r="U16" s="185" cm="1">
        <f t="array" ref="U16">INDEX(Drivers!$C$7:$AG$23,$G16,U$9)</f>
        <v>6.1979635761589398</v>
      </c>
      <c r="V16" s="185" cm="1">
        <f t="array" ref="V16">INDEX(Drivers!$C$7:$AG$23,$G16,V$9)</f>
        <v>6.2651241721854305</v>
      </c>
      <c r="W16" s="185" cm="1">
        <f t="array" ref="W16">INDEX(Drivers!$C$7:$AG$23,$G16,W$9)</f>
        <v>6.3610678807947014</v>
      </c>
      <c r="X16" s="185" cm="1">
        <f t="array" ref="X16">INDEX(Drivers!$C$7:$AG$23,$G16,X$9)</f>
        <v>6.437822847682118</v>
      </c>
      <c r="Y16" s="185" cm="1">
        <f t="array" ref="Y16">INDEX(Drivers!$C$7:$AG$23,$G16,Y$9)</f>
        <v>6.4666059602649</v>
      </c>
      <c r="Z16" s="185" cm="1">
        <f t="array" ref="Z16">INDEX(Drivers!$C$7:$AG$23,$G16,Z$9)</f>
        <v>6.7448427152317869</v>
      </c>
      <c r="AA16" s="185" cm="1">
        <f t="array" ref="AA16">INDEX(Drivers!$C$7:$AG$23,$G16,AA$9)</f>
        <v>6.7544370860927136</v>
      </c>
      <c r="AB16" s="185" cm="1">
        <f t="array" ref="AB16">INDEX(Drivers!$C$7:$AG$23,$G16,AB$9)</f>
        <v>6.7256539735099325</v>
      </c>
      <c r="AC16" s="185" cm="1">
        <f t="array" ref="AC16">INDEX(Drivers!$C$7:$AG$23,$G16,AC$9)</f>
        <v>6.6488990066225151</v>
      </c>
      <c r="AD16" s="185" cm="1">
        <f t="array" ref="AD16">INDEX(Drivers!$C$7:$AG$23,$G16,AD$9)</f>
        <v>6.6009271523178796</v>
      </c>
      <c r="AE16" s="185" cm="1">
        <f t="array" ref="AE16">INDEX(Drivers!$C$7:$AG$23,$G16,AE$9)</f>
        <v>6.5337665562913898</v>
      </c>
      <c r="AF16" s="185" cm="1">
        <f t="array" ref="AF16">INDEX(Drivers!$C$7:$AG$23,$G16,AF$9)</f>
        <v>6.5337665562913898</v>
      </c>
      <c r="AG16" s="185" cm="1">
        <f t="array" ref="AG16">INDEX(Drivers!$C$7:$AG$23,$G16,AG$9)</f>
        <v>6.5433609271523174</v>
      </c>
      <c r="AH16" s="185" cm="1">
        <f t="array" ref="AH16">INDEX(Drivers!$C$7:$AG$23,$G16,AH$9)</f>
        <v>6.5433609271523174</v>
      </c>
      <c r="AI16" s="185" cm="1">
        <f t="array" ref="AI16">INDEX(Drivers!$C$7:$AG$23,$G16,AI$9)</f>
        <v>6.4857947019867535</v>
      </c>
      <c r="AJ16" s="185" cm="1">
        <f t="array" ref="AJ16">INDEX(Drivers!$C$7:$AG$23,$G16,AJ$9)</f>
        <v>6.437822847682118</v>
      </c>
      <c r="AK16" s="185" cm="1">
        <f t="array" ref="AK16">INDEX(Drivers!$C$7:$AG$23,$G16,AK$9)</f>
        <v>6.3898509933774825</v>
      </c>
      <c r="AL16" s="185" cm="1">
        <f t="array" ref="AL16">INDEX(Drivers!$C$7:$AG$23,$G16,AL$9)</f>
        <v>6.3418791390728471</v>
      </c>
      <c r="AM16" s="185" cm="1">
        <f t="array" ref="AM16">INDEX(Drivers!$C$7:$AG$23,$G16,AM$9)</f>
        <v>6.2651241721854296</v>
      </c>
      <c r="AN16" s="185" cm="1">
        <f t="array" ref="AN16">INDEX(Drivers!$C$7:$AG$23,$G16,AN$9)</f>
        <v>6.7064652317880782</v>
      </c>
      <c r="AO16" s="185">
        <f t="shared" si="5"/>
        <v>6.9847019867549704</v>
      </c>
      <c r="AP16" s="185">
        <f t="shared" si="5"/>
        <v>7.3492880794701989</v>
      </c>
    </row>
    <row r="17" spans="1:42">
      <c r="A17" s="185" t="s">
        <v>16</v>
      </c>
      <c r="B17" s="186" t="str">
        <f>[4]IND!B16</f>
        <v>NM</v>
      </c>
      <c r="C17" s="186" t="str">
        <f>[4]IND!A16</f>
        <v>N.M.M Products</v>
      </c>
      <c r="D17" s="185">
        <f>[4]IND!M16</f>
        <v>0</v>
      </c>
      <c r="F17" s="186" t="s">
        <v>293</v>
      </c>
      <c r="G17" s="185">
        <f>MATCH(B17,Drivers!$A$7:$A$23,0)</f>
        <v>10</v>
      </c>
      <c r="H17" s="186"/>
      <c r="I17" s="186"/>
      <c r="J17" s="185" cm="1">
        <f t="array" ref="J17">INDEX(Drivers!$C$7:$AG$23,$G17,J$9)</f>
        <v>14.113350558119752</v>
      </c>
      <c r="K17" s="185" cm="1">
        <f t="array" ref="K17">INDEX(Drivers!$C$7:$AG$23,$G17,K$9)</f>
        <v>14.494999999999999</v>
      </c>
      <c r="L17" s="185" cm="1">
        <f t="array" ref="L17">INDEX(Drivers!$C$7:$AG$23,$G17,L$9)</f>
        <v>14.76</v>
      </c>
      <c r="M17" s="185" cm="1">
        <f t="array" ref="M17">INDEX(Drivers!$C$7:$AG$23,$G17,M$9)</f>
        <v>14.999000000000001</v>
      </c>
      <c r="N17" s="185" cm="1">
        <f t="array" ref="N17">INDEX(Drivers!$C$7:$AG$23,$G17,N$9)</f>
        <v>15.18</v>
      </c>
      <c r="O17" s="185" cm="1">
        <f t="array" ref="O17">INDEX(Drivers!$C$7:$AG$23,$G17,O$9)</f>
        <v>15.356</v>
      </c>
      <c r="P17" s="185" cm="1">
        <f t="array" ref="P17">INDEX(Drivers!$C$7:$AG$23,$G17,P$9)</f>
        <v>15.564</v>
      </c>
      <c r="Q17" s="185" cm="1">
        <f t="array" ref="Q17">INDEX(Drivers!$C$7:$AG$23,$G17,Q$9)</f>
        <v>15.58</v>
      </c>
      <c r="R17" s="185" cm="1">
        <f t="array" ref="R17">INDEX(Drivers!$C$7:$AG$23,$G17,R$9)</f>
        <v>14.3</v>
      </c>
      <c r="S17" s="185" cm="1">
        <f t="array" ref="S17">INDEX(Drivers!$C$7:$AG$23,$G17,S$9)</f>
        <v>14.646296296296301</v>
      </c>
      <c r="T17" s="185" cm="1">
        <f t="array" ref="T17">INDEX(Drivers!$C$7:$AG$23,$G17,T$9)</f>
        <v>14.962037037037041</v>
      </c>
      <c r="U17" s="185" cm="1">
        <f t="array" ref="U17">INDEX(Drivers!$C$7:$AG$23,$G17,U$9)</f>
        <v>15.247222222222227</v>
      </c>
      <c r="V17" s="185" cm="1">
        <f t="array" ref="V17">INDEX(Drivers!$C$7:$AG$23,$G17,V$9)</f>
        <v>15.573148148148151</v>
      </c>
      <c r="W17" s="185" cm="1">
        <f t="array" ref="W17">INDEX(Drivers!$C$7:$AG$23,$G17,W$9)</f>
        <v>15.888888888888895</v>
      </c>
      <c r="X17" s="185" cm="1">
        <f t="array" ref="X17">INDEX(Drivers!$C$7:$AG$23,$G17,X$9)</f>
        <v>16.214814814814819</v>
      </c>
      <c r="Y17" s="185" cm="1">
        <f t="array" ref="Y17">INDEX(Drivers!$C$7:$AG$23,$G17,Y$9)</f>
        <v>16.540740740740741</v>
      </c>
      <c r="Z17" s="185" cm="1">
        <f t="array" ref="Z17">INDEX(Drivers!$C$7:$AG$23,$G17,Z$9)</f>
        <v>16.764814814814816</v>
      </c>
      <c r="AA17" s="185" cm="1">
        <f t="array" ref="AA17">INDEX(Drivers!$C$7:$AG$23,$G17,AA$9)</f>
        <v>17.111111111111114</v>
      </c>
      <c r="AB17" s="185" cm="1">
        <f t="array" ref="AB17">INDEX(Drivers!$C$7:$AG$23,$G17,AB$9)</f>
        <v>17.487962962962968</v>
      </c>
      <c r="AC17" s="185" cm="1">
        <f t="array" ref="AC17">INDEX(Drivers!$C$7:$AG$23,$G17,AC$9)</f>
        <v>17.936111111111117</v>
      </c>
      <c r="AD17" s="185" cm="1">
        <f t="array" ref="AD17">INDEX(Drivers!$C$7:$AG$23,$G17,AD$9)</f>
        <v>18.414814814814818</v>
      </c>
      <c r="AE17" s="185" cm="1">
        <f t="array" ref="AE17">INDEX(Drivers!$C$7:$AG$23,$G17,AE$9)</f>
        <v>18.924074074074078</v>
      </c>
      <c r="AF17" s="185" cm="1">
        <f t="array" ref="AF17">INDEX(Drivers!$C$7:$AG$23,$G17,AF$9)</f>
        <v>19.453703703703709</v>
      </c>
      <c r="AG17" s="185" cm="1">
        <f t="array" ref="AG17">INDEX(Drivers!$C$7:$AG$23,$G17,AG$9)</f>
        <v>19.973148148148152</v>
      </c>
      <c r="AH17" s="185" cm="1">
        <f t="array" ref="AH17">INDEX(Drivers!$C$7:$AG$23,$G17,AH$9)</f>
        <v>20.523148148148152</v>
      </c>
      <c r="AI17" s="185" cm="1">
        <f t="array" ref="AI17">INDEX(Drivers!$C$7:$AG$23,$G17,AI$9)</f>
        <v>21.093518518518525</v>
      </c>
      <c r="AJ17" s="185" cm="1">
        <f t="array" ref="AJ17">INDEX(Drivers!$C$7:$AG$23,$G17,AJ$9)</f>
        <v>21.684259259259264</v>
      </c>
      <c r="AK17" s="185" cm="1">
        <f t="array" ref="AK17">INDEX(Drivers!$C$7:$AG$23,$G17,AK$9)</f>
        <v>22.295370370370375</v>
      </c>
      <c r="AL17" s="185" cm="1">
        <f t="array" ref="AL17">INDEX(Drivers!$C$7:$AG$23,$G17,AL$9)</f>
        <v>22.916666666666671</v>
      </c>
      <c r="AM17" s="185" cm="1">
        <f t="array" ref="AM17">INDEX(Drivers!$C$7:$AG$23,$G17,AM$9)</f>
        <v>26.613888888888894</v>
      </c>
      <c r="AN17" s="185" cm="1">
        <f t="array" ref="AN17">INDEX(Drivers!$C$7:$AG$23,$G17,AN$9)</f>
        <v>31.319444444444454</v>
      </c>
      <c r="AO17" s="185">
        <f t="shared" si="5"/>
        <v>39.554166666666561</v>
      </c>
      <c r="AP17" s="185">
        <f t="shared" si="5"/>
        <v>47.956944444444389</v>
      </c>
    </row>
    <row r="18" spans="1:42">
      <c r="A18" s="185" t="s">
        <v>16</v>
      </c>
      <c r="B18" s="186" t="str">
        <f t="shared" ref="B18:D20" si="6">B17</f>
        <v>NM</v>
      </c>
      <c r="C18" s="186" t="str">
        <f t="shared" si="6"/>
        <v>N.M.M Products</v>
      </c>
      <c r="D18" s="185">
        <f t="shared" si="6"/>
        <v>0</v>
      </c>
      <c r="F18" s="186" t="s">
        <v>297</v>
      </c>
      <c r="G18" s="185">
        <f>MATCH(B18,Drivers!$A$7:$A$23,0)</f>
        <v>10</v>
      </c>
      <c r="H18" s="186"/>
      <c r="I18" s="186"/>
      <c r="J18" s="185" cm="1">
        <f t="array" ref="J18">INDEX(Drivers!$C$7:$AG$23,$G18,J$9)</f>
        <v>14.113350558119752</v>
      </c>
      <c r="K18" s="185" cm="1">
        <f t="array" ref="K18">INDEX(Drivers!$C$7:$AG$23,$G18,K$9)</f>
        <v>14.494999999999999</v>
      </c>
      <c r="L18" s="185" cm="1">
        <f t="array" ref="L18">INDEX(Drivers!$C$7:$AG$23,$G18,L$9)</f>
        <v>14.76</v>
      </c>
      <c r="M18" s="185" cm="1">
        <f t="array" ref="M18">INDEX(Drivers!$C$7:$AG$23,$G18,M$9)</f>
        <v>14.999000000000001</v>
      </c>
      <c r="N18" s="185" cm="1">
        <f t="array" ref="N18">INDEX(Drivers!$C$7:$AG$23,$G18,N$9)</f>
        <v>15.18</v>
      </c>
      <c r="O18" s="185" cm="1">
        <f t="array" ref="O18">INDEX(Drivers!$C$7:$AG$23,$G18,O$9)</f>
        <v>15.356</v>
      </c>
      <c r="P18" s="185" cm="1">
        <f t="array" ref="P18">INDEX(Drivers!$C$7:$AG$23,$G18,P$9)</f>
        <v>15.564</v>
      </c>
      <c r="Q18" s="185" cm="1">
        <f t="array" ref="Q18">INDEX(Drivers!$C$7:$AG$23,$G18,Q$9)</f>
        <v>15.58</v>
      </c>
      <c r="R18" s="185" cm="1">
        <f t="array" ref="R18">INDEX(Drivers!$C$7:$AG$23,$G18,R$9)</f>
        <v>14.3</v>
      </c>
      <c r="S18" s="185" cm="1">
        <f t="array" ref="S18">INDEX(Drivers!$C$7:$AG$23,$G18,S$9)</f>
        <v>14.646296296296301</v>
      </c>
      <c r="T18" s="185" cm="1">
        <f t="array" ref="T18">INDEX(Drivers!$C$7:$AG$23,$G18,T$9)</f>
        <v>14.962037037037041</v>
      </c>
      <c r="U18" s="185" cm="1">
        <f t="array" ref="U18">INDEX(Drivers!$C$7:$AG$23,$G18,U$9)</f>
        <v>15.247222222222227</v>
      </c>
      <c r="V18" s="185" cm="1">
        <f t="array" ref="V18">INDEX(Drivers!$C$7:$AG$23,$G18,V$9)</f>
        <v>15.573148148148151</v>
      </c>
      <c r="W18" s="185" cm="1">
        <f t="array" ref="W18">INDEX(Drivers!$C$7:$AG$23,$G18,W$9)</f>
        <v>15.888888888888895</v>
      </c>
      <c r="X18" s="185" cm="1">
        <f t="array" ref="X18">INDEX(Drivers!$C$7:$AG$23,$G18,X$9)</f>
        <v>16.214814814814819</v>
      </c>
      <c r="Y18" s="185" cm="1">
        <f t="array" ref="Y18">INDEX(Drivers!$C$7:$AG$23,$G18,Y$9)</f>
        <v>16.540740740740741</v>
      </c>
      <c r="Z18" s="185" cm="1">
        <f t="array" ref="Z18">INDEX(Drivers!$C$7:$AG$23,$G18,Z$9)</f>
        <v>16.764814814814816</v>
      </c>
      <c r="AA18" s="185" cm="1">
        <f t="array" ref="AA18">INDEX(Drivers!$C$7:$AG$23,$G18,AA$9)</f>
        <v>17.111111111111114</v>
      </c>
      <c r="AB18" s="185" cm="1">
        <f t="array" ref="AB18">INDEX(Drivers!$C$7:$AG$23,$G18,AB$9)</f>
        <v>17.487962962962968</v>
      </c>
      <c r="AC18" s="185" cm="1">
        <f t="array" ref="AC18">INDEX(Drivers!$C$7:$AG$23,$G18,AC$9)</f>
        <v>17.936111111111117</v>
      </c>
      <c r="AD18" s="185" cm="1">
        <f t="array" ref="AD18">INDEX(Drivers!$C$7:$AG$23,$G18,AD$9)</f>
        <v>18.414814814814818</v>
      </c>
      <c r="AE18" s="185" cm="1">
        <f t="array" ref="AE18">INDEX(Drivers!$C$7:$AG$23,$G18,AE$9)</f>
        <v>18.924074074074078</v>
      </c>
      <c r="AF18" s="185" cm="1">
        <f t="array" ref="AF18">INDEX(Drivers!$C$7:$AG$23,$G18,AF$9)</f>
        <v>19.453703703703709</v>
      </c>
      <c r="AG18" s="185" cm="1">
        <f t="array" ref="AG18">INDEX(Drivers!$C$7:$AG$23,$G18,AG$9)</f>
        <v>19.973148148148152</v>
      </c>
      <c r="AH18" s="185" cm="1">
        <f t="array" ref="AH18">INDEX(Drivers!$C$7:$AG$23,$G18,AH$9)</f>
        <v>20.523148148148152</v>
      </c>
      <c r="AI18" s="185" cm="1">
        <f t="array" ref="AI18">INDEX(Drivers!$C$7:$AG$23,$G18,AI$9)</f>
        <v>21.093518518518525</v>
      </c>
      <c r="AJ18" s="185" cm="1">
        <f t="array" ref="AJ18">INDEX(Drivers!$C$7:$AG$23,$G18,AJ$9)</f>
        <v>21.684259259259264</v>
      </c>
      <c r="AK18" s="185" cm="1">
        <f t="array" ref="AK18">INDEX(Drivers!$C$7:$AG$23,$G18,AK$9)</f>
        <v>22.295370370370375</v>
      </c>
      <c r="AL18" s="185" cm="1">
        <f t="array" ref="AL18">INDEX(Drivers!$C$7:$AG$23,$G18,AL$9)</f>
        <v>22.916666666666671</v>
      </c>
      <c r="AM18" s="185" cm="1">
        <f t="array" ref="AM18">INDEX(Drivers!$C$7:$AG$23,$G18,AM$9)</f>
        <v>26.613888888888894</v>
      </c>
      <c r="AN18" s="185" cm="1">
        <f t="array" ref="AN18">INDEX(Drivers!$C$7:$AG$23,$G18,AN$9)</f>
        <v>31.319444444444454</v>
      </c>
      <c r="AO18" s="185">
        <f t="shared" si="5"/>
        <v>39.554166666666561</v>
      </c>
      <c r="AP18" s="185">
        <f t="shared" si="5"/>
        <v>47.956944444444389</v>
      </c>
    </row>
    <row r="19" spans="1:42">
      <c r="A19" s="185" t="s">
        <v>16</v>
      </c>
      <c r="B19" s="186" t="str">
        <f t="shared" si="6"/>
        <v>NM</v>
      </c>
      <c r="C19" s="186" t="str">
        <f t="shared" si="6"/>
        <v>N.M.M Products</v>
      </c>
      <c r="D19" s="185">
        <f t="shared" si="6"/>
        <v>0</v>
      </c>
      <c r="F19" s="186" t="s">
        <v>298</v>
      </c>
      <c r="G19" s="185">
        <f>MATCH(B19,Drivers!$A$7:$A$23,0)</f>
        <v>10</v>
      </c>
      <c r="H19" s="186"/>
      <c r="I19" s="186"/>
      <c r="J19" s="185" cm="1">
        <f t="array" ref="J19">INDEX(Drivers!$C$7:$AG$23,$G19,J$9)</f>
        <v>14.113350558119752</v>
      </c>
      <c r="K19" s="185" cm="1">
        <f t="array" ref="K19">INDEX(Drivers!$C$7:$AG$23,$G19,K$9)</f>
        <v>14.494999999999999</v>
      </c>
      <c r="L19" s="185" cm="1">
        <f t="array" ref="L19">INDEX(Drivers!$C$7:$AG$23,$G19,L$9)</f>
        <v>14.76</v>
      </c>
      <c r="M19" s="185" cm="1">
        <f t="array" ref="M19">INDEX(Drivers!$C$7:$AG$23,$G19,M$9)</f>
        <v>14.999000000000001</v>
      </c>
      <c r="N19" s="185" cm="1">
        <f t="array" ref="N19">INDEX(Drivers!$C$7:$AG$23,$G19,N$9)</f>
        <v>15.18</v>
      </c>
      <c r="O19" s="185" cm="1">
        <f t="array" ref="O19">INDEX(Drivers!$C$7:$AG$23,$G19,O$9)</f>
        <v>15.356</v>
      </c>
      <c r="P19" s="185" cm="1">
        <f t="array" ref="P19">INDEX(Drivers!$C$7:$AG$23,$G19,P$9)</f>
        <v>15.564</v>
      </c>
      <c r="Q19" s="185" cm="1">
        <f t="array" ref="Q19">INDEX(Drivers!$C$7:$AG$23,$G19,Q$9)</f>
        <v>15.58</v>
      </c>
      <c r="R19" s="185" cm="1">
        <f t="array" ref="R19">INDEX(Drivers!$C$7:$AG$23,$G19,R$9)</f>
        <v>14.3</v>
      </c>
      <c r="S19" s="185" cm="1">
        <f t="array" ref="S19">INDEX(Drivers!$C$7:$AG$23,$G19,S$9)</f>
        <v>14.646296296296301</v>
      </c>
      <c r="T19" s="185" cm="1">
        <f t="array" ref="T19">INDEX(Drivers!$C$7:$AG$23,$G19,T$9)</f>
        <v>14.962037037037041</v>
      </c>
      <c r="U19" s="185" cm="1">
        <f t="array" ref="U19">INDEX(Drivers!$C$7:$AG$23,$G19,U$9)</f>
        <v>15.247222222222227</v>
      </c>
      <c r="V19" s="185" cm="1">
        <f t="array" ref="V19">INDEX(Drivers!$C$7:$AG$23,$G19,V$9)</f>
        <v>15.573148148148151</v>
      </c>
      <c r="W19" s="185" cm="1">
        <f t="array" ref="W19">INDEX(Drivers!$C$7:$AG$23,$G19,W$9)</f>
        <v>15.888888888888895</v>
      </c>
      <c r="X19" s="185" cm="1">
        <f t="array" ref="X19">INDEX(Drivers!$C$7:$AG$23,$G19,X$9)</f>
        <v>16.214814814814819</v>
      </c>
      <c r="Y19" s="185" cm="1">
        <f t="array" ref="Y19">INDEX(Drivers!$C$7:$AG$23,$G19,Y$9)</f>
        <v>16.540740740740741</v>
      </c>
      <c r="Z19" s="185" cm="1">
        <f t="array" ref="Z19">INDEX(Drivers!$C$7:$AG$23,$G19,Z$9)</f>
        <v>16.764814814814816</v>
      </c>
      <c r="AA19" s="185" cm="1">
        <f t="array" ref="AA19">INDEX(Drivers!$C$7:$AG$23,$G19,AA$9)</f>
        <v>17.111111111111114</v>
      </c>
      <c r="AB19" s="185" cm="1">
        <f t="array" ref="AB19">INDEX(Drivers!$C$7:$AG$23,$G19,AB$9)</f>
        <v>17.487962962962968</v>
      </c>
      <c r="AC19" s="185" cm="1">
        <f t="array" ref="AC19">INDEX(Drivers!$C$7:$AG$23,$G19,AC$9)</f>
        <v>17.936111111111117</v>
      </c>
      <c r="AD19" s="185" cm="1">
        <f t="array" ref="AD19">INDEX(Drivers!$C$7:$AG$23,$G19,AD$9)</f>
        <v>18.414814814814818</v>
      </c>
      <c r="AE19" s="185" cm="1">
        <f t="array" ref="AE19">INDEX(Drivers!$C$7:$AG$23,$G19,AE$9)</f>
        <v>18.924074074074078</v>
      </c>
      <c r="AF19" s="185" cm="1">
        <f t="array" ref="AF19">INDEX(Drivers!$C$7:$AG$23,$G19,AF$9)</f>
        <v>19.453703703703709</v>
      </c>
      <c r="AG19" s="185" cm="1">
        <f t="array" ref="AG19">INDEX(Drivers!$C$7:$AG$23,$G19,AG$9)</f>
        <v>19.973148148148152</v>
      </c>
      <c r="AH19" s="185" cm="1">
        <f t="array" ref="AH19">INDEX(Drivers!$C$7:$AG$23,$G19,AH$9)</f>
        <v>20.523148148148152</v>
      </c>
      <c r="AI19" s="185" cm="1">
        <f t="array" ref="AI19">INDEX(Drivers!$C$7:$AG$23,$G19,AI$9)</f>
        <v>21.093518518518525</v>
      </c>
      <c r="AJ19" s="185" cm="1">
        <f t="array" ref="AJ19">INDEX(Drivers!$C$7:$AG$23,$G19,AJ$9)</f>
        <v>21.684259259259264</v>
      </c>
      <c r="AK19" s="185" cm="1">
        <f t="array" ref="AK19">INDEX(Drivers!$C$7:$AG$23,$G19,AK$9)</f>
        <v>22.295370370370375</v>
      </c>
      <c r="AL19" s="185" cm="1">
        <f t="array" ref="AL19">INDEX(Drivers!$C$7:$AG$23,$G19,AL$9)</f>
        <v>22.916666666666671</v>
      </c>
      <c r="AM19" s="185" cm="1">
        <f t="array" ref="AM19">INDEX(Drivers!$C$7:$AG$23,$G19,AM$9)</f>
        <v>26.613888888888894</v>
      </c>
      <c r="AN19" s="185" cm="1">
        <f t="array" ref="AN19">INDEX(Drivers!$C$7:$AG$23,$G19,AN$9)</f>
        <v>31.319444444444454</v>
      </c>
      <c r="AO19" s="185">
        <f t="shared" si="5"/>
        <v>39.554166666666561</v>
      </c>
      <c r="AP19" s="185">
        <f t="shared" si="5"/>
        <v>47.956944444444389</v>
      </c>
    </row>
    <row r="20" spans="1:42">
      <c r="A20" s="185" t="s">
        <v>16</v>
      </c>
      <c r="B20" s="186" t="str">
        <f t="shared" si="6"/>
        <v>NM</v>
      </c>
      <c r="C20" s="186" t="str">
        <f t="shared" si="6"/>
        <v>N.M.M Products</v>
      </c>
      <c r="D20" s="185">
        <f t="shared" si="6"/>
        <v>0</v>
      </c>
      <c r="F20" s="186" t="s">
        <v>299</v>
      </c>
      <c r="G20" s="185">
        <f>MATCH(B20,Drivers!$A$7:$A$23,0)</f>
        <v>10</v>
      </c>
      <c r="H20" s="186"/>
      <c r="I20" s="186"/>
      <c r="J20" s="185" cm="1">
        <f t="array" ref="J20">INDEX(Drivers!$C$7:$AG$23,$G20,J$9)</f>
        <v>14.113350558119752</v>
      </c>
      <c r="K20" s="185" cm="1">
        <f t="array" ref="K20">INDEX(Drivers!$C$7:$AG$23,$G20,K$9)</f>
        <v>14.494999999999999</v>
      </c>
      <c r="L20" s="185" cm="1">
        <f t="array" ref="L20">INDEX(Drivers!$C$7:$AG$23,$G20,L$9)</f>
        <v>14.76</v>
      </c>
      <c r="M20" s="185" cm="1">
        <f t="array" ref="M20">INDEX(Drivers!$C$7:$AG$23,$G20,M$9)</f>
        <v>14.999000000000001</v>
      </c>
      <c r="N20" s="185" cm="1">
        <f t="array" ref="N20">INDEX(Drivers!$C$7:$AG$23,$G20,N$9)</f>
        <v>15.18</v>
      </c>
      <c r="O20" s="185" cm="1">
        <f t="array" ref="O20">INDEX(Drivers!$C$7:$AG$23,$G20,O$9)</f>
        <v>15.356</v>
      </c>
      <c r="P20" s="185" cm="1">
        <f t="array" ref="P20">INDEX(Drivers!$C$7:$AG$23,$G20,P$9)</f>
        <v>15.564</v>
      </c>
      <c r="Q20" s="185" cm="1">
        <f t="array" ref="Q20">INDEX(Drivers!$C$7:$AG$23,$G20,Q$9)</f>
        <v>15.58</v>
      </c>
      <c r="R20" s="185" cm="1">
        <f t="array" ref="R20">INDEX(Drivers!$C$7:$AG$23,$G20,R$9)</f>
        <v>14.3</v>
      </c>
      <c r="S20" s="185" cm="1">
        <f t="array" ref="S20">INDEX(Drivers!$C$7:$AG$23,$G20,S$9)</f>
        <v>14.646296296296301</v>
      </c>
      <c r="T20" s="185" cm="1">
        <f t="array" ref="T20">INDEX(Drivers!$C$7:$AG$23,$G20,T$9)</f>
        <v>14.962037037037041</v>
      </c>
      <c r="U20" s="185" cm="1">
        <f t="array" ref="U20">INDEX(Drivers!$C$7:$AG$23,$G20,U$9)</f>
        <v>15.247222222222227</v>
      </c>
      <c r="V20" s="185" cm="1">
        <f t="array" ref="V20">INDEX(Drivers!$C$7:$AG$23,$G20,V$9)</f>
        <v>15.573148148148151</v>
      </c>
      <c r="W20" s="185" cm="1">
        <f t="array" ref="W20">INDEX(Drivers!$C$7:$AG$23,$G20,W$9)</f>
        <v>15.888888888888895</v>
      </c>
      <c r="X20" s="185" cm="1">
        <f t="array" ref="X20">INDEX(Drivers!$C$7:$AG$23,$G20,X$9)</f>
        <v>16.214814814814819</v>
      </c>
      <c r="Y20" s="185" cm="1">
        <f t="array" ref="Y20">INDEX(Drivers!$C$7:$AG$23,$G20,Y$9)</f>
        <v>16.540740740740741</v>
      </c>
      <c r="Z20" s="185" cm="1">
        <f t="array" ref="Z20">INDEX(Drivers!$C$7:$AG$23,$G20,Z$9)</f>
        <v>16.764814814814816</v>
      </c>
      <c r="AA20" s="185" cm="1">
        <f t="array" ref="AA20">INDEX(Drivers!$C$7:$AG$23,$G20,AA$9)</f>
        <v>17.111111111111114</v>
      </c>
      <c r="AB20" s="185" cm="1">
        <f t="array" ref="AB20">INDEX(Drivers!$C$7:$AG$23,$G20,AB$9)</f>
        <v>17.487962962962968</v>
      </c>
      <c r="AC20" s="185" cm="1">
        <f t="array" ref="AC20">INDEX(Drivers!$C$7:$AG$23,$G20,AC$9)</f>
        <v>17.936111111111117</v>
      </c>
      <c r="AD20" s="185" cm="1">
        <f t="array" ref="AD20">INDEX(Drivers!$C$7:$AG$23,$G20,AD$9)</f>
        <v>18.414814814814818</v>
      </c>
      <c r="AE20" s="185" cm="1">
        <f t="array" ref="AE20">INDEX(Drivers!$C$7:$AG$23,$G20,AE$9)</f>
        <v>18.924074074074078</v>
      </c>
      <c r="AF20" s="185" cm="1">
        <f t="array" ref="AF20">INDEX(Drivers!$C$7:$AG$23,$G20,AF$9)</f>
        <v>19.453703703703709</v>
      </c>
      <c r="AG20" s="185" cm="1">
        <f t="array" ref="AG20">INDEX(Drivers!$C$7:$AG$23,$G20,AG$9)</f>
        <v>19.973148148148152</v>
      </c>
      <c r="AH20" s="185" cm="1">
        <f t="array" ref="AH20">INDEX(Drivers!$C$7:$AG$23,$G20,AH$9)</f>
        <v>20.523148148148152</v>
      </c>
      <c r="AI20" s="185" cm="1">
        <f t="array" ref="AI20">INDEX(Drivers!$C$7:$AG$23,$G20,AI$9)</f>
        <v>21.093518518518525</v>
      </c>
      <c r="AJ20" s="185" cm="1">
        <f t="array" ref="AJ20">INDEX(Drivers!$C$7:$AG$23,$G20,AJ$9)</f>
        <v>21.684259259259264</v>
      </c>
      <c r="AK20" s="185" cm="1">
        <f t="array" ref="AK20">INDEX(Drivers!$C$7:$AG$23,$G20,AK$9)</f>
        <v>22.295370370370375</v>
      </c>
      <c r="AL20" s="185" cm="1">
        <f t="array" ref="AL20">INDEX(Drivers!$C$7:$AG$23,$G20,AL$9)</f>
        <v>22.916666666666671</v>
      </c>
      <c r="AM20" s="185" cm="1">
        <f t="array" ref="AM20">INDEX(Drivers!$C$7:$AG$23,$G20,AM$9)</f>
        <v>26.613888888888894</v>
      </c>
      <c r="AN20" s="185" cm="1">
        <f t="array" ref="AN20">INDEX(Drivers!$C$7:$AG$23,$G20,AN$9)</f>
        <v>31.319444444444454</v>
      </c>
      <c r="AO20" s="185">
        <f t="shared" si="5"/>
        <v>39.554166666666561</v>
      </c>
      <c r="AP20" s="185">
        <f t="shared" si="5"/>
        <v>47.956944444444389</v>
      </c>
    </row>
    <row r="21" spans="1:42">
      <c r="A21" s="185" t="s">
        <v>16</v>
      </c>
      <c r="B21" s="186" t="str">
        <f>[4]IND!B17</f>
        <v>FB</v>
      </c>
      <c r="C21" s="186" t="str">
        <f>[4]IND!A17</f>
        <v>Food, Beverage &amp; Tabacco</v>
      </c>
      <c r="D21" s="185">
        <f>[4]IND!M17</f>
        <v>1</v>
      </c>
      <c r="F21" s="186"/>
      <c r="G21" s="185">
        <f>MATCH(B21,Drivers!$A$7:$A$23,0)</f>
        <v>4</v>
      </c>
      <c r="H21" s="186"/>
      <c r="I21" s="186"/>
      <c r="J21" s="185" cm="1">
        <f t="array" ref="J21">INDEX(Drivers!$C$7:$AG$23,$G21,J$9)</f>
        <v>93.09690942833015</v>
      </c>
      <c r="K21" s="185" cm="1">
        <f t="array" ref="K21">INDEX(Drivers!$C$7:$AG$23,$G21,K$9)</f>
        <v>96.522000000000006</v>
      </c>
      <c r="L21" s="185" cm="1">
        <f t="array" ref="L21">INDEX(Drivers!$C$7:$AG$23,$G21,L$9)</f>
        <v>99.097999999999999</v>
      </c>
      <c r="M21" s="185" cm="1">
        <f t="array" ref="M21">INDEX(Drivers!$C$7:$AG$23,$G21,M$9)</f>
        <v>100.31</v>
      </c>
      <c r="N21" s="185" cm="1">
        <f t="array" ref="N21">INDEX(Drivers!$C$7:$AG$23,$G21,N$9)</f>
        <v>102.387</v>
      </c>
      <c r="O21" s="185" cm="1">
        <f t="array" ref="O21">INDEX(Drivers!$C$7:$AG$23,$G21,O$9)</f>
        <v>103.53100000000001</v>
      </c>
      <c r="P21" s="185" cm="1">
        <f t="array" ref="P21">INDEX(Drivers!$C$7:$AG$23,$G21,P$9)</f>
        <v>105.003</v>
      </c>
      <c r="Q21" s="185" cm="1">
        <f t="array" ref="Q21">INDEX(Drivers!$C$7:$AG$23,$G21,Q$9)</f>
        <v>104.664</v>
      </c>
      <c r="R21" s="185" cm="1">
        <f t="array" ref="R21">INDEX(Drivers!$C$7:$AG$23,$G21,R$9)</f>
        <v>99.796999999999997</v>
      </c>
      <c r="S21" s="185" cm="1">
        <f t="array" ref="S21">INDEX(Drivers!$C$7:$AG$23,$G21,S$9)</f>
        <v>102.83451300932745</v>
      </c>
      <c r="T21" s="185" cm="1">
        <f t="array" ref="T21">INDEX(Drivers!$C$7:$AG$23,$G21,T$9)</f>
        <v>105.5388794305351</v>
      </c>
      <c r="U21" s="185" cm="1">
        <f t="array" ref="U21">INDEX(Drivers!$C$7:$AG$23,$G21,U$9)</f>
        <v>107.62594482081494</v>
      </c>
      <c r="V21" s="185" cm="1">
        <f t="array" ref="V21">INDEX(Drivers!$C$7:$AG$23,$G21,V$9)</f>
        <v>109.97756779577811</v>
      </c>
      <c r="W21" s="185" cm="1">
        <f t="array" ref="W21">INDEX(Drivers!$C$7:$AG$23,$G21,W$9)</f>
        <v>112.31939234167895</v>
      </c>
      <c r="X21" s="185" cm="1">
        <f t="array" ref="X21">INDEX(Drivers!$C$7:$AG$23,$G21,X$9)</f>
        <v>114.44565144820815</v>
      </c>
      <c r="Y21" s="185" cm="1">
        <f t="array" ref="Y21">INDEX(Drivers!$C$7:$AG$23,$G21,Y$9)</f>
        <v>116.55231369661269</v>
      </c>
      <c r="Z21" s="185" cm="1">
        <f t="array" ref="Z21">INDEX(Drivers!$C$7:$AG$23,$G21,Z$9)</f>
        <v>119.34486597938147</v>
      </c>
      <c r="AA21" s="185" cm="1">
        <f t="array" ref="AA21">INDEX(Drivers!$C$7:$AG$23,$G21,AA$9)</f>
        <v>121.56910937653416</v>
      </c>
      <c r="AB21" s="185" cm="1">
        <f t="array" ref="AB21">INDEX(Drivers!$C$7:$AG$23,$G21,AB$9)</f>
        <v>123.72476377025041</v>
      </c>
      <c r="AC21" s="185" cm="1">
        <f t="array" ref="AC21">INDEX(Drivers!$C$7:$AG$23,$G21,AC$9)</f>
        <v>126.2919521845852</v>
      </c>
      <c r="AD21" s="185" cm="1">
        <f t="array" ref="AD21">INDEX(Drivers!$C$7:$AG$23,$G21,AD$9)</f>
        <v>128.99631860579288</v>
      </c>
      <c r="AE21" s="185" cm="1">
        <f t="array" ref="AE21">INDEX(Drivers!$C$7:$AG$23,$G21,AE$9)</f>
        <v>131.84766146293575</v>
      </c>
      <c r="AF21" s="185" cm="1">
        <f t="array" ref="AF21">INDEX(Drivers!$C$7:$AG$23,$G21,AF$9)</f>
        <v>135.32610378006879</v>
      </c>
      <c r="AG21" s="185" cm="1">
        <f t="array" ref="AG21">INDEX(Drivers!$C$7:$AG$23,$G21,AG$9)</f>
        <v>138.80454609720184</v>
      </c>
      <c r="AH21" s="185" cm="1">
        <f t="array" ref="AH21">INDEX(Drivers!$C$7:$AG$23,$G21,AH$9)</f>
        <v>142.52794914089355</v>
      </c>
      <c r="AI21" s="185" cm="1">
        <f t="array" ref="AI21">INDEX(Drivers!$C$7:$AG$23,$G21,AI$9)</f>
        <v>146.23175532646056</v>
      </c>
      <c r="AJ21" s="185" cm="1">
        <f t="array" ref="AJ21">INDEX(Drivers!$C$7:$AG$23,$G21,AJ$9)</f>
        <v>149.91596465390288</v>
      </c>
      <c r="AK21" s="185" cm="1">
        <f t="array" ref="AK21">INDEX(Drivers!$C$7:$AG$23,$G21,AK$9)</f>
        <v>153.66876298478164</v>
      </c>
      <c r="AL21" s="185" cm="1">
        <f t="array" ref="AL21">INDEX(Drivers!$C$7:$AG$23,$G21,AL$9)</f>
        <v>157.49994874815914</v>
      </c>
      <c r="AM21" s="185" cm="1">
        <f t="array" ref="AM21">INDEX(Drivers!$C$7:$AG$23,$G21,AM$9)</f>
        <v>177.67491418753076</v>
      </c>
      <c r="AN21" s="185" cm="1">
        <f t="array" ref="AN21">INDEX(Drivers!$C$7:$AG$23,$G21,AN$9)</f>
        <v>201.47529837997061</v>
      </c>
      <c r="AO21" s="185">
        <f t="shared" si="5"/>
        <v>244.84641155293684</v>
      </c>
      <c r="AP21" s="185">
        <f t="shared" si="5"/>
        <v>288.82176118474854</v>
      </c>
    </row>
    <row r="22" spans="1:42">
      <c r="A22" s="185" t="s">
        <v>16</v>
      </c>
      <c r="B22" s="186" t="str">
        <f>[4]IND!B18</f>
        <v>PP</v>
      </c>
      <c r="C22" s="186" t="str">
        <f>[4]IND!A18</f>
        <v>Pulp &amp; Paper Products</v>
      </c>
      <c r="D22" s="185">
        <f>[4]IND!M18</f>
        <v>0</v>
      </c>
      <c r="F22" s="186" t="s">
        <v>300</v>
      </c>
      <c r="G22" s="185">
        <f>MATCH(B22,Drivers!$A$7:$A$23,0)</f>
        <v>13</v>
      </c>
      <c r="H22" s="186"/>
      <c r="I22" s="186"/>
      <c r="J22" s="185" cm="1">
        <f t="array" ref="J22">INDEX(Drivers!$C$7:$AG$23,$G22,J$9)</f>
        <v>17.781500762507015</v>
      </c>
      <c r="K22" s="185" cm="1">
        <f t="array" ref="K22">INDEX(Drivers!$C$7:$AG$23,$G22,K$9)</f>
        <v>18.231000000000002</v>
      </c>
      <c r="L22" s="185" cm="1">
        <f t="array" ref="L22">INDEX(Drivers!$C$7:$AG$23,$G22,L$9)</f>
        <v>18.620999999999999</v>
      </c>
      <c r="M22" s="185" cm="1">
        <f t="array" ref="M22">INDEX(Drivers!$C$7:$AG$23,$G22,M$9)</f>
        <v>18.835000000000001</v>
      </c>
      <c r="N22" s="185" cm="1">
        <f t="array" ref="N22">INDEX(Drivers!$C$7:$AG$23,$G22,N$9)</f>
        <v>19.187000000000001</v>
      </c>
      <c r="O22" s="185" cm="1">
        <f t="array" ref="O22">INDEX(Drivers!$C$7:$AG$23,$G22,O$9)</f>
        <v>19.315000000000001</v>
      </c>
      <c r="P22" s="185" cm="1">
        <f t="array" ref="P22">INDEX(Drivers!$C$7:$AG$23,$G22,P$9)</f>
        <v>19.638999999999999</v>
      </c>
      <c r="Q22" s="185" cm="1">
        <f t="array" ref="Q22">INDEX(Drivers!$C$7:$AG$23,$G22,Q$9)</f>
        <v>19.626000000000001</v>
      </c>
      <c r="R22" s="185" cm="1">
        <f t="array" ref="R22">INDEX(Drivers!$C$7:$AG$23,$G22,R$9)</f>
        <v>18.239999999999998</v>
      </c>
      <c r="S22" s="185" cm="1">
        <f t="array" ref="S22">INDEX(Drivers!$C$7:$AG$23,$G22,S$9)</f>
        <v>18.695010845986978</v>
      </c>
      <c r="T22" s="185" cm="1">
        <f t="array" ref="T22">INDEX(Drivers!$C$7:$AG$23,$G22,T$9)</f>
        <v>19.090672451193058</v>
      </c>
      <c r="U22" s="185" cm="1">
        <f t="array" ref="U22">INDEX(Drivers!$C$7:$AG$23,$G22,U$9)</f>
        <v>19.446767895878523</v>
      </c>
      <c r="V22" s="185" cm="1">
        <f t="array" ref="V22">INDEX(Drivers!$C$7:$AG$23,$G22,V$9)</f>
        <v>19.852321041214747</v>
      </c>
      <c r="W22" s="185" cm="1">
        <f t="array" ref="W22">INDEX(Drivers!$C$7:$AG$23,$G22,W$9)</f>
        <v>20.267765726681123</v>
      </c>
      <c r="X22" s="185" cm="1">
        <f t="array" ref="X22">INDEX(Drivers!$C$7:$AG$23,$G22,X$9)</f>
        <v>20.653535791757047</v>
      </c>
      <c r="Y22" s="185" cm="1">
        <f t="array" ref="Y22">INDEX(Drivers!$C$7:$AG$23,$G22,Y$9)</f>
        <v>21.039305856832971</v>
      </c>
      <c r="Z22" s="185" cm="1">
        <f t="array" ref="Z22">INDEX(Drivers!$C$7:$AG$23,$G22,Z$9)</f>
        <v>21.434967462039051</v>
      </c>
      <c r="AA22" s="185" cm="1">
        <f t="array" ref="AA22">INDEX(Drivers!$C$7:$AG$23,$G22,AA$9)</f>
        <v>21.81084598698482</v>
      </c>
      <c r="AB22" s="185" cm="1">
        <f t="array" ref="AB22">INDEX(Drivers!$C$7:$AG$23,$G22,AB$9)</f>
        <v>22.226290672451196</v>
      </c>
      <c r="AC22" s="185" cm="1">
        <f t="array" ref="AC22">INDEX(Drivers!$C$7:$AG$23,$G22,AC$9)</f>
        <v>22.74065075921909</v>
      </c>
      <c r="AD22" s="185" cm="1">
        <f t="array" ref="AD22">INDEX(Drivers!$C$7:$AG$23,$G22,AD$9)</f>
        <v>23.284685466377443</v>
      </c>
      <c r="AE22" s="185" cm="1">
        <f t="array" ref="AE22">INDEX(Drivers!$C$7:$AG$23,$G22,AE$9)</f>
        <v>23.878177874186555</v>
      </c>
      <c r="AF22" s="185" cm="1">
        <f t="array" ref="AF22">INDEX(Drivers!$C$7:$AG$23,$G22,AF$9)</f>
        <v>24.560694143167034</v>
      </c>
      <c r="AG22" s="185" cm="1">
        <f t="array" ref="AG22">INDEX(Drivers!$C$7:$AG$23,$G22,AG$9)</f>
        <v>25.23331887201736</v>
      </c>
      <c r="AH22" s="185" cm="1">
        <f t="array" ref="AH22">INDEX(Drivers!$C$7:$AG$23,$G22,AH$9)</f>
        <v>25.945509761388294</v>
      </c>
      <c r="AI22" s="185" cm="1">
        <f t="array" ref="AI22">INDEX(Drivers!$C$7:$AG$23,$G22,AI$9)</f>
        <v>26.677483731019532</v>
      </c>
      <c r="AJ22" s="185" cm="1">
        <f t="array" ref="AJ22">INDEX(Drivers!$C$7:$AG$23,$G22,AJ$9)</f>
        <v>27.439132321041221</v>
      </c>
      <c r="AK22" s="185" cm="1">
        <f t="array" ref="AK22">INDEX(Drivers!$C$7:$AG$23,$G22,AK$9)</f>
        <v>28.240347071583521</v>
      </c>
      <c r="AL22" s="185" cm="1">
        <f t="array" ref="AL22">INDEX(Drivers!$C$7:$AG$23,$G22,AL$9)</f>
        <v>29.061344902386125</v>
      </c>
      <c r="AM22" s="185" cm="1">
        <f t="array" ref="AM22">INDEX(Drivers!$C$7:$AG$23,$G22,AM$9)</f>
        <v>33.690585683297186</v>
      </c>
      <c r="AN22" s="185" cm="1">
        <f t="array" ref="AN22">INDEX(Drivers!$C$7:$AG$23,$G22,AN$9)</f>
        <v>39.487028199566168</v>
      </c>
      <c r="AO22" s="185">
        <f t="shared" si="5"/>
        <v>49.718177874186949</v>
      </c>
      <c r="AP22" s="185">
        <f t="shared" si="5"/>
        <v>60.143861171367007</v>
      </c>
    </row>
    <row r="23" spans="1:42">
      <c r="A23" s="185" t="s">
        <v>16</v>
      </c>
      <c r="B23" s="186" t="str">
        <f>B22</f>
        <v>PP</v>
      </c>
      <c r="C23" s="186" t="str">
        <f>C22</f>
        <v>Pulp &amp; Paper Products</v>
      </c>
      <c r="D23" s="185">
        <f>D22</f>
        <v>0</v>
      </c>
      <c r="F23" s="186" t="s">
        <v>301</v>
      </c>
      <c r="G23" s="185">
        <f>MATCH(B23,Drivers!$A$7:$A$23,0)</f>
        <v>13</v>
      </c>
      <c r="H23" s="186"/>
      <c r="I23" s="186"/>
      <c r="J23" s="185" cm="1">
        <f t="array" ref="J23">INDEX(Drivers!$C$7:$AG$23,$G23,J$9)</f>
        <v>17.781500762507015</v>
      </c>
      <c r="K23" s="185" cm="1">
        <f t="array" ref="K23">INDEX(Drivers!$C$7:$AG$23,$G23,K$9)</f>
        <v>18.231000000000002</v>
      </c>
      <c r="L23" s="185" cm="1">
        <f t="array" ref="L23">INDEX(Drivers!$C$7:$AG$23,$G23,L$9)</f>
        <v>18.620999999999999</v>
      </c>
      <c r="M23" s="185" cm="1">
        <f t="array" ref="M23">INDEX(Drivers!$C$7:$AG$23,$G23,M$9)</f>
        <v>18.835000000000001</v>
      </c>
      <c r="N23" s="185" cm="1">
        <f t="array" ref="N23">INDEX(Drivers!$C$7:$AG$23,$G23,N$9)</f>
        <v>19.187000000000001</v>
      </c>
      <c r="O23" s="185" cm="1">
        <f t="array" ref="O23">INDEX(Drivers!$C$7:$AG$23,$G23,O$9)</f>
        <v>19.315000000000001</v>
      </c>
      <c r="P23" s="185" cm="1">
        <f t="array" ref="P23">INDEX(Drivers!$C$7:$AG$23,$G23,P$9)</f>
        <v>19.638999999999999</v>
      </c>
      <c r="Q23" s="185" cm="1">
        <f t="array" ref="Q23">INDEX(Drivers!$C$7:$AG$23,$G23,Q$9)</f>
        <v>19.626000000000001</v>
      </c>
      <c r="R23" s="185" cm="1">
        <f t="array" ref="R23">INDEX(Drivers!$C$7:$AG$23,$G23,R$9)</f>
        <v>18.239999999999998</v>
      </c>
      <c r="S23" s="185" cm="1">
        <f t="array" ref="S23">INDEX(Drivers!$C$7:$AG$23,$G23,S$9)</f>
        <v>18.695010845986978</v>
      </c>
      <c r="T23" s="185" cm="1">
        <f t="array" ref="T23">INDEX(Drivers!$C$7:$AG$23,$G23,T$9)</f>
        <v>19.090672451193058</v>
      </c>
      <c r="U23" s="185" cm="1">
        <f t="array" ref="U23">INDEX(Drivers!$C$7:$AG$23,$G23,U$9)</f>
        <v>19.446767895878523</v>
      </c>
      <c r="V23" s="185" cm="1">
        <f t="array" ref="V23">INDEX(Drivers!$C$7:$AG$23,$G23,V$9)</f>
        <v>19.852321041214747</v>
      </c>
      <c r="W23" s="185" cm="1">
        <f t="array" ref="W23">INDEX(Drivers!$C$7:$AG$23,$G23,W$9)</f>
        <v>20.267765726681123</v>
      </c>
      <c r="X23" s="185" cm="1">
        <f t="array" ref="X23">INDEX(Drivers!$C$7:$AG$23,$G23,X$9)</f>
        <v>20.653535791757047</v>
      </c>
      <c r="Y23" s="185" cm="1">
        <f t="array" ref="Y23">INDEX(Drivers!$C$7:$AG$23,$G23,Y$9)</f>
        <v>21.039305856832971</v>
      </c>
      <c r="Z23" s="185" cm="1">
        <f t="array" ref="Z23">INDEX(Drivers!$C$7:$AG$23,$G23,Z$9)</f>
        <v>21.434967462039051</v>
      </c>
      <c r="AA23" s="185" cm="1">
        <f t="array" ref="AA23">INDEX(Drivers!$C$7:$AG$23,$G23,AA$9)</f>
        <v>21.81084598698482</v>
      </c>
      <c r="AB23" s="185" cm="1">
        <f t="array" ref="AB23">INDEX(Drivers!$C$7:$AG$23,$G23,AB$9)</f>
        <v>22.226290672451196</v>
      </c>
      <c r="AC23" s="185" cm="1">
        <f t="array" ref="AC23">INDEX(Drivers!$C$7:$AG$23,$G23,AC$9)</f>
        <v>22.74065075921909</v>
      </c>
      <c r="AD23" s="185" cm="1">
        <f t="array" ref="AD23">INDEX(Drivers!$C$7:$AG$23,$G23,AD$9)</f>
        <v>23.284685466377443</v>
      </c>
      <c r="AE23" s="185" cm="1">
        <f t="array" ref="AE23">INDEX(Drivers!$C$7:$AG$23,$G23,AE$9)</f>
        <v>23.878177874186555</v>
      </c>
      <c r="AF23" s="185" cm="1">
        <f t="array" ref="AF23">INDEX(Drivers!$C$7:$AG$23,$G23,AF$9)</f>
        <v>24.560694143167034</v>
      </c>
      <c r="AG23" s="185" cm="1">
        <f t="array" ref="AG23">INDEX(Drivers!$C$7:$AG$23,$G23,AG$9)</f>
        <v>25.23331887201736</v>
      </c>
      <c r="AH23" s="185" cm="1">
        <f t="array" ref="AH23">INDEX(Drivers!$C$7:$AG$23,$G23,AH$9)</f>
        <v>25.945509761388294</v>
      </c>
      <c r="AI23" s="185" cm="1">
        <f t="array" ref="AI23">INDEX(Drivers!$C$7:$AG$23,$G23,AI$9)</f>
        <v>26.677483731019532</v>
      </c>
      <c r="AJ23" s="185" cm="1">
        <f t="array" ref="AJ23">INDEX(Drivers!$C$7:$AG$23,$G23,AJ$9)</f>
        <v>27.439132321041221</v>
      </c>
      <c r="AK23" s="185" cm="1">
        <f t="array" ref="AK23">INDEX(Drivers!$C$7:$AG$23,$G23,AK$9)</f>
        <v>28.240347071583521</v>
      </c>
      <c r="AL23" s="185" cm="1">
        <f t="array" ref="AL23">INDEX(Drivers!$C$7:$AG$23,$G23,AL$9)</f>
        <v>29.061344902386125</v>
      </c>
      <c r="AM23" s="185" cm="1">
        <f t="array" ref="AM23">INDEX(Drivers!$C$7:$AG$23,$G23,AM$9)</f>
        <v>33.690585683297186</v>
      </c>
      <c r="AN23" s="185" cm="1">
        <f t="array" ref="AN23">INDEX(Drivers!$C$7:$AG$23,$G23,AN$9)</f>
        <v>39.487028199566168</v>
      </c>
      <c r="AO23" s="185">
        <f t="shared" si="5"/>
        <v>49.718177874186949</v>
      </c>
      <c r="AP23" s="185">
        <f t="shared" si="5"/>
        <v>60.143861171367007</v>
      </c>
    </row>
    <row r="24" spans="1:42">
      <c r="A24" s="185" t="s">
        <v>16</v>
      </c>
      <c r="B24" s="186" t="str">
        <f>[4]IND!B19</f>
        <v>OT</v>
      </c>
      <c r="C24" s="186" t="str">
        <f>[4]IND!A19</f>
        <v>Other</v>
      </c>
      <c r="D24" s="185">
        <f>[4]IND!M19</f>
        <v>1</v>
      </c>
      <c r="F24" s="186"/>
      <c r="G24" s="185">
        <f>MATCH(B24,Drivers!$A$7:$A$23,0)</f>
        <v>11</v>
      </c>
      <c r="H24" s="186"/>
      <c r="I24" s="186"/>
      <c r="J24" s="185" cm="1">
        <f t="array" ref="J24">INDEX(Drivers!$C$7:$AG$23,$G24,J$9)</f>
        <v>235.49802282756352</v>
      </c>
      <c r="K24" s="185" cm="1">
        <f t="array" ref="K24">INDEX(Drivers!$C$7:$AG$23,$G24,K$9)</f>
        <v>242.05600000000001</v>
      </c>
      <c r="L24" s="185" cm="1">
        <f t="array" ref="L24">INDEX(Drivers!$C$7:$AG$23,$G24,L$9)</f>
        <v>246.69399999999999</v>
      </c>
      <c r="M24" s="185" cm="1">
        <f t="array" ref="M24">INDEX(Drivers!$C$7:$AG$23,$G24,M$9)</f>
        <v>250.125</v>
      </c>
      <c r="N24" s="185" cm="1">
        <f t="array" ref="N24">INDEX(Drivers!$C$7:$AG$23,$G24,N$9)</f>
        <v>252.709</v>
      </c>
      <c r="O24" s="185" cm="1">
        <f t="array" ref="O24">INDEX(Drivers!$C$7:$AG$23,$G24,O$9)</f>
        <v>254.65</v>
      </c>
      <c r="P24" s="185" cm="1">
        <f t="array" ref="P24">INDEX(Drivers!$C$7:$AG$23,$G24,P$9)</f>
        <v>257.584</v>
      </c>
      <c r="Q24" s="185" cm="1">
        <f t="array" ref="Q24">INDEX(Drivers!$C$7:$AG$23,$G24,Q$9)</f>
        <v>257.30799999999999</v>
      </c>
      <c r="R24" s="185" cm="1">
        <f t="array" ref="R24">INDEX(Drivers!$C$7:$AG$23,$G24,R$9)</f>
        <v>233.197</v>
      </c>
      <c r="S24" s="185" cm="1">
        <f t="array" ref="S24">INDEX(Drivers!$C$7:$AG$23,$G24,S$9)</f>
        <v>239.27353435049071</v>
      </c>
      <c r="T24" s="185" cm="1">
        <f t="array" ref="T24">INDEX(Drivers!$C$7:$AG$23,$G24,T$9)</f>
        <v>244.77039930570436</v>
      </c>
      <c r="U24" s="185" cm="1">
        <f t="array" ref="U24">INDEX(Drivers!$C$7:$AG$23,$G24,U$9)</f>
        <v>249.68759486564093</v>
      </c>
      <c r="V24" s="185" cm="1">
        <f t="array" ref="V24">INDEX(Drivers!$C$7:$AG$23,$G24,V$9)</f>
        <v>255.21444272061026</v>
      </c>
      <c r="W24" s="185" cm="1">
        <f t="array" ref="W24">INDEX(Drivers!$C$7:$AG$23,$G24,W$9)</f>
        <v>260.66133617623103</v>
      </c>
      <c r="X24" s="185" cm="1">
        <f t="array" ref="X24">INDEX(Drivers!$C$7:$AG$23,$G24,X$9)</f>
        <v>266.20817263103754</v>
      </c>
      <c r="Y24" s="185" cm="1">
        <f t="array" ref="Y24">INDEX(Drivers!$C$7:$AG$23,$G24,Y$9)</f>
        <v>271.5851059872283</v>
      </c>
      <c r="Z24" s="185" cm="1">
        <f t="array" ref="Z24">INDEX(Drivers!$C$7:$AG$23,$G24,Z$9)</f>
        <v>276.89207924398914</v>
      </c>
      <c r="AA24" s="185" cm="1">
        <f t="array" ref="AA24">INDEX(Drivers!$C$7:$AG$23,$G24,AA$9)</f>
        <v>282.61881309732985</v>
      </c>
      <c r="AB24" s="185" cm="1">
        <f t="array" ref="AB24">INDEX(Drivers!$C$7:$AG$23,$G24,AB$9)</f>
        <v>288.79529044700627</v>
      </c>
      <c r="AC24" s="185" cm="1">
        <f t="array" ref="AC24">INDEX(Drivers!$C$7:$AG$23,$G24,AC$9)</f>
        <v>296.17108378691108</v>
      </c>
      <c r="AD24" s="185" cm="1">
        <f t="array" ref="AD24">INDEX(Drivers!$C$7:$AG$23,$G24,AD$9)</f>
        <v>304.02660352290735</v>
      </c>
      <c r="AE24" s="185" cm="1">
        <f t="array" ref="AE24">INDEX(Drivers!$C$7:$AG$23,$G24,AE$9)</f>
        <v>312.37184395491357</v>
      </c>
      <c r="AF24" s="185" cm="1">
        <f t="array" ref="AF24">INDEX(Drivers!$C$7:$AG$23,$G24,AF$9)</f>
        <v>321.69652577893959</v>
      </c>
      <c r="AG24" s="185" cm="1">
        <f t="array" ref="AG24">INDEX(Drivers!$C$7:$AG$23,$G24,AG$9)</f>
        <v>330.89128170402421</v>
      </c>
      <c r="AH24" s="185" cm="1">
        <f t="array" ref="AH24">INDEX(Drivers!$C$7:$AG$23,$G24,AH$9)</f>
        <v>340.66570702438594</v>
      </c>
      <c r="AI24" s="185" cm="1">
        <f t="array" ref="AI24">INDEX(Drivers!$C$7:$AG$23,$G24,AI$9)</f>
        <v>350.84989864140903</v>
      </c>
      <c r="AJ24" s="185" cm="1">
        <f t="array" ref="AJ24">INDEX(Drivers!$C$7:$AG$23,$G24,AJ$9)</f>
        <v>361.18400475721063</v>
      </c>
      <c r="AK24" s="185" cm="1">
        <f t="array" ref="AK24">INDEX(Drivers!$C$7:$AG$23,$G24,AK$9)</f>
        <v>371.86791137016223</v>
      </c>
      <c r="AL24" s="185" cm="1">
        <f t="array" ref="AL24">INDEX(Drivers!$C$7:$AG$23,$G24,AL$9)</f>
        <v>382.92160708010096</v>
      </c>
      <c r="AM24" s="185" cm="1">
        <f t="array" ref="AM24">INDEX(Drivers!$C$7:$AG$23,$G24,AM$9)</f>
        <v>444.8662779753995</v>
      </c>
      <c r="AN24" s="185" cm="1">
        <f t="array" ref="AN24">INDEX(Drivers!$C$7:$AG$23,$G24,AN$9)</f>
        <v>523.15162923756043</v>
      </c>
      <c r="AO24" s="185">
        <f t="shared" si="5"/>
        <v>660.65820466721198</v>
      </c>
      <c r="AP24" s="185">
        <f t="shared" si="5"/>
        <v>800.88822682467071</v>
      </c>
    </row>
    <row r="25" spans="1:42">
      <c r="A25" s="185" t="s">
        <v>16</v>
      </c>
      <c r="B25" s="186"/>
    </row>
    <row r="26" spans="1:42" ht="15.75" thickBot="1">
      <c r="A26" s="185" t="s">
        <v>16</v>
      </c>
      <c r="B26" s="14" t="s">
        <v>291</v>
      </c>
      <c r="C26" s="14"/>
      <c r="D26" s="14"/>
      <c r="E26" s="14"/>
      <c r="F26" s="14"/>
    </row>
    <row r="27" spans="1:42">
      <c r="A27" s="185" t="s">
        <v>16</v>
      </c>
      <c r="B27" s="185" t="s">
        <v>9</v>
      </c>
      <c r="C27" s="185" t="s">
        <v>10</v>
      </c>
      <c r="D27" s="185" t="s">
        <v>281</v>
      </c>
      <c r="E27" s="185" t="s">
        <v>280</v>
      </c>
    </row>
    <row r="28" spans="1:42">
      <c r="A28" s="57" t="str">
        <f t="shared" ref="A28:A42" si="7">IF(D10,"*","")</f>
        <v>*</v>
      </c>
      <c r="B28" s="22" t="s">
        <v>288</v>
      </c>
      <c r="C28" s="23" t="s">
        <v>137</v>
      </c>
      <c r="D28" s="57">
        <f>F10</f>
        <v>0</v>
      </c>
      <c r="E28" s="23" t="s">
        <v>137</v>
      </c>
      <c r="F28" s="23" t="s">
        <v>137</v>
      </c>
      <c r="G28" s="23" t="s">
        <v>137</v>
      </c>
      <c r="H28" s="23" t="s">
        <v>137</v>
      </c>
      <c r="I28" s="22">
        <v>0</v>
      </c>
      <c r="J28" s="110">
        <v>0</v>
      </c>
      <c r="K28" s="185">
        <f t="shared" ref="K28:AP28" si="8">J28*K10/J10</f>
        <v>0</v>
      </c>
      <c r="L28" s="185">
        <f t="shared" si="8"/>
        <v>0</v>
      </c>
      <c r="M28" s="185">
        <f t="shared" si="8"/>
        <v>0</v>
      </c>
      <c r="N28" s="185">
        <f t="shared" si="8"/>
        <v>0</v>
      </c>
      <c r="O28" s="185">
        <f t="shared" si="8"/>
        <v>0</v>
      </c>
      <c r="P28" s="185">
        <f t="shared" si="8"/>
        <v>0</v>
      </c>
      <c r="Q28" s="185">
        <f t="shared" si="8"/>
        <v>0</v>
      </c>
      <c r="R28" s="185">
        <f t="shared" si="8"/>
        <v>0</v>
      </c>
      <c r="S28" s="185">
        <f t="shared" si="8"/>
        <v>0</v>
      </c>
      <c r="T28" s="185">
        <f t="shared" si="8"/>
        <v>0</v>
      </c>
      <c r="U28" s="185">
        <f t="shared" si="8"/>
        <v>0</v>
      </c>
      <c r="V28" s="185">
        <f t="shared" si="8"/>
        <v>0</v>
      </c>
      <c r="W28" s="185">
        <f t="shared" si="8"/>
        <v>0</v>
      </c>
      <c r="X28" s="185">
        <f t="shared" si="8"/>
        <v>0</v>
      </c>
      <c r="Y28" s="185">
        <f t="shared" si="8"/>
        <v>0</v>
      </c>
      <c r="Z28" s="185">
        <f t="shared" si="8"/>
        <v>0</v>
      </c>
      <c r="AA28" s="185">
        <f t="shared" si="8"/>
        <v>0</v>
      </c>
      <c r="AB28" s="185">
        <f t="shared" si="8"/>
        <v>0</v>
      </c>
      <c r="AC28" s="185">
        <f t="shared" si="8"/>
        <v>0</v>
      </c>
      <c r="AD28" s="185">
        <f t="shared" si="8"/>
        <v>0</v>
      </c>
      <c r="AE28" s="185">
        <f t="shared" si="8"/>
        <v>0</v>
      </c>
      <c r="AF28" s="185">
        <f t="shared" si="8"/>
        <v>0</v>
      </c>
      <c r="AG28" s="185">
        <f t="shared" si="8"/>
        <v>0</v>
      </c>
      <c r="AH28" s="185">
        <f t="shared" si="8"/>
        <v>0</v>
      </c>
      <c r="AI28" s="185">
        <f t="shared" si="8"/>
        <v>0</v>
      </c>
      <c r="AJ28" s="185">
        <f t="shared" si="8"/>
        <v>0</v>
      </c>
      <c r="AK28" s="185">
        <f t="shared" si="8"/>
        <v>0</v>
      </c>
      <c r="AL28" s="185">
        <f t="shared" si="8"/>
        <v>0</v>
      </c>
      <c r="AM28" s="185">
        <f t="shared" si="8"/>
        <v>0</v>
      </c>
      <c r="AN28" s="185">
        <f t="shared" si="8"/>
        <v>0</v>
      </c>
      <c r="AO28" s="185">
        <f t="shared" si="8"/>
        <v>0</v>
      </c>
      <c r="AP28" s="185">
        <f t="shared" si="8"/>
        <v>0</v>
      </c>
    </row>
    <row r="29" spans="1:42" s="361" customFormat="1">
      <c r="A29" s="57" t="str">
        <f t="shared" si="7"/>
        <v/>
      </c>
      <c r="B29" s="22" t="s">
        <v>288</v>
      </c>
      <c r="C29" s="23" t="s">
        <v>137</v>
      </c>
      <c r="D29" s="57" t="s">
        <v>704</v>
      </c>
      <c r="E29" s="23" t="s">
        <v>137</v>
      </c>
      <c r="F29" s="23" t="s">
        <v>137</v>
      </c>
      <c r="G29" s="23" t="s">
        <v>137</v>
      </c>
      <c r="H29" s="23" t="s">
        <v>137</v>
      </c>
      <c r="I29" s="22">
        <v>0</v>
      </c>
      <c r="J29" s="140">
        <f>'[5]REGION1-TSData'!J5</f>
        <v>254</v>
      </c>
      <c r="K29" s="140">
        <f>'[5]REGION1-TSData'!K5</f>
        <v>264</v>
      </c>
      <c r="L29" s="140">
        <f>'[5]REGION1-TSData'!L5</f>
        <v>188</v>
      </c>
      <c r="M29" s="140">
        <f>'[5]REGION1-TSData'!M5</f>
        <v>276</v>
      </c>
      <c r="N29" s="140">
        <f>'[5]REGION1-TSData'!N5</f>
        <v>264</v>
      </c>
      <c r="O29" s="140">
        <f>'[5]REGION1-TSData'!O5</f>
        <v>260</v>
      </c>
      <c r="P29" s="361">
        <f>O29*P11/O11</f>
        <v>258.50742105428913</v>
      </c>
      <c r="Q29" s="361">
        <f t="shared" ref="Q29:AP29" si="9">P29*Q11/P11</f>
        <v>255.18538014063793</v>
      </c>
      <c r="R29" s="361">
        <f t="shared" si="9"/>
        <v>234.39806004328014</v>
      </c>
      <c r="S29" s="361">
        <f>R29*(S11*S46)/(R11*R46)</f>
        <v>255.14412051542141</v>
      </c>
      <c r="T29" s="361">
        <f t="shared" ref="T29:AC29" si="10">S29*(T11*T46)/(S11*S46)</f>
        <v>254.30537617121962</v>
      </c>
      <c r="U29" s="361">
        <f t="shared" si="10"/>
        <v>252.69511587245276</v>
      </c>
      <c r="V29" s="361">
        <f t="shared" si="10"/>
        <v>251.2128111460494</v>
      </c>
      <c r="W29" s="361">
        <f t="shared" si="10"/>
        <v>249.76454910310176</v>
      </c>
      <c r="X29" s="361">
        <f t="shared" si="10"/>
        <v>252.15226509547406</v>
      </c>
      <c r="Y29" s="361">
        <f t="shared" si="10"/>
        <v>254.44541807824749</v>
      </c>
      <c r="Z29" s="361">
        <f t="shared" si="10"/>
        <v>258.15701620500442</v>
      </c>
      <c r="AA29" s="361">
        <f t="shared" si="10"/>
        <v>260.17830053518094</v>
      </c>
      <c r="AB29" s="361">
        <f t="shared" si="10"/>
        <v>262.01045884615962</v>
      </c>
      <c r="AC29" s="361">
        <f t="shared" si="10"/>
        <v>264.57548048152984</v>
      </c>
      <c r="AD29" s="361">
        <f t="shared" si="9"/>
        <v>267.14050211690005</v>
      </c>
      <c r="AE29" s="361">
        <f t="shared" si="9"/>
        <v>269.78826638566932</v>
      </c>
      <c r="AF29" s="361">
        <f t="shared" si="9"/>
        <v>273.49986451242626</v>
      </c>
      <c r="AG29" s="361">
        <f t="shared" si="9"/>
        <v>277.12872000578415</v>
      </c>
      <c r="AH29" s="361">
        <f t="shared" si="9"/>
        <v>281.07672565653831</v>
      </c>
      <c r="AI29" s="361">
        <f t="shared" si="9"/>
        <v>284.89470716909409</v>
      </c>
      <c r="AJ29" s="361">
        <f t="shared" si="9"/>
        <v>289.29188711544305</v>
      </c>
      <c r="AK29" s="361">
        <f t="shared" si="9"/>
        <v>293.9018338333895</v>
      </c>
      <c r="AL29" s="361">
        <f t="shared" si="9"/>
        <v>298.76000845153317</v>
      </c>
      <c r="AM29" s="361">
        <f t="shared" si="9"/>
        <v>327.99179879379398</v>
      </c>
      <c r="AN29" s="361">
        <f t="shared" si="9"/>
        <v>370.81702176589692</v>
      </c>
      <c r="AO29" s="361">
        <f t="shared" si="9"/>
        <v>440.60846297528713</v>
      </c>
      <c r="AP29" s="361">
        <f t="shared" si="9"/>
        <v>512.66547628965247</v>
      </c>
    </row>
    <row r="30" spans="1:42">
      <c r="A30" s="57" t="str">
        <f t="shared" si="7"/>
        <v/>
      </c>
      <c r="B30" s="22" t="s">
        <v>288</v>
      </c>
      <c r="C30" s="23" t="s">
        <v>137</v>
      </c>
      <c r="D30" s="57" t="str">
        <f t="shared" ref="D30:D42" si="11">F12</f>
        <v>IFACR</v>
      </c>
      <c r="E30" s="23" t="s">
        <v>137</v>
      </c>
      <c r="F30" s="23" t="s">
        <v>137</v>
      </c>
      <c r="G30" s="23" t="s">
        <v>137</v>
      </c>
      <c r="H30" s="23" t="s">
        <v>137</v>
      </c>
      <c r="I30" s="22">
        <v>0</v>
      </c>
      <c r="J30" s="140">
        <f>[6]CommData_BASE!E8</f>
        <v>3.484</v>
      </c>
      <c r="K30" s="140">
        <f>[6]CommData_BASE!F8</f>
        <v>3.484</v>
      </c>
      <c r="L30" s="140">
        <f>[6]CommData_BASE!G8</f>
        <v>3.484</v>
      </c>
      <c r="M30" s="140">
        <f>[6]CommData_BASE!H8</f>
        <v>3.484</v>
      </c>
      <c r="N30" s="140">
        <f>[6]CommData_BASE!I8</f>
        <v>3.484</v>
      </c>
      <c r="O30" s="140">
        <f>[6]CommData_BASE!J8</f>
        <v>3.484</v>
      </c>
      <c r="P30" s="185">
        <f>O30*P12/O12</f>
        <v>3.4861605457176323</v>
      </c>
      <c r="Q30" s="185">
        <f>P30*Q12/P12</f>
        <v>3.4530321780472679</v>
      </c>
      <c r="R30" s="185">
        <f>Q30*R12/Q12</f>
        <v>3.0242838834148698</v>
      </c>
      <c r="S30" s="344">
        <f>R30*(S12*S47)/(R12*R47)</f>
        <v>3.3125604700728961</v>
      </c>
      <c r="T30" s="342">
        <f>S30*(T12*T47)/(S12*S47)</f>
        <v>3.2972601330978333</v>
      </c>
      <c r="U30" s="344">
        <f t="shared" ref="U30:AP30" si="12">T30*(U12*U47)/(T12*T47)</f>
        <v>3.280666972477952</v>
      </c>
      <c r="V30" s="344">
        <f t="shared" si="12"/>
        <v>3.2651300026036143</v>
      </c>
      <c r="W30" s="344">
        <f t="shared" si="12"/>
        <v>3.2597624758639645</v>
      </c>
      <c r="X30" s="344">
        <f t="shared" si="12"/>
        <v>3.2943916806358913</v>
      </c>
      <c r="Y30" s="344">
        <f t="shared" si="12"/>
        <v>3.3244036581048939</v>
      </c>
      <c r="Z30" s="344">
        <f t="shared" si="12"/>
        <v>3.4052051359060549</v>
      </c>
      <c r="AA30" s="344">
        <f t="shared" si="12"/>
        <v>3.4213654314662869</v>
      </c>
      <c r="AB30" s="344">
        <f t="shared" si="12"/>
        <v>3.4421429543294426</v>
      </c>
      <c r="AC30" s="344">
        <f t="shared" si="12"/>
        <v>3.4698463181469839</v>
      </c>
      <c r="AD30" s="344">
        <f t="shared" si="12"/>
        <v>3.506784136570372</v>
      </c>
      <c r="AE30" s="344">
        <f t="shared" si="12"/>
        <v>3.5483391822966825</v>
      </c>
      <c r="AF30" s="344">
        <f t="shared" si="12"/>
        <v>3.6106717508861497</v>
      </c>
      <c r="AG30" s="344">
        <f t="shared" si="12"/>
        <v>3.6660784785212317</v>
      </c>
      <c r="AH30" s="344">
        <f t="shared" si="12"/>
        <v>3.7237938198077751</v>
      </c>
      <c r="AI30" s="344">
        <f t="shared" si="12"/>
        <v>3.7861263883972422</v>
      </c>
      <c r="AJ30" s="344">
        <f t="shared" si="12"/>
        <v>3.8553847979410945</v>
      </c>
      <c r="AK30" s="344">
        <f t="shared" si="12"/>
        <v>3.9269518211364089</v>
      </c>
      <c r="AL30" s="344">
        <f t="shared" si="12"/>
        <v>4.000827457983184</v>
      </c>
      <c r="AM30" s="344">
        <f t="shared" si="12"/>
        <v>4.414069301594834</v>
      </c>
      <c r="AN30" s="344">
        <f t="shared" si="12"/>
        <v>5.0050743963690376</v>
      </c>
      <c r="AO30" s="344">
        <f t="shared" si="12"/>
        <v>5.9796941262278036</v>
      </c>
      <c r="AP30" s="344">
        <f t="shared" si="12"/>
        <v>6.9839410646136439</v>
      </c>
    </row>
    <row r="31" spans="1:42" s="361" customFormat="1">
      <c r="A31" s="57" t="str">
        <f t="shared" si="7"/>
        <v/>
      </c>
      <c r="B31" s="22" t="s">
        <v>288</v>
      </c>
      <c r="C31" s="23" t="s">
        <v>137</v>
      </c>
      <c r="D31" s="57" t="str">
        <f t="shared" si="11"/>
        <v>IFAMN</v>
      </c>
      <c r="E31" s="23" t="s">
        <v>137</v>
      </c>
      <c r="F31" s="23" t="s">
        <v>137</v>
      </c>
      <c r="G31" s="23" t="s">
        <v>137</v>
      </c>
      <c r="H31" s="23" t="s">
        <v>137</v>
      </c>
      <c r="I31" s="22">
        <v>0</v>
      </c>
      <c r="J31" s="140">
        <f>[7]CommData_BASE!$E$8</f>
        <v>0.4587</v>
      </c>
      <c r="K31" s="140">
        <f>J31</f>
        <v>0.4587</v>
      </c>
      <c r="L31" s="140">
        <f t="shared" ref="L31:N31" si="13">K31</f>
        <v>0.4587</v>
      </c>
      <c r="M31" s="140">
        <f t="shared" si="13"/>
        <v>0.4587</v>
      </c>
      <c r="N31" s="140">
        <f t="shared" si="13"/>
        <v>0.4587</v>
      </c>
      <c r="O31" s="140">
        <f>[7]CommData_BASE!$F$8</f>
        <v>0.4587</v>
      </c>
      <c r="P31" s="361">
        <f>O31*P13/O13</f>
        <v>0.45898445531592363</v>
      </c>
      <c r="Q31" s="361">
        <f>P31*Q13/P13</f>
        <v>0.45462280713842762</v>
      </c>
      <c r="R31" s="361">
        <f>Q31*R13/Q13</f>
        <v>0.39817423000068902</v>
      </c>
      <c r="S31" s="361">
        <f>R31*(S13*S48)/(R13*R48)</f>
        <v>0.40759667361139235</v>
      </c>
      <c r="T31" s="361">
        <f>S31*(T13*T47)/(S13*S47)</f>
        <v>0.40571403131323325</v>
      </c>
      <c r="U31" s="361">
        <f t="shared" ref="U31:AC31" si="14">T31*(U13*U47)/(T13*T47)</f>
        <v>0.40367231248742891</v>
      </c>
      <c r="V31" s="361">
        <f t="shared" si="14"/>
        <v>0.40176055350340611</v>
      </c>
      <c r="W31" s="361">
        <f t="shared" si="14"/>
        <v>0.40110010184845013</v>
      </c>
      <c r="X31" s="361">
        <f t="shared" si="14"/>
        <v>0.40536108026752016</v>
      </c>
      <c r="Y31" s="361">
        <f t="shared" si="14"/>
        <v>0.40905392823071413</v>
      </c>
      <c r="Z31" s="361">
        <f t="shared" si="14"/>
        <v>0.41899621120854402</v>
      </c>
      <c r="AA31" s="361">
        <f t="shared" si="14"/>
        <v>0.42098466780410998</v>
      </c>
      <c r="AB31" s="361">
        <f t="shared" si="14"/>
        <v>0.42354125485555194</v>
      </c>
      <c r="AC31" s="361">
        <f t="shared" si="14"/>
        <v>0.42695003759080796</v>
      </c>
      <c r="AD31" s="361">
        <f t="shared" ref="AD31" si="15">AC31*(AD13*AD48)/(AC13*AC48)</f>
        <v>0.43149508123781594</v>
      </c>
      <c r="AE31" s="361">
        <f t="shared" ref="AE31" si="16">AD31*(AE13*AE48)/(AD13*AD48)</f>
        <v>0.4366082553406998</v>
      </c>
      <c r="AF31" s="361">
        <f t="shared" ref="AF31" si="17">AE31*(AF13*AF48)/(AE13*AE48)</f>
        <v>0.44427801649502568</v>
      </c>
      <c r="AG31" s="361">
        <f t="shared" ref="AG31" si="18">AF31*(AG13*AG48)/(AF13*AF48)</f>
        <v>0.45109558196553767</v>
      </c>
      <c r="AH31" s="361">
        <f t="shared" ref="AH31" si="19">AG31*(AH13*AH48)/(AG13*AG48)</f>
        <v>0.45819721266398755</v>
      </c>
      <c r="AI31" s="361">
        <f t="shared" ref="AI31" si="20">AH31*(AI13*AI48)/(AH13*AH48)</f>
        <v>0.46586697381831349</v>
      </c>
      <c r="AJ31" s="361">
        <f t="shared" ref="AJ31" si="21">AI31*(AJ13*AJ48)/(AI13*AI48)</f>
        <v>0.47438893065645338</v>
      </c>
      <c r="AK31" s="361">
        <f t="shared" ref="AK31" si="22">AJ31*(AK13*AK48)/(AJ13*AJ48)</f>
        <v>0.48319495272253132</v>
      </c>
      <c r="AL31" s="361">
        <f t="shared" ref="AL31" si="23">AK31*(AL13*AL48)/(AK13*AK48)</f>
        <v>0.4922850400165471</v>
      </c>
      <c r="AM31" s="361">
        <f t="shared" ref="AM31" si="24">AL31*(AM13*AM48)/(AL13*AL48)</f>
        <v>0.54313271581744837</v>
      </c>
      <c r="AN31" s="361">
        <f t="shared" ref="AN31" si="25">AM31*(AN13*AN48)/(AM13*AM48)</f>
        <v>0.61585341416957529</v>
      </c>
      <c r="AO31" s="361">
        <f t="shared" ref="AO31" si="26">AN31*(AO13*AO48)/(AN13*AN48)</f>
        <v>0.73577628456406652</v>
      </c>
      <c r="AP31" s="361">
        <f t="shared" ref="AP31" si="27">AO31*(AP13*AP48)/(AO13*AO48)</f>
        <v>0.85934465871709309</v>
      </c>
    </row>
    <row r="32" spans="1:42">
      <c r="A32" s="57" t="str">
        <f t="shared" si="7"/>
        <v/>
      </c>
      <c r="B32" s="22" t="s">
        <v>288</v>
      </c>
      <c r="C32" s="23" t="s">
        <v>137</v>
      </c>
      <c r="D32" s="57" t="str">
        <f t="shared" si="11"/>
        <v>IISCRS</v>
      </c>
      <c r="E32" s="23" t="s">
        <v>137</v>
      </c>
      <c r="F32" s="23" t="s">
        <v>137</v>
      </c>
      <c r="G32" s="23" t="s">
        <v>137</v>
      </c>
      <c r="H32" s="23" t="s">
        <v>137</v>
      </c>
      <c r="I32" s="22">
        <v>0</v>
      </c>
      <c r="J32" s="139">
        <f>'[8]I&amp;S SATIM input'!D18</f>
        <v>6.94</v>
      </c>
      <c r="K32" s="139">
        <f>'[8]I&amp;S SATIM input'!E18</f>
        <v>7.1</v>
      </c>
      <c r="L32" s="139">
        <f>'[8]I&amp;S SATIM input'!F18</f>
        <v>6.5</v>
      </c>
      <c r="M32" s="139">
        <f>'[8]I&amp;S SATIM input'!G18</f>
        <v>6.4000000000000012</v>
      </c>
      <c r="N32" s="139">
        <f>'[8]I&amp;S SATIM input'!H18</f>
        <v>6.0910000000000002</v>
      </c>
      <c r="O32" s="139">
        <f>'[8]I&amp;S SATIM input'!I18</f>
        <v>6.23</v>
      </c>
      <c r="P32" s="139">
        <f>'[8]I&amp;S SATIM input'!J18</f>
        <v>6.3</v>
      </c>
      <c r="Q32" s="139">
        <f>'[8]I&amp;S SATIM input'!K18</f>
        <v>6.1267974837582679</v>
      </c>
      <c r="R32" s="139">
        <f>'[8]I&amp;S SATIM input'!L18</f>
        <v>5.0030232389251985</v>
      </c>
      <c r="S32" s="185">
        <f t="shared" ref="S32:AP32" si="28">R32*S14/R14</f>
        <v>5.121415391907397</v>
      </c>
      <c r="T32" s="185">
        <f t="shared" si="28"/>
        <v>5.1825210192530484</v>
      </c>
      <c r="U32" s="185">
        <f t="shared" si="28"/>
        <v>5.2436266465986998</v>
      </c>
      <c r="V32" s="185">
        <f t="shared" si="28"/>
        <v>5.3085513756534537</v>
      </c>
      <c r="W32" s="185">
        <f t="shared" si="28"/>
        <v>5.3925716132537227</v>
      </c>
      <c r="X32" s="185">
        <f t="shared" si="28"/>
        <v>5.4498581388902707</v>
      </c>
      <c r="Y32" s="185">
        <f t="shared" si="28"/>
        <v>5.499506461108612</v>
      </c>
      <c r="Z32" s="185">
        <f t="shared" si="28"/>
        <v>5.6331750209272249</v>
      </c>
      <c r="AA32" s="185">
        <f t="shared" si="28"/>
        <v>5.6599087328909476</v>
      </c>
      <c r="AB32" s="185">
        <f t="shared" si="28"/>
        <v>5.6942806482728772</v>
      </c>
      <c r="AC32" s="185">
        <f t="shared" si="28"/>
        <v>5.7401098687821168</v>
      </c>
      <c r="AD32" s="185">
        <f t="shared" si="28"/>
        <v>5.8012154961277691</v>
      </c>
      <c r="AE32" s="185">
        <f t="shared" si="28"/>
        <v>5.8699593268916264</v>
      </c>
      <c r="AF32" s="185">
        <f t="shared" si="28"/>
        <v>5.9730750730374131</v>
      </c>
      <c r="AG32" s="185">
        <f t="shared" si="28"/>
        <v>6.0647335140558907</v>
      </c>
      <c r="AH32" s="185">
        <f t="shared" si="28"/>
        <v>6.1602110567834707</v>
      </c>
      <c r="AI32" s="185">
        <f t="shared" si="28"/>
        <v>6.2633268029292575</v>
      </c>
      <c r="AJ32" s="185">
        <f t="shared" si="28"/>
        <v>6.3778998542023535</v>
      </c>
      <c r="AK32" s="185">
        <f t="shared" si="28"/>
        <v>6.4962920071845538</v>
      </c>
      <c r="AL32" s="185">
        <f t="shared" si="28"/>
        <v>6.6185032618758557</v>
      </c>
      <c r="AM32" s="185">
        <f t="shared" si="28"/>
        <v>7.3021224678053303</v>
      </c>
      <c r="AN32" s="185">
        <f t="shared" si="28"/>
        <v>8.2798125053357516</v>
      </c>
      <c r="AO32" s="185">
        <f t="shared" si="28"/>
        <v>9.892109943528828</v>
      </c>
      <c r="AP32" s="185">
        <f t="shared" si="28"/>
        <v>11.5534191869887</v>
      </c>
    </row>
    <row r="33" spans="1:42">
      <c r="A33" s="57" t="str">
        <f t="shared" si="7"/>
        <v>*</v>
      </c>
      <c r="B33" s="22" t="s">
        <v>288</v>
      </c>
      <c r="C33" s="23" t="s">
        <v>137</v>
      </c>
      <c r="D33" s="57">
        <f t="shared" si="11"/>
        <v>0</v>
      </c>
      <c r="E33" s="23" t="s">
        <v>137</v>
      </c>
      <c r="F33" s="23" t="s">
        <v>137</v>
      </c>
      <c r="G33" s="23" t="s">
        <v>137</v>
      </c>
      <c r="H33" s="23" t="s">
        <v>137</v>
      </c>
      <c r="I33" s="22">
        <v>0</v>
      </c>
      <c r="J33" s="110">
        <v>0</v>
      </c>
      <c r="K33" s="185">
        <f t="shared" ref="K33:R34" si="29">J33*K15/J15</f>
        <v>0</v>
      </c>
      <c r="L33" s="185">
        <f t="shared" si="29"/>
        <v>0</v>
      </c>
      <c r="M33" s="185">
        <f t="shared" si="29"/>
        <v>0</v>
      </c>
      <c r="N33" s="185">
        <f t="shared" si="29"/>
        <v>0</v>
      </c>
      <c r="O33" s="185">
        <f t="shared" si="29"/>
        <v>0</v>
      </c>
      <c r="P33" s="185">
        <f t="shared" si="29"/>
        <v>0</v>
      </c>
      <c r="Q33" s="185">
        <f t="shared" si="29"/>
        <v>0</v>
      </c>
      <c r="R33" s="185">
        <f t="shared" si="29"/>
        <v>0</v>
      </c>
      <c r="S33" s="185">
        <f t="shared" ref="S33:AP33" si="30">R33*S15/R15</f>
        <v>0</v>
      </c>
      <c r="T33" s="185">
        <f t="shared" si="30"/>
        <v>0</v>
      </c>
      <c r="U33" s="185">
        <f t="shared" si="30"/>
        <v>0</v>
      </c>
      <c r="V33" s="185">
        <f t="shared" si="30"/>
        <v>0</v>
      </c>
      <c r="W33" s="185">
        <f t="shared" si="30"/>
        <v>0</v>
      </c>
      <c r="X33" s="185">
        <f t="shared" si="30"/>
        <v>0</v>
      </c>
      <c r="Y33" s="185">
        <f t="shared" si="30"/>
        <v>0</v>
      </c>
      <c r="Z33" s="185">
        <f t="shared" si="30"/>
        <v>0</v>
      </c>
      <c r="AA33" s="185">
        <f t="shared" si="30"/>
        <v>0</v>
      </c>
      <c r="AB33" s="185">
        <f t="shared" si="30"/>
        <v>0</v>
      </c>
      <c r="AC33" s="185">
        <f t="shared" si="30"/>
        <v>0</v>
      </c>
      <c r="AD33" s="185">
        <f t="shared" si="30"/>
        <v>0</v>
      </c>
      <c r="AE33" s="185">
        <f t="shared" si="30"/>
        <v>0</v>
      </c>
      <c r="AF33" s="185">
        <f t="shared" si="30"/>
        <v>0</v>
      </c>
      <c r="AG33" s="185">
        <f t="shared" si="30"/>
        <v>0</v>
      </c>
      <c r="AH33" s="185">
        <f t="shared" si="30"/>
        <v>0</v>
      </c>
      <c r="AI33" s="185">
        <f t="shared" si="30"/>
        <v>0</v>
      </c>
      <c r="AJ33" s="185">
        <f t="shared" si="30"/>
        <v>0</v>
      </c>
      <c r="AK33" s="185">
        <f t="shared" si="30"/>
        <v>0</v>
      </c>
      <c r="AL33" s="185">
        <f t="shared" si="30"/>
        <v>0</v>
      </c>
      <c r="AM33" s="185">
        <f t="shared" si="30"/>
        <v>0</v>
      </c>
      <c r="AN33" s="185">
        <f t="shared" si="30"/>
        <v>0</v>
      </c>
      <c r="AO33" s="185">
        <f t="shared" si="30"/>
        <v>0</v>
      </c>
      <c r="AP33" s="185">
        <f t="shared" si="30"/>
        <v>0</v>
      </c>
    </row>
    <row r="34" spans="1:42">
      <c r="A34" s="57" t="str">
        <f t="shared" si="7"/>
        <v>*</v>
      </c>
      <c r="B34" s="22" t="s">
        <v>288</v>
      </c>
      <c r="C34" s="23" t="s">
        <v>137</v>
      </c>
      <c r="D34" s="57">
        <f t="shared" si="11"/>
        <v>0</v>
      </c>
      <c r="E34" s="23" t="s">
        <v>137</v>
      </c>
      <c r="F34" s="23" t="s">
        <v>137</v>
      </c>
      <c r="G34" s="23" t="s">
        <v>137</v>
      </c>
      <c r="H34" s="23" t="s">
        <v>137</v>
      </c>
      <c r="I34" s="22">
        <v>0</v>
      </c>
      <c r="J34" s="110">
        <v>0</v>
      </c>
      <c r="K34" s="185">
        <f t="shared" si="29"/>
        <v>0</v>
      </c>
      <c r="L34" s="185">
        <f t="shared" si="29"/>
        <v>0</v>
      </c>
      <c r="M34" s="185">
        <f t="shared" si="29"/>
        <v>0</v>
      </c>
      <c r="N34" s="185">
        <f t="shared" si="29"/>
        <v>0</v>
      </c>
      <c r="O34" s="185">
        <f t="shared" si="29"/>
        <v>0</v>
      </c>
      <c r="P34" s="185">
        <f t="shared" si="29"/>
        <v>0</v>
      </c>
      <c r="Q34" s="185">
        <f t="shared" si="29"/>
        <v>0</v>
      </c>
      <c r="R34" s="185">
        <f t="shared" si="29"/>
        <v>0</v>
      </c>
      <c r="S34" s="185">
        <f t="shared" ref="S34:AP34" si="31">R34*S16/R16</f>
        <v>0</v>
      </c>
      <c r="T34" s="185">
        <f t="shared" si="31"/>
        <v>0</v>
      </c>
      <c r="U34" s="185">
        <f t="shared" si="31"/>
        <v>0</v>
      </c>
      <c r="V34" s="185">
        <f t="shared" si="31"/>
        <v>0</v>
      </c>
      <c r="W34" s="185">
        <f t="shared" si="31"/>
        <v>0</v>
      </c>
      <c r="X34" s="185">
        <f t="shared" si="31"/>
        <v>0</v>
      </c>
      <c r="Y34" s="185">
        <f t="shared" si="31"/>
        <v>0</v>
      </c>
      <c r="Z34" s="185">
        <f t="shared" si="31"/>
        <v>0</v>
      </c>
      <c r="AA34" s="185">
        <f t="shared" si="31"/>
        <v>0</v>
      </c>
      <c r="AB34" s="185">
        <f t="shared" si="31"/>
        <v>0</v>
      </c>
      <c r="AC34" s="185">
        <f t="shared" si="31"/>
        <v>0</v>
      </c>
      <c r="AD34" s="185">
        <f t="shared" si="31"/>
        <v>0</v>
      </c>
      <c r="AE34" s="185">
        <f t="shared" si="31"/>
        <v>0</v>
      </c>
      <c r="AF34" s="185">
        <f t="shared" si="31"/>
        <v>0</v>
      </c>
      <c r="AG34" s="185">
        <f t="shared" si="31"/>
        <v>0</v>
      </c>
      <c r="AH34" s="185">
        <f t="shared" si="31"/>
        <v>0</v>
      </c>
      <c r="AI34" s="185">
        <f t="shared" si="31"/>
        <v>0</v>
      </c>
      <c r="AJ34" s="185">
        <f t="shared" si="31"/>
        <v>0</v>
      </c>
      <c r="AK34" s="185">
        <f t="shared" si="31"/>
        <v>0</v>
      </c>
      <c r="AL34" s="185">
        <f t="shared" si="31"/>
        <v>0</v>
      </c>
      <c r="AM34" s="185">
        <f t="shared" si="31"/>
        <v>0</v>
      </c>
      <c r="AN34" s="185">
        <f t="shared" si="31"/>
        <v>0</v>
      </c>
      <c r="AO34" s="185">
        <f t="shared" si="31"/>
        <v>0</v>
      </c>
      <c r="AP34" s="185">
        <f t="shared" si="31"/>
        <v>0</v>
      </c>
    </row>
    <row r="35" spans="1:42">
      <c r="A35" s="57" t="str">
        <f t="shared" si="7"/>
        <v/>
      </c>
      <c r="B35" s="22" t="s">
        <v>288</v>
      </c>
      <c r="C35" s="23" t="s">
        <v>137</v>
      </c>
      <c r="D35" s="57" t="str">
        <f t="shared" si="11"/>
        <v>INMCEM</v>
      </c>
      <c r="E35" s="23" t="s">
        <v>137</v>
      </c>
      <c r="F35" s="23" t="s">
        <v>137</v>
      </c>
      <c r="G35" s="23" t="s">
        <v>137</v>
      </c>
      <c r="H35" s="23" t="s">
        <v>137</v>
      </c>
      <c r="I35" s="22">
        <v>0</v>
      </c>
      <c r="J35" s="110">
        <f>'[9]NMM-TSData'!J14</f>
        <v>14.27</v>
      </c>
      <c r="K35" s="110">
        <f>'[9]NMM-TSData'!K14</f>
        <v>14.368</v>
      </c>
      <c r="L35" s="110">
        <f>'[9]NMM-TSData'!L14</f>
        <v>14.465999999999999</v>
      </c>
      <c r="M35" s="110">
        <f>'[9]NMM-TSData'!M14</f>
        <v>14.564</v>
      </c>
      <c r="N35" s="110">
        <f>'[9]NMM-TSData'!N14</f>
        <v>14.662000000000001</v>
      </c>
      <c r="O35" s="110">
        <f>'[9]NMM-TSData'!O14</f>
        <v>14.759960880300349</v>
      </c>
      <c r="P35" s="185">
        <f t="shared" ref="P35:R41" si="32">O35*P17/O17</f>
        <v>14.959887414756098</v>
      </c>
      <c r="Q35" s="185">
        <f t="shared" si="32"/>
        <v>14.975266378945001</v>
      </c>
      <c r="R35" s="185">
        <f t="shared" si="32"/>
        <v>13.744949243832703</v>
      </c>
      <c r="S35" s="185">
        <f t="shared" ref="S35:AP35" si="33">R35*S17/R17</f>
        <v>14.077804140050878</v>
      </c>
      <c r="T35" s="185">
        <f t="shared" si="33"/>
        <v>14.381289486602739</v>
      </c>
      <c r="U35" s="185">
        <f t="shared" si="33"/>
        <v>14.655405283488294</v>
      </c>
      <c r="V35" s="185">
        <f t="shared" si="33"/>
        <v>14.968680479928924</v>
      </c>
      <c r="W35" s="185">
        <f t="shared" si="33"/>
        <v>15.272165826480789</v>
      </c>
      <c r="X35" s="185">
        <f t="shared" si="33"/>
        <v>15.585441022921419</v>
      </c>
      <c r="Y35" s="185">
        <f t="shared" si="33"/>
        <v>15.898716219362045</v>
      </c>
      <c r="Z35" s="185">
        <f t="shared" si="33"/>
        <v>16.114092916914981</v>
      </c>
      <c r="AA35" s="185">
        <f t="shared" si="33"/>
        <v>16.446947813133153</v>
      </c>
      <c r="AB35" s="185">
        <f t="shared" si="33"/>
        <v>16.809172259017636</v>
      </c>
      <c r="AC35" s="185">
        <f t="shared" si="33"/>
        <v>17.239925654123507</v>
      </c>
      <c r="AD35" s="185">
        <f t="shared" si="33"/>
        <v>17.700048598895684</v>
      </c>
      <c r="AE35" s="185">
        <f t="shared" si="33"/>
        <v>18.189541093334171</v>
      </c>
      <c r="AF35" s="185">
        <f t="shared" si="33"/>
        <v>18.698613287550199</v>
      </c>
      <c r="AG35" s="185">
        <f t="shared" si="33"/>
        <v>19.197895631877454</v>
      </c>
      <c r="AH35" s="185">
        <f t="shared" si="33"/>
        <v>19.72654752587102</v>
      </c>
      <c r="AI35" s="185">
        <f t="shared" si="33"/>
        <v>20.27477911964213</v>
      </c>
      <c r="AJ35" s="185">
        <f t="shared" si="33"/>
        <v>20.842590413190774</v>
      </c>
      <c r="AK35" s="185">
        <f t="shared" si="33"/>
        <v>21.429981406516958</v>
      </c>
      <c r="AL35" s="185">
        <f t="shared" si="33"/>
        <v>22.027162249731916</v>
      </c>
      <c r="AM35" s="185">
        <f t="shared" si="33"/>
        <v>25.580877759355332</v>
      </c>
      <c r="AN35" s="185">
        <f t="shared" si="33"/>
        <v>30.103788407966956</v>
      </c>
      <c r="AO35" s="185">
        <f t="shared" si="33"/>
        <v>38.018882043037181</v>
      </c>
      <c r="AP35" s="185">
        <f t="shared" si="33"/>
        <v>46.095508201272267</v>
      </c>
    </row>
    <row r="36" spans="1:42">
      <c r="A36" s="57" t="str">
        <f t="shared" si="7"/>
        <v/>
      </c>
      <c r="B36" s="22" t="s">
        <v>288</v>
      </c>
      <c r="C36" s="23" t="s">
        <v>137</v>
      </c>
      <c r="D36" s="57" t="str">
        <f t="shared" si="11"/>
        <v>INMLIM</v>
      </c>
      <c r="E36" s="23" t="s">
        <v>137</v>
      </c>
      <c r="F36" s="23" t="s">
        <v>137</v>
      </c>
      <c r="G36" s="23" t="s">
        <v>137</v>
      </c>
      <c r="H36" s="23" t="s">
        <v>137</v>
      </c>
      <c r="I36" s="22">
        <v>0</v>
      </c>
      <c r="J36" s="139">
        <f>'[9]NMM-TSData'!J16</f>
        <v>1.2</v>
      </c>
      <c r="K36" s="139">
        <f>'[9]NMM-TSData'!K16</f>
        <v>1.1733333333333333</v>
      </c>
      <c r="L36" s="139">
        <f>'[9]NMM-TSData'!L16</f>
        <v>1.1466666666666667</v>
      </c>
      <c r="M36" s="139">
        <f>'[9]NMM-TSData'!M16</f>
        <v>1.1200000000000001</v>
      </c>
      <c r="N36" s="139">
        <f>'[9]NMM-TSData'!N16</f>
        <v>1.1200000000000001</v>
      </c>
      <c r="O36" s="139">
        <f>'[9]NMM-TSData'!O16</f>
        <v>1.3591716472036741</v>
      </c>
      <c r="P36" s="185">
        <f t="shared" si="32"/>
        <v>1.3775818909271935</v>
      </c>
      <c r="Q36" s="185">
        <f t="shared" si="32"/>
        <v>1.3789980635213104</v>
      </c>
      <c r="R36" s="185">
        <f t="shared" si="32"/>
        <v>1.26570425599196</v>
      </c>
      <c r="S36" s="185">
        <f t="shared" ref="S36:AP36" si="34">R36*S18/R18</f>
        <v>1.2963552137581473</v>
      </c>
      <c r="T36" s="185">
        <f t="shared" si="34"/>
        <v>1.3243016752508472</v>
      </c>
      <c r="U36" s="185">
        <f t="shared" si="34"/>
        <v>1.34954364047006</v>
      </c>
      <c r="V36" s="185">
        <f t="shared" si="34"/>
        <v>1.3783916007205887</v>
      </c>
      <c r="W36" s="185">
        <f t="shared" si="34"/>
        <v>1.4063380622132888</v>
      </c>
      <c r="X36" s="185">
        <f t="shared" si="34"/>
        <v>1.4351860224638178</v>
      </c>
      <c r="Y36" s="185">
        <f t="shared" si="34"/>
        <v>1.4640339827143465</v>
      </c>
      <c r="Z36" s="185">
        <f t="shared" si="34"/>
        <v>1.4838669553865853</v>
      </c>
      <c r="AA36" s="185">
        <f t="shared" si="34"/>
        <v>1.5145179131527726</v>
      </c>
      <c r="AB36" s="185">
        <f t="shared" si="34"/>
        <v>1.5478733671924469</v>
      </c>
      <c r="AC36" s="185">
        <f t="shared" si="34"/>
        <v>1.5875393125369244</v>
      </c>
      <c r="AD36" s="185">
        <f t="shared" si="34"/>
        <v>1.6299097541548886</v>
      </c>
      <c r="AE36" s="185">
        <f t="shared" si="34"/>
        <v>1.67498469204634</v>
      </c>
      <c r="AF36" s="185">
        <f t="shared" si="34"/>
        <v>1.7218626274534496</v>
      </c>
      <c r="AG36" s="185">
        <f t="shared" si="34"/>
        <v>1.7678390641027302</v>
      </c>
      <c r="AH36" s="185">
        <f t="shared" si="34"/>
        <v>1.8165199970254977</v>
      </c>
      <c r="AI36" s="185">
        <f t="shared" si="34"/>
        <v>1.8670039274639236</v>
      </c>
      <c r="AJ36" s="185">
        <f t="shared" si="34"/>
        <v>1.9192908554180073</v>
      </c>
      <c r="AK36" s="185">
        <f t="shared" si="34"/>
        <v>1.9733807808877488</v>
      </c>
      <c r="AL36" s="185">
        <f t="shared" si="34"/>
        <v>2.0283722051153199</v>
      </c>
      <c r="AM36" s="185">
        <f t="shared" si="34"/>
        <v>2.3556162542072583</v>
      </c>
      <c r="AN36" s="185">
        <f t="shared" si="34"/>
        <v>2.7721086803242709</v>
      </c>
      <c r="AO36" s="185">
        <f t="shared" si="34"/>
        <v>3.5009704260290322</v>
      </c>
      <c r="AP36" s="185">
        <f t="shared" si="34"/>
        <v>4.2447069012379872</v>
      </c>
    </row>
    <row r="37" spans="1:42">
      <c r="A37" s="57" t="str">
        <f t="shared" si="7"/>
        <v/>
      </c>
      <c r="B37" s="22" t="s">
        <v>288</v>
      </c>
      <c r="C37" s="23" t="s">
        <v>137</v>
      </c>
      <c r="D37" s="57" t="str">
        <f t="shared" si="11"/>
        <v>INMGLA</v>
      </c>
      <c r="E37" s="23" t="s">
        <v>137</v>
      </c>
      <c r="F37" s="23" t="s">
        <v>137</v>
      </c>
      <c r="G37" s="23" t="s">
        <v>137</v>
      </c>
      <c r="H37" s="23" t="s">
        <v>137</v>
      </c>
      <c r="I37" s="22">
        <v>0</v>
      </c>
      <c r="J37" s="110">
        <f>'[9]NMM-TSData'!J15</f>
        <v>1.27</v>
      </c>
      <c r="K37" s="110">
        <f>'[9]NMM-TSData'!K15</f>
        <v>1.2484871200000001</v>
      </c>
      <c r="L37" s="110">
        <f>'[9]NMM-TSData'!L15</f>
        <v>1.2269742400000001</v>
      </c>
      <c r="M37" s="110">
        <f>'[9]NMM-TSData'!M15</f>
        <v>1.2054613600000001</v>
      </c>
      <c r="N37" s="110">
        <f>'[9]NMM-TSData'!N15</f>
        <v>1.1839484800000002</v>
      </c>
      <c r="O37" s="110">
        <f>'[9]NMM-TSData'!O15</f>
        <v>1.1624356</v>
      </c>
      <c r="P37" s="185">
        <f t="shared" si="32"/>
        <v>1.1781810157853607</v>
      </c>
      <c r="Q37" s="185">
        <f t="shared" si="32"/>
        <v>1.1793922016150038</v>
      </c>
      <c r="R37" s="185">
        <f t="shared" si="32"/>
        <v>1.082497335243553</v>
      </c>
      <c r="S37" s="185">
        <f t="shared" ref="S37:AP37" si="35">R37*S19/R19</f>
        <v>1.1087116581768017</v>
      </c>
      <c r="T37" s="185">
        <f t="shared" si="35"/>
        <v>1.1326129526159401</v>
      </c>
      <c r="U37" s="185">
        <f t="shared" si="35"/>
        <v>1.1542012185609682</v>
      </c>
      <c r="V37" s="185">
        <f t="shared" si="35"/>
        <v>1.1788735224981433</v>
      </c>
      <c r="W37" s="185">
        <f t="shared" si="35"/>
        <v>1.2027748169372816</v>
      </c>
      <c r="X37" s="185">
        <f t="shared" si="35"/>
        <v>1.2274471208744566</v>
      </c>
      <c r="Y37" s="185">
        <f t="shared" si="35"/>
        <v>1.2521194248116314</v>
      </c>
      <c r="Z37" s="185">
        <f t="shared" si="35"/>
        <v>1.2690816337684392</v>
      </c>
      <c r="AA37" s="185">
        <f t="shared" si="35"/>
        <v>1.2952959567016877</v>
      </c>
      <c r="AB37" s="185">
        <f t="shared" si="35"/>
        <v>1.3238233081290465</v>
      </c>
      <c r="AC37" s="185">
        <f t="shared" si="35"/>
        <v>1.3577477260426623</v>
      </c>
      <c r="AD37" s="185">
        <f t="shared" si="35"/>
        <v>1.3939851724503878</v>
      </c>
      <c r="AE37" s="185">
        <f t="shared" si="35"/>
        <v>1.4325356473522237</v>
      </c>
      <c r="AF37" s="185">
        <f t="shared" si="35"/>
        <v>1.4726281412501332</v>
      </c>
      <c r="AG37" s="185">
        <f t="shared" si="35"/>
        <v>1.5119496256500056</v>
      </c>
      <c r="AH37" s="185">
        <f t="shared" si="35"/>
        <v>1.5535841385439884</v>
      </c>
      <c r="AI37" s="185">
        <f t="shared" si="35"/>
        <v>1.5967606704340447</v>
      </c>
      <c r="AJ37" s="185">
        <f t="shared" si="35"/>
        <v>1.6414792213201741</v>
      </c>
      <c r="AK37" s="185">
        <f t="shared" si="35"/>
        <v>1.6877397912023773</v>
      </c>
      <c r="AL37" s="185">
        <f t="shared" si="35"/>
        <v>1.7347713705826171</v>
      </c>
      <c r="AM37" s="185">
        <f t="shared" si="35"/>
        <v>2.0146478183699457</v>
      </c>
      <c r="AN37" s="185">
        <f t="shared" si="35"/>
        <v>2.3708542064629099</v>
      </c>
      <c r="AO37" s="185">
        <f t="shared" si="35"/>
        <v>2.994215385625588</v>
      </c>
      <c r="AP37" s="185">
        <f t="shared" si="35"/>
        <v>3.6302982215058845</v>
      </c>
    </row>
    <row r="38" spans="1:42">
      <c r="A38" s="57" t="str">
        <f t="shared" si="7"/>
        <v/>
      </c>
      <c r="B38" s="22" t="s">
        <v>288</v>
      </c>
      <c r="C38" s="23" t="s">
        <v>137</v>
      </c>
      <c r="D38" s="57" t="str">
        <f t="shared" si="11"/>
        <v>INMBRI</v>
      </c>
      <c r="E38" s="23" t="s">
        <v>137</v>
      </c>
      <c r="F38" s="23" t="s">
        <v>137</v>
      </c>
      <c r="G38" s="23" t="s">
        <v>137</v>
      </c>
      <c r="H38" s="23" t="s">
        <v>137</v>
      </c>
      <c r="I38" s="22">
        <v>0</v>
      </c>
      <c r="J38" s="140">
        <f>'[9]NMM-TSData'!J13</f>
        <v>3.2959999999999998</v>
      </c>
      <c r="K38" s="140">
        <f>'[9]NMM-TSData'!K13</f>
        <v>4.5590000000000002</v>
      </c>
      <c r="L38" s="140">
        <f>'[9]NMM-TSData'!L13</f>
        <v>5.8220999999999998</v>
      </c>
      <c r="M38" s="140">
        <f>'[9]NMM-TSData'!M13</f>
        <v>7.0850999999999997</v>
      </c>
      <c r="N38" s="140">
        <f>'[9]NMM-TSData'!N13</f>
        <v>8.3482000000000003</v>
      </c>
      <c r="O38" s="140">
        <f>'[9]NMM-TSData'!O13</f>
        <v>9.6111784370000013</v>
      </c>
      <c r="P38" s="185">
        <f t="shared" si="32"/>
        <v>9.7413637140836169</v>
      </c>
      <c r="Q38" s="185">
        <f t="shared" si="32"/>
        <v>9.7513779661669719</v>
      </c>
      <c r="R38" s="185">
        <f t="shared" si="32"/>
        <v>8.9502377994985682</v>
      </c>
      <c r="S38" s="185">
        <f t="shared" ref="S38:AO38" si="36">R38*S20/R20</f>
        <v>9.1669814499137789</v>
      </c>
      <c r="T38" s="185">
        <f t="shared" si="36"/>
        <v>9.3646006605864667</v>
      </c>
      <c r="U38" s="185">
        <f t="shared" si="36"/>
        <v>9.5430954315166385</v>
      </c>
      <c r="V38" s="185">
        <f t="shared" si="36"/>
        <v>9.7470894554368321</v>
      </c>
      <c r="W38" s="185">
        <f t="shared" si="36"/>
        <v>9.9447086661095216</v>
      </c>
      <c r="X38" s="185">
        <f t="shared" si="36"/>
        <v>10.148702690029715</v>
      </c>
      <c r="Y38" s="185">
        <f t="shared" si="36"/>
        <v>10.352696713949907</v>
      </c>
      <c r="Z38" s="185">
        <f t="shared" si="36"/>
        <v>10.492942605395042</v>
      </c>
      <c r="AA38" s="185">
        <f t="shared" si="36"/>
        <v>10.709686255810251</v>
      </c>
      <c r="AB38" s="185">
        <f t="shared" si="36"/>
        <v>10.945554345967977</v>
      </c>
      <c r="AC38" s="185">
        <f t="shared" si="36"/>
        <v>11.226046128858247</v>
      </c>
      <c r="AD38" s="185">
        <f t="shared" si="36"/>
        <v>11.525662351491032</v>
      </c>
      <c r="AE38" s="185">
        <f t="shared" si="36"/>
        <v>11.844403013866337</v>
      </c>
      <c r="AF38" s="185">
        <f t="shared" si="36"/>
        <v>12.175893302736656</v>
      </c>
      <c r="AG38" s="185">
        <f t="shared" si="36"/>
        <v>12.501008778359465</v>
      </c>
      <c r="AH38" s="185">
        <f t="shared" si="36"/>
        <v>12.845248693724795</v>
      </c>
      <c r="AI38" s="185">
        <f t="shared" si="36"/>
        <v>13.202238235585138</v>
      </c>
      <c r="AJ38" s="185">
        <f t="shared" si="36"/>
        <v>13.57197740394049</v>
      </c>
      <c r="AK38" s="185">
        <f t="shared" si="36"/>
        <v>13.954466198790858</v>
      </c>
      <c r="AL38" s="185">
        <f t="shared" si="36"/>
        <v>14.343329806888731</v>
      </c>
      <c r="AM38" s="185">
        <f t="shared" si="36"/>
        <v>16.657387015733448</v>
      </c>
      <c r="AN38" s="185">
        <f t="shared" si="36"/>
        <v>19.60255073608127</v>
      </c>
      <c r="AO38" s="185">
        <f t="shared" si="36"/>
        <v>24.756587246689879</v>
      </c>
      <c r="AP38" s="185">
        <f t="shared" ref="AP38" si="37">AO38*AP20/AO20</f>
        <v>30.015808175882444</v>
      </c>
    </row>
    <row r="39" spans="1:42">
      <c r="A39" s="57" t="str">
        <f t="shared" si="7"/>
        <v>*</v>
      </c>
      <c r="B39" s="22" t="s">
        <v>288</v>
      </c>
      <c r="C39" s="23" t="s">
        <v>137</v>
      </c>
      <c r="D39" s="57">
        <f t="shared" si="11"/>
        <v>0</v>
      </c>
      <c r="E39" s="23" t="s">
        <v>137</v>
      </c>
      <c r="F39" s="23" t="s">
        <v>137</v>
      </c>
      <c r="G39" s="23" t="s">
        <v>137</v>
      </c>
      <c r="H39" s="23" t="s">
        <v>137</v>
      </c>
      <c r="I39" s="22">
        <v>0</v>
      </c>
      <c r="J39" s="110">
        <v>0</v>
      </c>
      <c r="K39" s="185">
        <f>J39*K21/J21</f>
        <v>0</v>
      </c>
      <c r="L39" s="185">
        <f>K39*L21/K21</f>
        <v>0</v>
      </c>
      <c r="M39" s="185">
        <f>L39*M21/L21</f>
        <v>0</v>
      </c>
      <c r="N39" s="185">
        <f>M39*N21/M21</f>
        <v>0</v>
      </c>
      <c r="O39" s="185">
        <f>N39*O21/N21</f>
        <v>0</v>
      </c>
      <c r="P39" s="185">
        <f t="shared" si="32"/>
        <v>0</v>
      </c>
      <c r="Q39" s="185">
        <f t="shared" si="32"/>
        <v>0</v>
      </c>
      <c r="R39" s="185">
        <f t="shared" si="32"/>
        <v>0</v>
      </c>
      <c r="S39" s="185">
        <f t="shared" ref="S39:AO39" si="38">R39*S21/R21</f>
        <v>0</v>
      </c>
      <c r="T39" s="185">
        <f t="shared" si="38"/>
        <v>0</v>
      </c>
      <c r="U39" s="185">
        <f t="shared" si="38"/>
        <v>0</v>
      </c>
      <c r="V39" s="185">
        <f t="shared" si="38"/>
        <v>0</v>
      </c>
      <c r="W39" s="185">
        <f t="shared" si="38"/>
        <v>0</v>
      </c>
      <c r="X39" s="185">
        <f t="shared" si="38"/>
        <v>0</v>
      </c>
      <c r="Y39" s="185">
        <f t="shared" si="38"/>
        <v>0</v>
      </c>
      <c r="Z39" s="185">
        <f t="shared" si="38"/>
        <v>0</v>
      </c>
      <c r="AA39" s="185">
        <f t="shared" si="38"/>
        <v>0</v>
      </c>
      <c r="AB39" s="185">
        <f t="shared" si="38"/>
        <v>0</v>
      </c>
      <c r="AC39" s="185">
        <f t="shared" si="38"/>
        <v>0</v>
      </c>
      <c r="AD39" s="185">
        <f t="shared" si="38"/>
        <v>0</v>
      </c>
      <c r="AE39" s="185">
        <f t="shared" si="38"/>
        <v>0</v>
      </c>
      <c r="AF39" s="185">
        <f t="shared" si="38"/>
        <v>0</v>
      </c>
      <c r="AG39" s="185">
        <f t="shared" si="38"/>
        <v>0</v>
      </c>
      <c r="AH39" s="185">
        <f t="shared" si="38"/>
        <v>0</v>
      </c>
      <c r="AI39" s="185">
        <f t="shared" si="38"/>
        <v>0</v>
      </c>
      <c r="AJ39" s="185">
        <f t="shared" si="38"/>
        <v>0</v>
      </c>
      <c r="AK39" s="185">
        <f t="shared" si="38"/>
        <v>0</v>
      </c>
      <c r="AL39" s="185">
        <f t="shared" si="38"/>
        <v>0</v>
      </c>
      <c r="AM39" s="185">
        <f t="shared" si="38"/>
        <v>0</v>
      </c>
      <c r="AN39" s="185">
        <f t="shared" si="38"/>
        <v>0</v>
      </c>
      <c r="AO39" s="185">
        <f t="shared" si="38"/>
        <v>0</v>
      </c>
      <c r="AP39" s="185">
        <f>AO39*AP21/AO21</f>
        <v>0</v>
      </c>
    </row>
    <row r="40" spans="1:42">
      <c r="A40" s="57" t="str">
        <f t="shared" si="7"/>
        <v/>
      </c>
      <c r="B40" s="22" t="s">
        <v>288</v>
      </c>
      <c r="C40" s="23" t="s">
        <v>137</v>
      </c>
      <c r="D40" s="57" t="str">
        <f t="shared" si="11"/>
        <v>IPPPAP</v>
      </c>
      <c r="E40" s="23" t="s">
        <v>137</v>
      </c>
      <c r="F40" s="23" t="s">
        <v>137</v>
      </c>
      <c r="G40" s="23" t="s">
        <v>137</v>
      </c>
      <c r="H40" s="23" t="s">
        <v>137</v>
      </c>
      <c r="I40" s="22">
        <v>0</v>
      </c>
      <c r="J40" s="139">
        <f>[10]CommData_BASE!$E$9</f>
        <v>2.1800600000000001</v>
      </c>
      <c r="K40" s="139">
        <f>[10]CommData_BASE!$E$9</f>
        <v>2.1800600000000001</v>
      </c>
      <c r="L40" s="139">
        <f>[10]CommData_BASE!$E$9</f>
        <v>2.1800600000000001</v>
      </c>
      <c r="M40" s="139">
        <f>[10]CommData_BASE!$E$9</f>
        <v>2.1800600000000001</v>
      </c>
      <c r="N40" s="139">
        <f>[10]CommData_BASE!$E$9</f>
        <v>2.1800600000000001</v>
      </c>
      <c r="O40" s="139">
        <f>[10]CommData_BASE!$E$9</f>
        <v>2.1800600000000001</v>
      </c>
      <c r="P40" s="185">
        <f t="shared" si="32"/>
        <v>2.2166294765726118</v>
      </c>
      <c r="Q40" s="185">
        <f t="shared" si="32"/>
        <v>2.2151621827595132</v>
      </c>
      <c r="R40" s="185">
        <f t="shared" si="32"/>
        <v>2.0587260885322287</v>
      </c>
      <c r="S40" s="185">
        <f t="shared" ref="S40:AO40" si="39">R40*S22/R22</f>
        <v>2.1100825961637266</v>
      </c>
      <c r="T40" s="185">
        <f t="shared" si="39"/>
        <v>2.1547404288867691</v>
      </c>
      <c r="U40" s="185">
        <f t="shared" si="39"/>
        <v>2.1949324783375066</v>
      </c>
      <c r="V40" s="185">
        <f t="shared" si="39"/>
        <v>2.2407067568786245</v>
      </c>
      <c r="W40" s="185">
        <f t="shared" si="39"/>
        <v>2.2875974812378184</v>
      </c>
      <c r="X40" s="185">
        <f t="shared" si="39"/>
        <v>2.3311388681427845</v>
      </c>
      <c r="Y40" s="185">
        <f t="shared" si="39"/>
        <v>2.3746802550477506</v>
      </c>
      <c r="Z40" s="185">
        <f t="shared" si="39"/>
        <v>2.4193380877707931</v>
      </c>
      <c r="AA40" s="185">
        <f t="shared" si="39"/>
        <v>2.4617630288576828</v>
      </c>
      <c r="AB40" s="185">
        <f t="shared" si="39"/>
        <v>2.5086537532168767</v>
      </c>
      <c r="AC40" s="185">
        <f t="shared" si="39"/>
        <v>2.5667089357568309</v>
      </c>
      <c r="AD40" s="185">
        <f t="shared" si="39"/>
        <v>2.6281134557510137</v>
      </c>
      <c r="AE40" s="185">
        <f t="shared" si="39"/>
        <v>2.695100204835577</v>
      </c>
      <c r="AF40" s="185">
        <f t="shared" si="39"/>
        <v>2.7721349662828243</v>
      </c>
      <c r="AG40" s="185">
        <f t="shared" si="39"/>
        <v>2.8480532819119957</v>
      </c>
      <c r="AH40" s="185">
        <f t="shared" si="39"/>
        <v>2.9284373808134707</v>
      </c>
      <c r="AI40" s="185">
        <f t="shared" si="39"/>
        <v>3.011054371351098</v>
      </c>
      <c r="AJ40" s="185">
        <f t="shared" si="39"/>
        <v>3.0970206993429534</v>
      </c>
      <c r="AK40" s="185">
        <f t="shared" si="39"/>
        <v>3.1874528106071129</v>
      </c>
      <c r="AL40" s="185">
        <f t="shared" si="39"/>
        <v>3.2801178135074252</v>
      </c>
      <c r="AM40" s="185">
        <f t="shared" si="39"/>
        <v>3.8026144563670146</v>
      </c>
      <c r="AN40" s="185">
        <f t="shared" si="39"/>
        <v>4.4568517057595782</v>
      </c>
      <c r="AO40" s="185">
        <f t="shared" si="39"/>
        <v>5.6116288302562793</v>
      </c>
      <c r="AP40" s="185">
        <f>AO40*AP22/AO22</f>
        <v>6.7883627225084329</v>
      </c>
    </row>
    <row r="41" spans="1:42">
      <c r="A41" s="57" t="str">
        <f t="shared" si="7"/>
        <v/>
      </c>
      <c r="B41" s="22" t="s">
        <v>288</v>
      </c>
      <c r="C41" s="23" t="s">
        <v>137</v>
      </c>
      <c r="D41" s="57" t="str">
        <f t="shared" si="11"/>
        <v>IPPPULPD</v>
      </c>
      <c r="E41" s="23" t="s">
        <v>137</v>
      </c>
      <c r="F41" s="23" t="s">
        <v>137</v>
      </c>
      <c r="G41" s="23" t="s">
        <v>137</v>
      </c>
      <c r="H41" s="23" t="s">
        <v>137</v>
      </c>
      <c r="I41" s="22">
        <v>0</v>
      </c>
      <c r="J41" s="139">
        <f>[10]CommData_BASE!$E$8</f>
        <v>0.65910719806663931</v>
      </c>
      <c r="K41" s="139">
        <f>[10]CommData_BASE!$E$8</f>
        <v>0.65910719806663931</v>
      </c>
      <c r="L41" s="139">
        <f>[10]CommData_BASE!$E$8</f>
        <v>0.65910719806663931</v>
      </c>
      <c r="M41" s="139">
        <f>[10]CommData_BASE!$E$8</f>
        <v>0.65910719806663931</v>
      </c>
      <c r="N41" s="139">
        <f>[10]CommData_BASE!$E$8</f>
        <v>0.65910719806663931</v>
      </c>
      <c r="O41" s="139">
        <f>[10]CommData_BASE!$E$8</f>
        <v>0.65910719806663931</v>
      </c>
      <c r="P41" s="185">
        <f t="shared" si="32"/>
        <v>0.67016340993169699</v>
      </c>
      <c r="Q41" s="185">
        <f t="shared" si="32"/>
        <v>0.66971979649266689</v>
      </c>
      <c r="R41" s="185">
        <f t="shared" si="32"/>
        <v>0.62242377906991964</v>
      </c>
      <c r="S41" s="185">
        <f t="shared" ref="S41:AO41" si="40">R41*S23/R23</f>
        <v>0.63795061954563326</v>
      </c>
      <c r="T41" s="185">
        <f t="shared" si="40"/>
        <v>0.65145221995929758</v>
      </c>
      <c r="U41" s="185">
        <f t="shared" si="40"/>
        <v>0.66360366033159535</v>
      </c>
      <c r="V41" s="185">
        <f t="shared" si="40"/>
        <v>0.67744280075560104</v>
      </c>
      <c r="W41" s="185">
        <f t="shared" si="40"/>
        <v>0.69161948118994843</v>
      </c>
      <c r="X41" s="185">
        <f t="shared" si="40"/>
        <v>0.70478354159327106</v>
      </c>
      <c r="Y41" s="185">
        <f t="shared" si="40"/>
        <v>0.7179476019965938</v>
      </c>
      <c r="Z41" s="185">
        <f t="shared" si="40"/>
        <v>0.73144920241025824</v>
      </c>
      <c r="AA41" s="185">
        <f t="shared" si="40"/>
        <v>0.74427572280323917</v>
      </c>
      <c r="AB41" s="185">
        <f t="shared" si="40"/>
        <v>0.75845240323758656</v>
      </c>
      <c r="AC41" s="185">
        <f t="shared" si="40"/>
        <v>0.77600448377534992</v>
      </c>
      <c r="AD41" s="185">
        <f t="shared" si="40"/>
        <v>0.79456918434413826</v>
      </c>
      <c r="AE41" s="185">
        <f t="shared" si="40"/>
        <v>0.81482158496463453</v>
      </c>
      <c r="AF41" s="185">
        <f t="shared" si="40"/>
        <v>0.8381118456782054</v>
      </c>
      <c r="AG41" s="185">
        <f t="shared" si="40"/>
        <v>0.86106456638143458</v>
      </c>
      <c r="AH41" s="185">
        <f t="shared" si="40"/>
        <v>0.88536744712603022</v>
      </c>
      <c r="AI41" s="185">
        <f t="shared" si="40"/>
        <v>0.91034540789130902</v>
      </c>
      <c r="AJ41" s="185">
        <f t="shared" si="40"/>
        <v>0.93633598868761259</v>
      </c>
      <c r="AK41" s="185">
        <f t="shared" si="40"/>
        <v>0.96367672952528272</v>
      </c>
      <c r="AL41" s="185">
        <f t="shared" si="40"/>
        <v>0.99169255038363591</v>
      </c>
      <c r="AM41" s="185">
        <f t="shared" si="40"/>
        <v>1.1496612752235069</v>
      </c>
      <c r="AN41" s="185">
        <f t="shared" si="40"/>
        <v>1.3474597212836876</v>
      </c>
      <c r="AO41" s="185">
        <f t="shared" si="40"/>
        <v>1.6965886053137009</v>
      </c>
      <c r="AP41" s="185">
        <f>AO41*AP23/AO23</f>
        <v>2.0523557762137532</v>
      </c>
    </row>
    <row r="42" spans="1:42">
      <c r="A42" s="57" t="str">
        <f t="shared" si="7"/>
        <v>*</v>
      </c>
      <c r="B42" s="22" t="s">
        <v>288</v>
      </c>
      <c r="C42" s="23" t="s">
        <v>137</v>
      </c>
      <c r="D42" s="57">
        <f t="shared" si="11"/>
        <v>0</v>
      </c>
      <c r="E42" s="23" t="s">
        <v>137</v>
      </c>
      <c r="F42" s="23" t="s">
        <v>137</v>
      </c>
      <c r="G42" s="23" t="s">
        <v>137</v>
      </c>
      <c r="H42" s="23" t="s">
        <v>137</v>
      </c>
      <c r="I42" s="22">
        <v>0</v>
      </c>
      <c r="J42" s="110">
        <v>0</v>
      </c>
      <c r="K42" s="185">
        <f t="shared" ref="K42:AP42" si="41">J42*K24/J24</f>
        <v>0</v>
      </c>
      <c r="L42" s="185">
        <f t="shared" si="41"/>
        <v>0</v>
      </c>
      <c r="M42" s="185">
        <f t="shared" si="41"/>
        <v>0</v>
      </c>
      <c r="N42" s="185">
        <f t="shared" si="41"/>
        <v>0</v>
      </c>
      <c r="O42" s="185">
        <f t="shared" si="41"/>
        <v>0</v>
      </c>
      <c r="P42" s="185">
        <f t="shared" si="41"/>
        <v>0</v>
      </c>
      <c r="Q42" s="185">
        <f t="shared" si="41"/>
        <v>0</v>
      </c>
      <c r="R42" s="185">
        <f t="shared" si="41"/>
        <v>0</v>
      </c>
      <c r="S42" s="185">
        <f t="shared" si="41"/>
        <v>0</v>
      </c>
      <c r="T42" s="185">
        <f t="shared" si="41"/>
        <v>0</v>
      </c>
      <c r="U42" s="185">
        <f t="shared" si="41"/>
        <v>0</v>
      </c>
      <c r="V42" s="185">
        <f t="shared" si="41"/>
        <v>0</v>
      </c>
      <c r="W42" s="185">
        <f t="shared" si="41"/>
        <v>0</v>
      </c>
      <c r="X42" s="185">
        <f t="shared" si="41"/>
        <v>0</v>
      </c>
      <c r="Y42" s="185">
        <f t="shared" si="41"/>
        <v>0</v>
      </c>
      <c r="Z42" s="185">
        <f t="shared" si="41"/>
        <v>0</v>
      </c>
      <c r="AA42" s="185">
        <f t="shared" si="41"/>
        <v>0</v>
      </c>
      <c r="AB42" s="185">
        <f t="shared" si="41"/>
        <v>0</v>
      </c>
      <c r="AC42" s="185">
        <f t="shared" si="41"/>
        <v>0</v>
      </c>
      <c r="AD42" s="185">
        <f t="shared" si="41"/>
        <v>0</v>
      </c>
      <c r="AE42" s="185">
        <f t="shared" si="41"/>
        <v>0</v>
      </c>
      <c r="AF42" s="185">
        <f t="shared" si="41"/>
        <v>0</v>
      </c>
      <c r="AG42" s="185">
        <f t="shared" si="41"/>
        <v>0</v>
      </c>
      <c r="AH42" s="185">
        <f t="shared" si="41"/>
        <v>0</v>
      </c>
      <c r="AI42" s="185">
        <f t="shared" si="41"/>
        <v>0</v>
      </c>
      <c r="AJ42" s="185">
        <f t="shared" si="41"/>
        <v>0</v>
      </c>
      <c r="AK42" s="185">
        <f t="shared" si="41"/>
        <v>0</v>
      </c>
      <c r="AL42" s="185">
        <f t="shared" si="41"/>
        <v>0</v>
      </c>
      <c r="AM42" s="185">
        <f t="shared" si="41"/>
        <v>0</v>
      </c>
      <c r="AN42" s="185">
        <f t="shared" si="41"/>
        <v>0</v>
      </c>
      <c r="AO42" s="185">
        <f t="shared" si="41"/>
        <v>0</v>
      </c>
      <c r="AP42" s="185">
        <f t="shared" si="41"/>
        <v>0</v>
      </c>
    </row>
    <row r="43" spans="1:42">
      <c r="A43" s="185" t="s">
        <v>16</v>
      </c>
      <c r="B43" s="186"/>
      <c r="S43" s="214" t="s">
        <v>661</v>
      </c>
      <c r="X43" s="29">
        <v>2025</v>
      </c>
    </row>
    <row r="44" spans="1:42" ht="15.75" thickBot="1">
      <c r="A44" s="185" t="s">
        <v>16</v>
      </c>
      <c r="B44" s="14" t="s">
        <v>290</v>
      </c>
      <c r="C44" s="14"/>
      <c r="D44" s="185">
        <v>2010</v>
      </c>
      <c r="E44" s="185">
        <v>2020</v>
      </c>
      <c r="F44" s="185">
        <v>2030</v>
      </c>
      <c r="G44" s="185">
        <v>2050</v>
      </c>
      <c r="S44" s="214" t="s">
        <v>660</v>
      </c>
    </row>
    <row r="45" spans="1:42">
      <c r="A45" s="185" t="s">
        <v>16</v>
      </c>
      <c r="B45" s="186" t="str">
        <f t="shared" ref="B45:C47" si="42">B10</f>
        <v>MI</v>
      </c>
      <c r="C45" s="186" t="str">
        <f t="shared" si="42"/>
        <v>Mining</v>
      </c>
      <c r="D45" s="185">
        <v>1</v>
      </c>
      <c r="E45" s="185">
        <v>1.0220604419830652</v>
      </c>
      <c r="F45" s="185">
        <v>1.0684529596700734</v>
      </c>
      <c r="G45" s="185">
        <f>F45</f>
        <v>1.0684529596700734</v>
      </c>
      <c r="J45" s="185" cm="1">
        <f t="array" ref="J45">IF(J$7=-1,K45,IF(J$7=99,I45,IF(J$7=0,INDEX($D45:$G45,0,J$5),(INDEX($D45:$G45,0,J$7+1)-INDEX($D45:$G45,0,J$7))/(INDEX($D$4:$G$4,0,J$7+1)-INDEX($D$4:$G$4,0,J$7))+I45)))</f>
        <v>1</v>
      </c>
      <c r="K45" s="185" cm="1">
        <f t="array" ref="K45">IF(K$7=-1,L45,IF(K$7=99,J45,IF(K$7=0,INDEX($D45:$G45,0,K$5),(INDEX($D45:$G45,0,K$7+1)-INDEX($D45:$G45,0,K$7))/(INDEX($D$4:$G$4,0,K$7+1)-INDEX($D$4:$G$4,0,K$7))+J45)))</f>
        <v>1.0027575552478831</v>
      </c>
      <c r="L45" s="185" cm="1">
        <f t="array" ref="L45">IF(L$7=-1,M45,IF(L$7=99,K45,IF(L$7=0,INDEX($D45:$G45,0,L$5),(INDEX($D45:$G45,0,L$7+1)-INDEX($D45:$G45,0,L$7))/(INDEX($D$4:$G$4,0,L$7+1)-INDEX($D$4:$G$4,0,L$7))+K45)))</f>
        <v>1.0055151104957663</v>
      </c>
      <c r="M45" s="185" cm="1">
        <f t="array" ref="M45">IF(M$7=-1,N45,IF(M$7=99,L45,IF(M$7=0,INDEX($D45:$G45,0,M$5),(INDEX($D45:$G45,0,M$7+1)-INDEX($D45:$G45,0,M$7))/(INDEX($D$4:$G$4,0,M$7+1)-INDEX($D$4:$G$4,0,M$7))+L45)))</f>
        <v>1.0082726657436494</v>
      </c>
      <c r="N45" s="185" cm="1">
        <f t="array" ref="N45">IF(N$7=-1,O45,IF(N$7=99,M45,IF(N$7=0,INDEX($D45:$G45,0,N$5),(INDEX($D45:$G45,0,N$7+1)-INDEX($D45:$G45,0,N$7))/(INDEX($D$4:$G$4,0,N$7+1)-INDEX($D$4:$G$4,0,N$7))+M45)))</f>
        <v>1.0110302209915325</v>
      </c>
      <c r="O45" s="185" cm="1">
        <f t="array" ref="O45">IF(O$7=-1,P45,IF(O$7=99,N45,IF(O$7=0,INDEX($D45:$G45,0,O$5),(INDEX($D45:$G45,0,O$7+1)-INDEX($D45:$G45,0,O$7))/(INDEX($D$4:$G$4,0,O$7+1)-INDEX($D$4:$G$4,0,O$7))+N45)))</f>
        <v>1.0137877762394156</v>
      </c>
      <c r="P45" s="185" cm="1">
        <f t="array" ref="P45">IF(P$7=-1,Q45,IF(P$7=99,O45,IF(P$7=0,INDEX($D45:$G45,0,P$5),(INDEX($D45:$G45,0,P$7+1)-INDEX($D45:$G45,0,P$7))/(INDEX($D$4:$G$4,0,P$7+1)-INDEX($D$4:$G$4,0,P$7))+O45)))</f>
        <v>1.0165453314872988</v>
      </c>
      <c r="Q45" s="185" cm="1">
        <f t="array" ref="Q45">IF(Q$7=-1,R45,IF(Q$7=99,P45,IF(Q$7=0,INDEX($D45:$G45,0,Q$5),(INDEX($D45:$G45,0,Q$7+1)-INDEX($D45:$G45,0,Q$7))/(INDEX($D$4:$G$4,0,Q$7+1)-INDEX($D$4:$G$4,0,Q$7))+P45)))</f>
        <v>1.0193028867351819</v>
      </c>
      <c r="R45" s="185" cm="1">
        <f t="array" ref="R45">IF(R$7=-1,S45,IF(R$7=99,Q45,IF(R$7=0,INDEX($D45:$G45,0,R$5),(INDEX($D45:$G45,0,R$7+1)-INDEX($D45:$G45,0,R$7))/(INDEX($D$4:$G$4,0,R$7+1)-INDEX($D$4:$G$4,0,R$7))+Q45)))</f>
        <v>1.0220604419830652</v>
      </c>
      <c r="S45" s="214">
        <v>1.0900000000000001</v>
      </c>
      <c r="T45" s="343">
        <f>IF(T$59=1,($AB45-$S45)/$AC$59+S45,$AB45)</f>
        <v>1.0846132399175183</v>
      </c>
      <c r="U45" s="343">
        <f t="shared" ref="U45:AA46" si="43">IF(U$59=1,($AB45-$S45)/$AC$59+T45,$AB45)</f>
        <v>1.0792264798350366</v>
      </c>
      <c r="V45" s="343">
        <f t="shared" si="43"/>
        <v>1.0738397197525549</v>
      </c>
      <c r="W45" s="343">
        <f t="shared" si="43"/>
        <v>1.0684529596700731</v>
      </c>
      <c r="X45" s="343">
        <f t="shared" si="43"/>
        <v>1.0684529596700734</v>
      </c>
      <c r="Y45" s="343">
        <f t="shared" si="43"/>
        <v>1.0684529596700734</v>
      </c>
      <c r="Z45" s="343">
        <f t="shared" si="43"/>
        <v>1.0684529596700734</v>
      </c>
      <c r="AA45" s="343">
        <f t="shared" si="43"/>
        <v>1.0684529596700734</v>
      </c>
      <c r="AB45" s="185" cm="1">
        <f t="array" ref="AB45">IF(AB$7=-1,AC45,IF(AB$7=99,AA45,IF(AB$7=0,INDEX($D45:$G45,0,AB$5),(INDEX($D45:$G45,0,AB$7+1)-INDEX($D45:$G45,0,AB$7))/(INDEX($D$4:$G$4,0,AB$7+1)-INDEX($D$4:$G$4,0,AB$7))+AA45)))</f>
        <v>1.0684529596700734</v>
      </c>
      <c r="AC45" s="185" cm="1">
        <f t="array" ref="AC45">IF(AC$7=-1,AD45,IF(AC$7=99,AB45,IF(AC$7=0,INDEX($D45:$G45,0,AC$5),(INDEX($D45:$G45,0,AC$7+1)-INDEX($D45:$G45,0,AC$7))/(INDEX($D$4:$G$4,0,AC$7+1)-INDEX($D$4:$G$4,0,AC$7))+AB45)))</f>
        <v>1.0684529596700734</v>
      </c>
      <c r="AD45" s="185" cm="1">
        <f t="array" ref="AD45">IF(AD$7=-1,AE45,IF(AD$7=99,AC45,IF(AD$7=0,INDEX($D45:$G45,0,AD$5),(INDEX($D45:$G45,0,AD$7+1)-INDEX($D45:$G45,0,AD$7))/(INDEX($D$4:$G$4,0,AD$7+1)-INDEX($D$4:$G$4,0,AD$7))+AC45)))</f>
        <v>1.0684529596700734</v>
      </c>
      <c r="AE45" s="185" cm="1">
        <f t="array" ref="AE45">IF(AE$7=-1,AF45,IF(AE$7=99,AD45,IF(AE$7=0,INDEX($D45:$G45,0,AE$5),(INDEX($D45:$G45,0,AE$7+1)-INDEX($D45:$G45,0,AE$7))/(INDEX($D$4:$G$4,0,AE$7+1)-INDEX($D$4:$G$4,0,AE$7))+AD45)))</f>
        <v>1.0684529596700734</v>
      </c>
      <c r="AF45" s="185" cm="1">
        <f t="array" ref="AF45">IF(AF$7=-1,AG45,IF(AF$7=99,AE45,IF(AF$7=0,INDEX($D45:$G45,0,AF$5),(INDEX($D45:$G45,0,AF$7+1)-INDEX($D45:$G45,0,AF$7))/(INDEX($D$4:$G$4,0,AF$7+1)-INDEX($D$4:$G$4,0,AF$7))+AE45)))</f>
        <v>1.0684529596700734</v>
      </c>
      <c r="AG45" s="185" cm="1">
        <f t="array" ref="AG45">IF(AG$7=-1,AH45,IF(AG$7=99,AF45,IF(AG$7=0,INDEX($D45:$G45,0,AG$5),(INDEX($D45:$G45,0,AG$7+1)-INDEX($D45:$G45,0,AG$7))/(INDEX($D$4:$G$4,0,AG$7+1)-INDEX($D$4:$G$4,0,AG$7))+AF45)))</f>
        <v>1.0684529596700734</v>
      </c>
      <c r="AH45" s="185" cm="1">
        <f t="array" ref="AH45">IF(AH$7=-1,AI45,IF(AH$7=99,AG45,IF(AH$7=0,INDEX($D45:$G45,0,AH$5),(INDEX($D45:$G45,0,AH$7+1)-INDEX($D45:$G45,0,AH$7))/(INDEX($D$4:$G$4,0,AH$7+1)-INDEX($D$4:$G$4,0,AH$7))+AG45)))</f>
        <v>1.0684529596700734</v>
      </c>
      <c r="AI45" s="185" cm="1">
        <f t="array" ref="AI45">IF(AI$7=-1,AJ45,IF(AI$7=99,AH45,IF(AI$7=0,INDEX($D45:$G45,0,AI$5),(INDEX($D45:$G45,0,AI$7+1)-INDEX($D45:$G45,0,AI$7))/(INDEX($D$4:$G$4,0,AI$7+1)-INDEX($D$4:$G$4,0,AI$7))+AH45)))</f>
        <v>1.0684529596700734</v>
      </c>
      <c r="AJ45" s="185" cm="1">
        <f t="array" ref="AJ45">IF(AJ$7=-1,AK45,IF(AJ$7=99,AI45,IF(AJ$7=0,INDEX($D45:$G45,0,AJ$5),(INDEX($D45:$G45,0,AJ$7+1)-INDEX($D45:$G45,0,AJ$7))/(INDEX($D$4:$G$4,0,AJ$7+1)-INDEX($D$4:$G$4,0,AJ$7))+AI45)))</f>
        <v>1.0684529596700734</v>
      </c>
      <c r="AK45" s="185" cm="1">
        <f t="array" ref="AK45">IF(AK$7=-1,AL45,IF(AK$7=99,AJ45,IF(AK$7=0,INDEX($D45:$G45,0,AK$5),(INDEX($D45:$G45,0,AK$7+1)-INDEX($D45:$G45,0,AK$7))/(INDEX($D$4:$G$4,0,AK$7+1)-INDEX($D$4:$G$4,0,AK$7))+AJ45)))</f>
        <v>1.0684529596700734</v>
      </c>
      <c r="AL45" s="185" cm="1">
        <f t="array" ref="AL45">IF(AL$7=-1,AM45,IF(AL$7=99,AK45,IF(AL$7=0,INDEX($D45:$G45,0,AL$5),(INDEX($D45:$G45,0,AL$7+1)-INDEX($D45:$G45,0,AL$7))/(INDEX($D$4:$G$4,0,AL$7+1)-INDEX($D$4:$G$4,0,AL$7))+AK45)))</f>
        <v>1.0684529596700734</v>
      </c>
      <c r="AM45" s="185" cm="1">
        <f t="array" ref="AM45">IF(AM$7=-1,AN45,IF(AM$7=99,AL45,IF(AM$7=0,INDEX($D45:$G45,0,AM$5),(INDEX($D45:$G45,0,AM$7+1)-INDEX($D45:$G45,0,AM$7))/(INDEX($D$4:$G$4,0,AM$7+1)-INDEX($D$4:$G$4,0,AM$7))+AL45)))</f>
        <v>1.0684529596700734</v>
      </c>
      <c r="AN45" s="185" cm="1">
        <f t="array" ref="AN45">IF(AN$7=-1,AO45,IF(AN$7=99,AM45,IF(AN$7=0,INDEX($D45:$G45,0,AN$5),(INDEX($D45:$G45,0,AN$7+1)-INDEX($D45:$G45,0,AN$7))/(INDEX($D$4:$G$4,0,AN$7+1)-INDEX($D$4:$G$4,0,AN$7))+AM45)))</f>
        <v>1.0684529596700734</v>
      </c>
      <c r="AO45" s="185" cm="1">
        <f t="array" ref="AO45">IF(AO$7=-1,AP45,IF(AO$7=99,AN45,IF(AO$7=0,INDEX($D45:$G45,0,AO$5),(INDEX($D45:$G45,0,AO$7+1)-INDEX($D45:$G45,0,AO$7))/(INDEX($D$4:$G$4,0,AO$7+1)-INDEX($D$4:$G$4,0,AO$7))+AN45)))</f>
        <v>1.0684529596700734</v>
      </c>
      <c r="AP45" s="185" cm="1">
        <f t="array" ref="AP45">IF(AP$7=-1,AQ45,IF(AP$7=99,AO45,IF(AP$7=0,INDEX($D45:$G45,0,AP$5),(INDEX($D45:$G45,0,AP$7+1)-INDEX($D45:$G45,0,AP$7))/(INDEX($D$4:$G$4,0,AP$7+1)-INDEX($D$4:$G$4,0,AP$7))+AO45)))</f>
        <v>1.0684529596700734</v>
      </c>
    </row>
    <row r="46" spans="1:42" s="361" customFormat="1">
      <c r="A46" s="361" t="s">
        <v>16</v>
      </c>
      <c r="B46" s="186" t="str">
        <f t="shared" si="42"/>
        <v>PGM</v>
      </c>
      <c r="C46" s="186" t="str">
        <f t="shared" si="42"/>
        <v>PGM</v>
      </c>
      <c r="D46" s="361">
        <v>1</v>
      </c>
      <c r="E46" s="361">
        <v>1</v>
      </c>
      <c r="F46" s="361">
        <v>1</v>
      </c>
      <c r="G46" s="361">
        <v>1</v>
      </c>
      <c r="J46" s="361" cm="1">
        <f t="array" ref="J46">IF(J$7=-1,K46,IF(J$7=99,I46,IF(J$7=0,INDEX($D46:$G46,0,J$5),(INDEX($D46:$G46,0,J$7+1)-INDEX($D46:$G46,0,J$7))/(INDEX($D$4:$G$4,0,J$7+1)-INDEX($D$4:$G$4,0,J$7))+I46)))</f>
        <v>1</v>
      </c>
      <c r="K46" s="361" cm="1">
        <f t="array" ref="K46">IF(K$7=-1,L46,IF(K$7=99,J46,IF(K$7=0,INDEX($D46:$G46,0,K$5),(INDEX($D46:$G46,0,K$7+1)-INDEX($D46:$G46,0,K$7))/(INDEX($D$4:$G$4,0,K$7+1)-INDEX($D$4:$G$4,0,K$7))+J46)))</f>
        <v>1</v>
      </c>
      <c r="L46" s="361" cm="1">
        <f t="array" ref="L46">IF(L$7=-1,M46,IF(L$7=99,K46,IF(L$7=0,INDEX($D46:$G46,0,L$5),(INDEX($D46:$G46,0,L$7+1)-INDEX($D46:$G46,0,L$7))/(INDEX($D$4:$G$4,0,L$7+1)-INDEX($D$4:$G$4,0,L$7))+K46)))</f>
        <v>1</v>
      </c>
      <c r="M46" s="361" cm="1">
        <f t="array" ref="M46">IF(M$7=-1,N46,IF(M$7=99,L46,IF(M$7=0,INDEX($D46:$G46,0,M$5),(INDEX($D46:$G46,0,M$7+1)-INDEX($D46:$G46,0,M$7))/(INDEX($D$4:$G$4,0,M$7+1)-INDEX($D$4:$G$4,0,M$7))+L46)))</f>
        <v>1</v>
      </c>
      <c r="N46" s="361" cm="1">
        <f t="array" ref="N46">IF(N$7=-1,O46,IF(N$7=99,M46,IF(N$7=0,INDEX($D46:$G46,0,N$5),(INDEX($D46:$G46,0,N$7+1)-INDEX($D46:$G46,0,N$7))/(INDEX($D$4:$G$4,0,N$7+1)-INDEX($D$4:$G$4,0,N$7))+M46)))</f>
        <v>1</v>
      </c>
      <c r="O46" s="361" cm="1">
        <f t="array" ref="O46">IF(O$7=-1,P46,IF(O$7=99,N46,IF(O$7=0,INDEX($D46:$G46,0,O$5),(INDEX($D46:$G46,0,O$7+1)-INDEX($D46:$G46,0,O$7))/(INDEX($D$4:$G$4,0,O$7+1)-INDEX($D$4:$G$4,0,O$7))+N46)))</f>
        <v>1</v>
      </c>
      <c r="P46" s="361" cm="1">
        <f t="array" ref="P46">IF(P$7=-1,Q46,IF(P$7=99,O46,IF(P$7=0,INDEX($D46:$G46,0,P$5),(INDEX($D46:$G46,0,P$7+1)-INDEX($D46:$G46,0,P$7))/(INDEX($D$4:$G$4,0,P$7+1)-INDEX($D$4:$G$4,0,P$7))+O46)))</f>
        <v>1</v>
      </c>
      <c r="Q46" s="361" cm="1">
        <f t="array" ref="Q46">IF(Q$7=-1,R46,IF(Q$7=99,P46,IF(Q$7=0,INDEX($D46:$G46,0,Q$5),(INDEX($D46:$G46,0,Q$7+1)-INDEX($D46:$G46,0,Q$7))/(INDEX($D$4:$G$4,0,Q$7+1)-INDEX($D$4:$G$4,0,Q$7))+P46)))</f>
        <v>1</v>
      </c>
      <c r="R46" s="361" cm="1">
        <f t="array" ref="R46">IF(R$7=-1,S46,IF(R$7=99,Q46,IF(R$7=0,INDEX($D46:$G46,0,R$5),(INDEX($D46:$G46,0,R$7+1)-INDEX($D46:$G46,0,R$7))/(INDEX($D$4:$G$4,0,R$7+1)-INDEX($D$4:$G$4,0,R$7))+Q46)))</f>
        <v>1</v>
      </c>
      <c r="S46" s="214">
        <v>1.07</v>
      </c>
      <c r="T46" s="343">
        <f t="shared" ref="T46" si="44">IF(T$59=1,($AB46-$S46)/$AC$59+S46,$AB46)</f>
        <v>1.0525</v>
      </c>
      <c r="U46" s="343">
        <f t="shared" si="43"/>
        <v>1.0349999999999999</v>
      </c>
      <c r="V46" s="343">
        <f t="shared" si="43"/>
        <v>1.0174999999999998</v>
      </c>
      <c r="W46" s="343">
        <f t="shared" si="43"/>
        <v>0.99999999999999978</v>
      </c>
      <c r="X46" s="343">
        <f t="shared" si="43"/>
        <v>1</v>
      </c>
      <c r="Y46" s="343">
        <f t="shared" si="43"/>
        <v>1</v>
      </c>
      <c r="Z46" s="343">
        <f t="shared" si="43"/>
        <v>1</v>
      </c>
      <c r="AA46" s="343">
        <f t="shared" si="43"/>
        <v>1</v>
      </c>
      <c r="AB46" s="361" cm="1">
        <f t="array" ref="AB46">IF(AB$7=-1,AC46,IF(AB$7=99,AA46,IF(AB$7=0,INDEX($D46:$G46,0,AB$5),(INDEX($D46:$G46,0,AB$7+1)-INDEX($D46:$G46,0,AB$7))/(INDEX($D$4:$G$4,0,AB$7+1)-INDEX($D$4:$G$4,0,AB$7))+AA46)))</f>
        <v>1</v>
      </c>
      <c r="AC46" s="361" cm="1">
        <f t="array" ref="AC46">IF(AC$7=-1,AD46,IF(AC$7=99,AB46,IF(AC$7=0,INDEX($D46:$G46,0,AC$5),(INDEX($D46:$G46,0,AC$7+1)-INDEX($D46:$G46,0,AC$7))/(INDEX($D$4:$G$4,0,AC$7+1)-INDEX($D$4:$G$4,0,AC$7))+AB46)))</f>
        <v>1</v>
      </c>
      <c r="AD46" s="361" cm="1">
        <f t="array" ref="AD46">IF(AD$7=-1,AE46,IF(AD$7=99,AC46,IF(AD$7=0,INDEX($D46:$G46,0,AD$5),(INDEX($D46:$G46,0,AD$7+1)-INDEX($D46:$G46,0,AD$7))/(INDEX($D$4:$G$4,0,AD$7+1)-INDEX($D$4:$G$4,0,AD$7))+AC46)))</f>
        <v>1</v>
      </c>
      <c r="AE46" s="361" cm="1">
        <f t="array" ref="AE46">IF(AE$7=-1,AF46,IF(AE$7=99,AD46,IF(AE$7=0,INDEX($D46:$G46,0,AE$5),(INDEX($D46:$G46,0,AE$7+1)-INDEX($D46:$G46,0,AE$7))/(INDEX($D$4:$G$4,0,AE$7+1)-INDEX($D$4:$G$4,0,AE$7))+AD46)))</f>
        <v>1</v>
      </c>
      <c r="AF46" s="361" cm="1">
        <f t="array" ref="AF46">IF(AF$7=-1,AG46,IF(AF$7=99,AE46,IF(AF$7=0,INDEX($D46:$G46,0,AF$5),(INDEX($D46:$G46,0,AF$7+1)-INDEX($D46:$G46,0,AF$7))/(INDEX($D$4:$G$4,0,AF$7+1)-INDEX($D$4:$G$4,0,AF$7))+AE46)))</f>
        <v>1</v>
      </c>
      <c r="AG46" s="361" cm="1">
        <f t="array" ref="AG46">IF(AG$7=-1,AH46,IF(AG$7=99,AF46,IF(AG$7=0,INDEX($D46:$G46,0,AG$5),(INDEX($D46:$G46,0,AG$7+1)-INDEX($D46:$G46,0,AG$7))/(INDEX($D$4:$G$4,0,AG$7+1)-INDEX($D$4:$G$4,0,AG$7))+AF46)))</f>
        <v>1</v>
      </c>
      <c r="AH46" s="361" cm="1">
        <f t="array" ref="AH46">IF(AH$7=-1,AI46,IF(AH$7=99,AG46,IF(AH$7=0,INDEX($D46:$G46,0,AH$5),(INDEX($D46:$G46,0,AH$7+1)-INDEX($D46:$G46,0,AH$7))/(INDEX($D$4:$G$4,0,AH$7+1)-INDEX($D$4:$G$4,0,AH$7))+AG46)))</f>
        <v>1</v>
      </c>
      <c r="AI46" s="361" cm="1">
        <f t="array" ref="AI46">IF(AI$7=-1,AJ46,IF(AI$7=99,AH46,IF(AI$7=0,INDEX($D46:$G46,0,AI$5),(INDEX($D46:$G46,0,AI$7+1)-INDEX($D46:$G46,0,AI$7))/(INDEX($D$4:$G$4,0,AI$7+1)-INDEX($D$4:$G$4,0,AI$7))+AH46)))</f>
        <v>1</v>
      </c>
      <c r="AJ46" s="361" cm="1">
        <f t="array" ref="AJ46">IF(AJ$7=-1,AK46,IF(AJ$7=99,AI46,IF(AJ$7=0,INDEX($D46:$G46,0,AJ$5),(INDEX($D46:$G46,0,AJ$7+1)-INDEX($D46:$G46,0,AJ$7))/(INDEX($D$4:$G$4,0,AJ$7+1)-INDEX($D$4:$G$4,0,AJ$7))+AI46)))</f>
        <v>1</v>
      </c>
      <c r="AK46" s="361" cm="1">
        <f t="array" ref="AK46">IF(AK$7=-1,AL46,IF(AK$7=99,AJ46,IF(AK$7=0,INDEX($D46:$G46,0,AK$5),(INDEX($D46:$G46,0,AK$7+1)-INDEX($D46:$G46,0,AK$7))/(INDEX($D$4:$G$4,0,AK$7+1)-INDEX($D$4:$G$4,0,AK$7))+AJ46)))</f>
        <v>1</v>
      </c>
      <c r="AL46" s="361" cm="1">
        <f t="array" ref="AL46">IF(AL$7=-1,AM46,IF(AL$7=99,AK46,IF(AL$7=0,INDEX($D46:$G46,0,AL$5),(INDEX($D46:$G46,0,AL$7+1)-INDEX($D46:$G46,0,AL$7))/(INDEX($D$4:$G$4,0,AL$7+1)-INDEX($D$4:$G$4,0,AL$7))+AK46)))</f>
        <v>1</v>
      </c>
      <c r="AM46" s="361" cm="1">
        <f t="array" ref="AM46">IF(AM$7=-1,AN46,IF(AM$7=99,AL46,IF(AM$7=0,INDEX($D46:$G46,0,AM$5),(INDEX($D46:$G46,0,AM$7+1)-INDEX($D46:$G46,0,AM$7))/(INDEX($D$4:$G$4,0,AM$7+1)-INDEX($D$4:$G$4,0,AM$7))+AL46)))</f>
        <v>1</v>
      </c>
      <c r="AN46" s="361" cm="1">
        <f t="array" ref="AN46">IF(AN$7=-1,AO46,IF(AN$7=99,AM46,IF(AN$7=0,INDEX($D46:$G46,0,AN$5),(INDEX($D46:$G46,0,AN$7+1)-INDEX($D46:$G46,0,AN$7))/(INDEX($D$4:$G$4,0,AN$7+1)-INDEX($D$4:$G$4,0,AN$7))+AM46)))</f>
        <v>1</v>
      </c>
      <c r="AO46" s="361" cm="1">
        <f t="array" ref="AO46">IF(AO$7=-1,AP46,IF(AO$7=99,AN46,IF(AO$7=0,INDEX($D46:$G46,0,AO$5),(INDEX($D46:$G46,0,AO$7+1)-INDEX($D46:$G46,0,AO$7))/(INDEX($D$4:$G$4,0,AO$7+1)-INDEX($D$4:$G$4,0,AO$7))+AN46)))</f>
        <v>1</v>
      </c>
      <c r="AP46" s="361" cm="1">
        <f t="array" ref="AP46">IF(AP$7=-1,AQ46,IF(AP$7=99,AO46,IF(AP$7=0,INDEX($D46:$G46,0,AP$5),(INDEX($D46:$G46,0,AP$7+1)-INDEX($D46:$G46,0,AP$7))/(INDEX($D$4:$G$4,0,AP$7+1)-INDEX($D$4:$G$4,0,AP$7))+AO46)))</f>
        <v>1</v>
      </c>
    </row>
    <row r="47" spans="1:42">
      <c r="A47" s="185" t="s">
        <v>16</v>
      </c>
      <c r="B47" s="186" t="str">
        <f t="shared" si="42"/>
        <v>FAC</v>
      </c>
      <c r="C47" s="186" t="str">
        <f t="shared" si="42"/>
        <v>FerroChrome</v>
      </c>
      <c r="D47" s="185">
        <v>1</v>
      </c>
      <c r="E47" s="185">
        <v>1</v>
      </c>
      <c r="F47" s="185">
        <v>1</v>
      </c>
      <c r="G47" s="185">
        <v>1</v>
      </c>
      <c r="J47" s="185" cm="1">
        <f t="array" ref="J47">IF(J$7=-1,K47,IF(J$7=99,I47,IF(J$7=0,INDEX($D47:$G47,0,J$5),(INDEX($D47:$G47,0,J$7+1)-INDEX($D47:$G47,0,J$7))/(INDEX($D$4:$G$4,0,J$7+1)-INDEX($D$4:$G$4,0,J$7))+I47)))</f>
        <v>1</v>
      </c>
      <c r="K47" s="185" cm="1">
        <f t="array" ref="K47">IF(K$7=-1,L47,IF(K$7=99,J47,IF(K$7=0,INDEX($D47:$G47,0,K$5),(INDEX($D47:$G47,0,K$7+1)-INDEX($D47:$G47,0,K$7))/(INDEX($D$4:$G$4,0,K$7+1)-INDEX($D$4:$G$4,0,K$7))+J47)))</f>
        <v>1</v>
      </c>
      <c r="L47" s="185" cm="1">
        <f t="array" ref="L47">IF(L$7=-1,M47,IF(L$7=99,K47,IF(L$7=0,INDEX($D47:$G47,0,L$5),(INDEX($D47:$G47,0,L$7+1)-INDEX($D47:$G47,0,L$7))/(INDEX($D$4:$G$4,0,L$7+1)-INDEX($D$4:$G$4,0,L$7))+K47)))</f>
        <v>1</v>
      </c>
      <c r="M47" s="185" cm="1">
        <f t="array" ref="M47">IF(M$7=-1,N47,IF(M$7=99,L47,IF(M$7=0,INDEX($D47:$G47,0,M$5),(INDEX($D47:$G47,0,M$7+1)-INDEX($D47:$G47,0,M$7))/(INDEX($D$4:$G$4,0,M$7+1)-INDEX($D$4:$G$4,0,M$7))+L47)))</f>
        <v>1</v>
      </c>
      <c r="N47" s="185" cm="1">
        <f t="array" ref="N47">IF(N$7=-1,O47,IF(N$7=99,M47,IF(N$7=0,INDEX($D47:$G47,0,N$5),(INDEX($D47:$G47,0,N$7+1)-INDEX($D47:$G47,0,N$7))/(INDEX($D$4:$G$4,0,N$7+1)-INDEX($D$4:$G$4,0,N$7))+M47)))</f>
        <v>1</v>
      </c>
      <c r="O47" s="185" cm="1">
        <f t="array" ref="O47">IF(O$7=-1,P47,IF(O$7=99,N47,IF(O$7=0,INDEX($D47:$G47,0,O$5),(INDEX($D47:$G47,0,O$7+1)-INDEX($D47:$G47,0,O$7))/(INDEX($D$4:$G$4,0,O$7+1)-INDEX($D$4:$G$4,0,O$7))+N47)))</f>
        <v>1</v>
      </c>
      <c r="P47" s="185" cm="1">
        <f t="array" ref="P47">IF(P$7=-1,Q47,IF(P$7=99,O47,IF(P$7=0,INDEX($D47:$G47,0,P$5),(INDEX($D47:$G47,0,P$7+1)-INDEX($D47:$G47,0,P$7))/(INDEX($D$4:$G$4,0,P$7+1)-INDEX($D$4:$G$4,0,P$7))+O47)))</f>
        <v>1</v>
      </c>
      <c r="Q47" s="185" cm="1">
        <f t="array" ref="Q47">IF(Q$7=-1,R47,IF(Q$7=99,P47,IF(Q$7=0,INDEX($D47:$G47,0,Q$5),(INDEX($D47:$G47,0,Q$7+1)-INDEX($D47:$G47,0,Q$7))/(INDEX($D$4:$G$4,0,Q$7+1)-INDEX($D$4:$G$4,0,Q$7))+P47)))</f>
        <v>1</v>
      </c>
      <c r="R47" s="185" cm="1">
        <f t="array" ref="R47">IF(R$7=-1,S47,IF(R$7=99,Q47,IF(R$7=0,INDEX($D47:$G47,0,R$5),(INDEX($D47:$G47,0,R$7+1)-INDEX($D47:$G47,0,R$7))/(INDEX($D$4:$G$4,0,R$7+1)-INDEX($D$4:$G$4,0,R$7))+Q47)))</f>
        <v>1</v>
      </c>
      <c r="S47" s="214">
        <v>1.07</v>
      </c>
      <c r="T47" s="343">
        <f t="shared" ref="T47:AA47" si="45">IF(T$59=1,($AB47-$S47)/$AC$59+S47,$AB47)</f>
        <v>1.0525</v>
      </c>
      <c r="U47" s="343">
        <f t="shared" si="45"/>
        <v>1.0349999999999999</v>
      </c>
      <c r="V47" s="343">
        <f t="shared" si="45"/>
        <v>1.0174999999999998</v>
      </c>
      <c r="W47" s="343">
        <f t="shared" si="45"/>
        <v>0.99999999999999978</v>
      </c>
      <c r="X47" s="343">
        <f t="shared" si="45"/>
        <v>1</v>
      </c>
      <c r="Y47" s="343">
        <f t="shared" si="45"/>
        <v>1</v>
      </c>
      <c r="Z47" s="343">
        <f t="shared" si="45"/>
        <v>1</v>
      </c>
      <c r="AA47" s="343">
        <f t="shared" si="45"/>
        <v>1</v>
      </c>
      <c r="AB47" s="185" cm="1">
        <f t="array" ref="AB47">IF(AB$7=-1,AC47,IF(AB$7=99,AA47,IF(AB$7=0,INDEX($D47:$G47,0,AB$5),(INDEX($D47:$G47,0,AB$7+1)-INDEX($D47:$G47,0,AB$7))/(INDEX($D$4:$G$4,0,AB$7+1)-INDEX($D$4:$G$4,0,AB$7))+AA47)))</f>
        <v>1</v>
      </c>
      <c r="AC47" s="185" cm="1">
        <f t="array" ref="AC47">IF(AC$7=-1,AD47,IF(AC$7=99,AB47,IF(AC$7=0,INDEX($D47:$G47,0,AC$5),(INDEX($D47:$G47,0,AC$7+1)-INDEX($D47:$G47,0,AC$7))/(INDEX($D$4:$G$4,0,AC$7+1)-INDEX($D$4:$G$4,0,AC$7))+AB47)))</f>
        <v>1</v>
      </c>
      <c r="AD47" s="185" cm="1">
        <f t="array" ref="AD47">IF(AD$7=-1,AE47,IF(AD$7=99,AC47,IF(AD$7=0,INDEX($D47:$G47,0,AD$5),(INDEX($D47:$G47,0,AD$7+1)-INDEX($D47:$G47,0,AD$7))/(INDEX($D$4:$G$4,0,AD$7+1)-INDEX($D$4:$G$4,0,AD$7))+AC47)))</f>
        <v>1</v>
      </c>
      <c r="AE47" s="185" cm="1">
        <f t="array" ref="AE47">IF(AE$7=-1,AF47,IF(AE$7=99,AD47,IF(AE$7=0,INDEX($D47:$G47,0,AE$5),(INDEX($D47:$G47,0,AE$7+1)-INDEX($D47:$G47,0,AE$7))/(INDEX($D$4:$G$4,0,AE$7+1)-INDEX($D$4:$G$4,0,AE$7))+AD47)))</f>
        <v>1</v>
      </c>
      <c r="AF47" s="185" cm="1">
        <f t="array" ref="AF47">IF(AF$7=-1,AG47,IF(AF$7=99,AE47,IF(AF$7=0,INDEX($D47:$G47,0,AF$5),(INDEX($D47:$G47,0,AF$7+1)-INDEX($D47:$G47,0,AF$7))/(INDEX($D$4:$G$4,0,AF$7+1)-INDEX($D$4:$G$4,0,AF$7))+AE47)))</f>
        <v>1</v>
      </c>
      <c r="AG47" s="185" cm="1">
        <f t="array" ref="AG47">IF(AG$7=-1,AH47,IF(AG$7=99,AF47,IF(AG$7=0,INDEX($D47:$G47,0,AG$5),(INDEX($D47:$G47,0,AG$7+1)-INDEX($D47:$G47,0,AG$7))/(INDEX($D$4:$G$4,0,AG$7+1)-INDEX($D$4:$G$4,0,AG$7))+AF47)))</f>
        <v>1</v>
      </c>
      <c r="AH47" s="185" cm="1">
        <f t="array" ref="AH47">IF(AH$7=-1,AI47,IF(AH$7=99,AG47,IF(AH$7=0,INDEX($D47:$G47,0,AH$5),(INDEX($D47:$G47,0,AH$7+1)-INDEX($D47:$G47,0,AH$7))/(INDEX($D$4:$G$4,0,AH$7+1)-INDEX($D$4:$G$4,0,AH$7))+AG47)))</f>
        <v>1</v>
      </c>
      <c r="AI47" s="185" cm="1">
        <f t="array" ref="AI47">IF(AI$7=-1,AJ47,IF(AI$7=99,AH47,IF(AI$7=0,INDEX($D47:$G47,0,AI$5),(INDEX($D47:$G47,0,AI$7+1)-INDEX($D47:$G47,0,AI$7))/(INDEX($D$4:$G$4,0,AI$7+1)-INDEX($D$4:$G$4,0,AI$7))+AH47)))</f>
        <v>1</v>
      </c>
      <c r="AJ47" s="185" cm="1">
        <f t="array" ref="AJ47">IF(AJ$7=-1,AK47,IF(AJ$7=99,AI47,IF(AJ$7=0,INDEX($D47:$G47,0,AJ$5),(INDEX($D47:$G47,0,AJ$7+1)-INDEX($D47:$G47,0,AJ$7))/(INDEX($D$4:$G$4,0,AJ$7+1)-INDEX($D$4:$G$4,0,AJ$7))+AI47)))</f>
        <v>1</v>
      </c>
      <c r="AK47" s="185" cm="1">
        <f t="array" ref="AK47">IF(AK$7=-1,AL47,IF(AK$7=99,AJ47,IF(AK$7=0,INDEX($D47:$G47,0,AK$5),(INDEX($D47:$G47,0,AK$7+1)-INDEX($D47:$G47,0,AK$7))/(INDEX($D$4:$G$4,0,AK$7+1)-INDEX($D$4:$G$4,0,AK$7))+AJ47)))</f>
        <v>1</v>
      </c>
      <c r="AL47" s="185" cm="1">
        <f t="array" ref="AL47">IF(AL$7=-1,AM47,IF(AL$7=99,AK47,IF(AL$7=0,INDEX($D47:$G47,0,AL$5),(INDEX($D47:$G47,0,AL$7+1)-INDEX($D47:$G47,0,AL$7))/(INDEX($D$4:$G$4,0,AL$7+1)-INDEX($D$4:$G$4,0,AL$7))+AK47)))</f>
        <v>1</v>
      </c>
      <c r="AM47" s="185" cm="1">
        <f t="array" ref="AM47">IF(AM$7=-1,AN47,IF(AM$7=99,AL47,IF(AM$7=0,INDEX($D47:$G47,0,AM$5),(INDEX($D47:$G47,0,AM$7+1)-INDEX($D47:$G47,0,AM$7))/(INDEX($D$4:$G$4,0,AM$7+1)-INDEX($D$4:$G$4,0,AM$7))+AL47)))</f>
        <v>1</v>
      </c>
      <c r="AN47" s="185" cm="1">
        <f t="array" ref="AN47">IF(AN$7=-1,AO47,IF(AN$7=99,AM47,IF(AN$7=0,INDEX($D47:$G47,0,AN$5),(INDEX($D47:$G47,0,AN$7+1)-INDEX($D47:$G47,0,AN$7))/(INDEX($D$4:$G$4,0,AN$7+1)-INDEX($D$4:$G$4,0,AN$7))+AM47)))</f>
        <v>1</v>
      </c>
      <c r="AO47" s="185" cm="1">
        <f t="array" ref="AO47">IF(AO$7=-1,AP47,IF(AO$7=99,AN47,IF(AO$7=0,INDEX($D47:$G47,0,AO$5),(INDEX($D47:$G47,0,AO$7+1)-INDEX($D47:$G47,0,AO$7))/(INDEX($D$4:$G$4,0,AO$7+1)-INDEX($D$4:$G$4,0,AO$7))+AN47)))</f>
        <v>1</v>
      </c>
      <c r="AP47" s="185" cm="1">
        <f t="array" ref="AP47">IF(AP$7=-1,AQ47,IF(AP$7=99,AO47,IF(AP$7=0,INDEX($D47:$G47,0,AP$5),(INDEX($D47:$G47,0,AP$7+1)-INDEX($D47:$G47,0,AP$7))/(INDEX($D$4:$G$4,0,AP$7+1)-INDEX($D$4:$G$4,0,AP$7))+AO47)))</f>
        <v>1</v>
      </c>
    </row>
    <row r="48" spans="1:42">
      <c r="A48" s="185" t="s">
        <v>16</v>
      </c>
      <c r="B48" s="186" t="str">
        <f t="shared" ref="B48:C58" si="46">B14</f>
        <v>IS</v>
      </c>
      <c r="C48" s="186" t="str">
        <f t="shared" si="46"/>
        <v>Iron &amp; Steel</v>
      </c>
      <c r="D48" s="185">
        <v>1</v>
      </c>
      <c r="E48" s="185">
        <v>1</v>
      </c>
      <c r="F48" s="185">
        <v>1</v>
      </c>
      <c r="G48" s="185">
        <v>1</v>
      </c>
      <c r="J48" s="185" cm="1">
        <f t="array" ref="J48">IF(J$7=-1,K48,IF(J$7=99,I48,IF(J$7=0,INDEX($D48:$G48,0,J$5),(INDEX($D48:$G48,0,J$7+1)-INDEX($D48:$G48,0,J$7))/(INDEX($D$4:$G$4,0,J$7+1)-INDEX($D$4:$G$4,0,J$7))+I48)))</f>
        <v>1</v>
      </c>
      <c r="K48" s="185" cm="1">
        <f t="array" ref="K48">IF(K$7=-1,L48,IF(K$7=99,J48,IF(K$7=0,INDEX($D48:$G48,0,K$5),(INDEX($D48:$G48,0,K$7+1)-INDEX($D48:$G48,0,K$7))/(INDEX($D$4:$G$4,0,K$7+1)-INDEX($D$4:$G$4,0,K$7))+J48)))</f>
        <v>1</v>
      </c>
      <c r="L48" s="185" cm="1">
        <f t="array" ref="L48">IF(L$7=-1,M48,IF(L$7=99,K48,IF(L$7=0,INDEX($D48:$G48,0,L$5),(INDEX($D48:$G48,0,L$7+1)-INDEX($D48:$G48,0,L$7))/(INDEX($D$4:$G$4,0,L$7+1)-INDEX($D$4:$G$4,0,L$7))+K48)))</f>
        <v>1</v>
      </c>
      <c r="M48" s="185" cm="1">
        <f t="array" ref="M48">IF(M$7=-1,N48,IF(M$7=99,L48,IF(M$7=0,INDEX($D48:$G48,0,M$5),(INDEX($D48:$G48,0,M$7+1)-INDEX($D48:$G48,0,M$7))/(INDEX($D$4:$G$4,0,M$7+1)-INDEX($D$4:$G$4,0,M$7))+L48)))</f>
        <v>1</v>
      </c>
      <c r="N48" s="185" cm="1">
        <f t="array" ref="N48">IF(N$7=-1,O48,IF(N$7=99,M48,IF(N$7=0,INDEX($D48:$G48,0,N$5),(INDEX($D48:$G48,0,N$7+1)-INDEX($D48:$G48,0,N$7))/(INDEX($D$4:$G$4,0,N$7+1)-INDEX($D$4:$G$4,0,N$7))+M48)))</f>
        <v>1</v>
      </c>
      <c r="O48" s="185" cm="1">
        <f t="array" ref="O48">IF(O$7=-1,P48,IF(O$7=99,N48,IF(O$7=0,INDEX($D48:$G48,0,O$5),(INDEX($D48:$G48,0,O$7+1)-INDEX($D48:$G48,0,O$7))/(INDEX($D$4:$G$4,0,O$7+1)-INDEX($D$4:$G$4,0,O$7))+N48)))</f>
        <v>1</v>
      </c>
      <c r="P48" s="185" cm="1">
        <f t="array" ref="P48">IF(P$7=-1,Q48,IF(P$7=99,O48,IF(P$7=0,INDEX($D48:$G48,0,P$5),(INDEX($D48:$G48,0,P$7+1)-INDEX($D48:$G48,0,P$7))/(INDEX($D$4:$G$4,0,P$7+1)-INDEX($D$4:$G$4,0,P$7))+O48)))</f>
        <v>1</v>
      </c>
      <c r="Q48" s="185" cm="1">
        <f t="array" ref="Q48">IF(Q$7=-1,R48,IF(Q$7=99,P48,IF(Q$7=0,INDEX($D48:$G48,0,Q$5),(INDEX($D48:$G48,0,Q$7+1)-INDEX($D48:$G48,0,Q$7))/(INDEX($D$4:$G$4,0,Q$7+1)-INDEX($D$4:$G$4,0,Q$7))+P48)))</f>
        <v>1</v>
      </c>
      <c r="R48" s="185" cm="1">
        <f t="array" ref="R48">IF(R$7=-1,S48,IF(R$7=99,Q48,IF(R$7=0,INDEX($D48:$G48,0,R$5),(INDEX($D48:$G48,0,R$7+1)-INDEX($D48:$G48,0,R$7))/(INDEX($D$4:$G$4,0,R$7+1)-INDEX($D$4:$G$4,0,R$7))+Q48)))</f>
        <v>1</v>
      </c>
      <c r="S48" s="185" cm="1">
        <f t="array" ref="S48">IF(S$7=-1,T48,IF(S$7=99,R48,IF(S$7=0,INDEX($D48:$G48,0,S$5),(INDEX($D48:$G48,0,S$7+1)-INDEX($D48:$G48,0,S$7))/(INDEX($D$4:$G$4,0,S$7+1)-INDEX($D$4:$G$4,0,S$7))+R48)))</f>
        <v>1</v>
      </c>
      <c r="T48" s="343">
        <f t="shared" ref="T48:AA48" si="47">IF(T$59=1,($AB48-$S48)/$AC$59+S48,$AB48)</f>
        <v>1</v>
      </c>
      <c r="U48" s="343">
        <f t="shared" si="47"/>
        <v>1</v>
      </c>
      <c r="V48" s="343">
        <f t="shared" si="47"/>
        <v>1</v>
      </c>
      <c r="W48" s="343">
        <f t="shared" si="47"/>
        <v>1</v>
      </c>
      <c r="X48" s="343">
        <f t="shared" si="47"/>
        <v>1</v>
      </c>
      <c r="Y48" s="343">
        <f t="shared" si="47"/>
        <v>1</v>
      </c>
      <c r="Z48" s="343">
        <f t="shared" si="47"/>
        <v>1</v>
      </c>
      <c r="AA48" s="343">
        <f t="shared" si="47"/>
        <v>1</v>
      </c>
      <c r="AB48" s="185" cm="1">
        <f t="array" ref="AB48">IF(AB$7=-1,AC48,IF(AB$7=99,AA48,IF(AB$7=0,INDEX($D48:$G48,0,AB$5),(INDEX($D48:$G48,0,AB$7+1)-INDEX($D48:$G48,0,AB$7))/(INDEX($D$4:$G$4,0,AB$7+1)-INDEX($D$4:$G$4,0,AB$7))+AA48)))</f>
        <v>1</v>
      </c>
      <c r="AC48" s="185" cm="1">
        <f t="array" ref="AC48">IF(AC$7=-1,AD48,IF(AC$7=99,AB48,IF(AC$7=0,INDEX($D48:$G48,0,AC$5),(INDEX($D48:$G48,0,AC$7+1)-INDEX($D48:$G48,0,AC$7))/(INDEX($D$4:$G$4,0,AC$7+1)-INDEX($D$4:$G$4,0,AC$7))+AB48)))</f>
        <v>1</v>
      </c>
      <c r="AD48" s="185" cm="1">
        <f t="array" ref="AD48">IF(AD$7=-1,AE48,IF(AD$7=99,AC48,IF(AD$7=0,INDEX($D48:$G48,0,AD$5),(INDEX($D48:$G48,0,AD$7+1)-INDEX($D48:$G48,0,AD$7))/(INDEX($D$4:$G$4,0,AD$7+1)-INDEX($D$4:$G$4,0,AD$7))+AC48)))</f>
        <v>1</v>
      </c>
      <c r="AE48" s="185" cm="1">
        <f t="array" ref="AE48">IF(AE$7=-1,AF48,IF(AE$7=99,AD48,IF(AE$7=0,INDEX($D48:$G48,0,AE$5),(INDEX($D48:$G48,0,AE$7+1)-INDEX($D48:$G48,0,AE$7))/(INDEX($D$4:$G$4,0,AE$7+1)-INDEX($D$4:$G$4,0,AE$7))+AD48)))</f>
        <v>1</v>
      </c>
      <c r="AF48" s="185" cm="1">
        <f t="array" ref="AF48">IF(AF$7=-1,AG48,IF(AF$7=99,AE48,IF(AF$7=0,INDEX($D48:$G48,0,AF$5),(INDEX($D48:$G48,0,AF$7+1)-INDEX($D48:$G48,0,AF$7))/(INDEX($D$4:$G$4,0,AF$7+1)-INDEX($D$4:$G$4,0,AF$7))+AE48)))</f>
        <v>1</v>
      </c>
      <c r="AG48" s="185" cm="1">
        <f t="array" ref="AG48">IF(AG$7=-1,AH48,IF(AG$7=99,AF48,IF(AG$7=0,INDEX($D48:$G48,0,AG$5),(INDEX($D48:$G48,0,AG$7+1)-INDEX($D48:$G48,0,AG$7))/(INDEX($D$4:$G$4,0,AG$7+1)-INDEX($D$4:$G$4,0,AG$7))+AF48)))</f>
        <v>1</v>
      </c>
      <c r="AH48" s="185" cm="1">
        <f t="array" ref="AH48">IF(AH$7=-1,AI48,IF(AH$7=99,AG48,IF(AH$7=0,INDEX($D48:$G48,0,AH$5),(INDEX($D48:$G48,0,AH$7+1)-INDEX($D48:$G48,0,AH$7))/(INDEX($D$4:$G$4,0,AH$7+1)-INDEX($D$4:$G$4,0,AH$7))+AG48)))</f>
        <v>1</v>
      </c>
      <c r="AI48" s="185" cm="1">
        <f t="array" ref="AI48">IF(AI$7=-1,AJ48,IF(AI$7=99,AH48,IF(AI$7=0,INDEX($D48:$G48,0,AI$5),(INDEX($D48:$G48,0,AI$7+1)-INDEX($D48:$G48,0,AI$7))/(INDEX($D$4:$G$4,0,AI$7+1)-INDEX($D$4:$G$4,0,AI$7))+AH48)))</f>
        <v>1</v>
      </c>
      <c r="AJ48" s="185" cm="1">
        <f t="array" ref="AJ48">IF(AJ$7=-1,AK48,IF(AJ$7=99,AI48,IF(AJ$7=0,INDEX($D48:$G48,0,AJ$5),(INDEX($D48:$G48,0,AJ$7+1)-INDEX($D48:$G48,0,AJ$7))/(INDEX($D$4:$G$4,0,AJ$7+1)-INDEX($D$4:$G$4,0,AJ$7))+AI48)))</f>
        <v>1</v>
      </c>
      <c r="AK48" s="185" cm="1">
        <f t="array" ref="AK48">IF(AK$7=-1,AL48,IF(AK$7=99,AJ48,IF(AK$7=0,INDEX($D48:$G48,0,AK$5),(INDEX($D48:$G48,0,AK$7+1)-INDEX($D48:$G48,0,AK$7))/(INDEX($D$4:$G$4,0,AK$7+1)-INDEX($D$4:$G$4,0,AK$7))+AJ48)))</f>
        <v>1</v>
      </c>
      <c r="AL48" s="185" cm="1">
        <f t="array" ref="AL48">IF(AL$7=-1,AM48,IF(AL$7=99,AK48,IF(AL$7=0,INDEX($D48:$G48,0,AL$5),(INDEX($D48:$G48,0,AL$7+1)-INDEX($D48:$G48,0,AL$7))/(INDEX($D$4:$G$4,0,AL$7+1)-INDEX($D$4:$G$4,0,AL$7))+AK48)))</f>
        <v>1</v>
      </c>
      <c r="AM48" s="185" cm="1">
        <f t="array" ref="AM48">IF(AM$7=-1,AN48,IF(AM$7=99,AL48,IF(AM$7=0,INDEX($D48:$G48,0,AM$5),(INDEX($D48:$G48,0,AM$7+1)-INDEX($D48:$G48,0,AM$7))/(INDEX($D$4:$G$4,0,AM$7+1)-INDEX($D$4:$G$4,0,AM$7))+AL48)))</f>
        <v>1</v>
      </c>
      <c r="AN48" s="185" cm="1">
        <f t="array" ref="AN48">IF(AN$7=-1,AO48,IF(AN$7=99,AM48,IF(AN$7=0,INDEX($D48:$G48,0,AN$5),(INDEX($D48:$G48,0,AN$7+1)-INDEX($D48:$G48,0,AN$7))/(INDEX($D$4:$G$4,0,AN$7+1)-INDEX($D$4:$G$4,0,AN$7))+AM48)))</f>
        <v>1</v>
      </c>
      <c r="AO48" s="185" cm="1">
        <f t="array" ref="AO48">IF(AO$7=-1,AP48,IF(AO$7=99,AN48,IF(AO$7=0,INDEX($D48:$G48,0,AO$5),(INDEX($D48:$G48,0,AO$7+1)-INDEX($D48:$G48,0,AO$7))/(INDEX($D$4:$G$4,0,AO$7+1)-INDEX($D$4:$G$4,0,AO$7))+AN48)))</f>
        <v>1</v>
      </c>
      <c r="AP48" s="185" cm="1">
        <f t="array" ref="AP48">IF(AP$7=-1,AQ48,IF(AP$7=99,AO48,IF(AP$7=0,INDEX($D48:$G48,0,AP$5),(INDEX($D48:$G48,0,AP$7+1)-INDEX($D48:$G48,0,AP$7))/(INDEX($D$4:$G$4,0,AP$7+1)-INDEX($D$4:$G$4,0,AP$7))+AO48)))</f>
        <v>1</v>
      </c>
    </row>
    <row r="49" spans="1:42">
      <c r="A49" s="185" t="s">
        <v>16</v>
      </c>
      <c r="B49" s="186" t="str">
        <f t="shared" si="46"/>
        <v>CP</v>
      </c>
      <c r="C49" s="186" t="str">
        <f t="shared" si="46"/>
        <v>Chemicals</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214">
        <v>1.054</v>
      </c>
      <c r="T49" s="343">
        <f t="shared" ref="T49:AA49" si="48">IF(T$59=1,($AB49-$S49)/$AC$59+S49,$AB49)</f>
        <v>1.0405</v>
      </c>
      <c r="U49" s="343">
        <f t="shared" si="48"/>
        <v>1.0269999999999999</v>
      </c>
      <c r="V49" s="343">
        <f t="shared" si="48"/>
        <v>1.0134999999999998</v>
      </c>
      <c r="W49" s="343">
        <f t="shared" si="48"/>
        <v>0.99999999999999978</v>
      </c>
      <c r="X49" s="343">
        <f t="shared" si="48"/>
        <v>1</v>
      </c>
      <c r="Y49" s="343">
        <f t="shared" si="48"/>
        <v>1</v>
      </c>
      <c r="Z49" s="343">
        <f t="shared" si="48"/>
        <v>1</v>
      </c>
      <c r="AA49" s="343">
        <f t="shared" si="48"/>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c r="A50" s="185" t="s">
        <v>16</v>
      </c>
      <c r="B50" s="186" t="str">
        <f t="shared" si="46"/>
        <v>NF</v>
      </c>
      <c r="C50" s="186" t="str">
        <f t="shared" si="46"/>
        <v>Precious &amp; Non-Ferrous metals</v>
      </c>
      <c r="D50" s="185">
        <v>1</v>
      </c>
      <c r="E50" s="185">
        <v>1</v>
      </c>
      <c r="F50" s="185">
        <v>1</v>
      </c>
      <c r="G50" s="185">
        <v>1</v>
      </c>
      <c r="J50" s="185" cm="1">
        <f t="array" ref="J50">IF(J$7=-1,K50,IF(J$7=99,I50,IF(J$7=0,INDEX($D50:$G50,0,J$5),(INDEX($D50:$G50,0,J$7+1)-INDEX($D50:$G50,0,J$7))/(INDEX($D$4:$G$4,0,J$7+1)-INDEX($D$4:$G$4,0,J$7))+I50)))</f>
        <v>1</v>
      </c>
      <c r="K50" s="185" cm="1">
        <f t="array" ref="K50">IF(K$7=-1,L50,IF(K$7=99,J50,IF(K$7=0,INDEX($D50:$G50,0,K$5),(INDEX($D50:$G50,0,K$7+1)-INDEX($D50:$G50,0,K$7))/(INDEX($D$4:$G$4,0,K$7+1)-INDEX($D$4:$G$4,0,K$7))+J50)))</f>
        <v>1</v>
      </c>
      <c r="L50" s="185" cm="1">
        <f t="array" ref="L50">IF(L$7=-1,M50,IF(L$7=99,K50,IF(L$7=0,INDEX($D50:$G50,0,L$5),(INDEX($D50:$G50,0,L$7+1)-INDEX($D50:$G50,0,L$7))/(INDEX($D$4:$G$4,0,L$7+1)-INDEX($D$4:$G$4,0,L$7))+K50)))</f>
        <v>1</v>
      </c>
      <c r="M50" s="185" cm="1">
        <f t="array" ref="M50">IF(M$7=-1,N50,IF(M$7=99,L50,IF(M$7=0,INDEX($D50:$G50,0,M$5),(INDEX($D50:$G50,0,M$7+1)-INDEX($D50:$G50,0,M$7))/(INDEX($D$4:$G$4,0,M$7+1)-INDEX($D$4:$G$4,0,M$7))+L50)))</f>
        <v>1</v>
      </c>
      <c r="N50" s="185" cm="1">
        <f t="array" ref="N50">IF(N$7=-1,O50,IF(N$7=99,M50,IF(N$7=0,INDEX($D50:$G50,0,N$5),(INDEX($D50:$G50,0,N$7+1)-INDEX($D50:$G50,0,N$7))/(INDEX($D$4:$G$4,0,N$7+1)-INDEX($D$4:$G$4,0,N$7))+M50)))</f>
        <v>1</v>
      </c>
      <c r="O50" s="185" cm="1">
        <f t="array" ref="O50">IF(O$7=-1,P50,IF(O$7=99,N50,IF(O$7=0,INDEX($D50:$G50,0,O$5),(INDEX($D50:$G50,0,O$7+1)-INDEX($D50:$G50,0,O$7))/(INDEX($D$4:$G$4,0,O$7+1)-INDEX($D$4:$G$4,0,O$7))+N50)))</f>
        <v>1</v>
      </c>
      <c r="P50" s="185" cm="1">
        <f t="array" ref="P50">IF(P$7=-1,Q50,IF(P$7=99,O50,IF(P$7=0,INDEX($D50:$G50,0,P$5),(INDEX($D50:$G50,0,P$7+1)-INDEX($D50:$G50,0,P$7))/(INDEX($D$4:$G$4,0,P$7+1)-INDEX($D$4:$G$4,0,P$7))+O50)))</f>
        <v>1</v>
      </c>
      <c r="Q50" s="185" cm="1">
        <f t="array" ref="Q50">IF(Q$7=-1,R50,IF(Q$7=99,P50,IF(Q$7=0,INDEX($D50:$G50,0,Q$5),(INDEX($D50:$G50,0,Q$7+1)-INDEX($D50:$G50,0,Q$7))/(INDEX($D$4:$G$4,0,Q$7+1)-INDEX($D$4:$G$4,0,Q$7))+P50)))</f>
        <v>1</v>
      </c>
      <c r="R50" s="185" cm="1">
        <f t="array" ref="R50">IF(R$7=-1,S50,IF(R$7=99,Q50,IF(R$7=0,INDEX($D50:$G50,0,R$5),(INDEX($D50:$G50,0,R$7+1)-INDEX($D50:$G50,0,R$7))/(INDEX($D$4:$G$4,0,R$7+1)-INDEX($D$4:$G$4,0,R$7))+Q50)))</f>
        <v>1</v>
      </c>
      <c r="S50" s="214">
        <v>1.1000000000000001</v>
      </c>
      <c r="T50" s="343">
        <f t="shared" ref="T50:AA50" si="49">IF(T$59=1,($AB50-$S50)/$AC$59+S50,$AB50)</f>
        <v>1.0750000000000002</v>
      </c>
      <c r="U50" s="343">
        <f t="shared" si="49"/>
        <v>1.0500000000000003</v>
      </c>
      <c r="V50" s="343">
        <f t="shared" si="49"/>
        <v>1.0250000000000004</v>
      </c>
      <c r="W50" s="343">
        <f t="shared" si="49"/>
        <v>1.0000000000000004</v>
      </c>
      <c r="X50" s="343">
        <f t="shared" si="49"/>
        <v>1</v>
      </c>
      <c r="Y50" s="343">
        <f t="shared" si="49"/>
        <v>1</v>
      </c>
      <c r="Z50" s="343">
        <f t="shared" si="49"/>
        <v>1</v>
      </c>
      <c r="AA50" s="343">
        <f t="shared" si="49"/>
        <v>1</v>
      </c>
      <c r="AB50" s="185" cm="1">
        <f t="array" ref="AB50">IF(AB$7=-1,AC50,IF(AB$7=99,AA50,IF(AB$7=0,INDEX($D50:$G50,0,AB$5),(INDEX($D50:$G50,0,AB$7+1)-INDEX($D50:$G50,0,AB$7))/(INDEX($D$4:$G$4,0,AB$7+1)-INDEX($D$4:$G$4,0,AB$7))+AA50)))</f>
        <v>1</v>
      </c>
      <c r="AC50" s="185" cm="1">
        <f t="array" ref="AC50">IF(AC$7=-1,AD50,IF(AC$7=99,AB50,IF(AC$7=0,INDEX($D50:$G50,0,AC$5),(INDEX($D50:$G50,0,AC$7+1)-INDEX($D50:$G50,0,AC$7))/(INDEX($D$4:$G$4,0,AC$7+1)-INDEX($D$4:$G$4,0,AC$7))+AB50)))</f>
        <v>1</v>
      </c>
      <c r="AD50" s="185" cm="1">
        <f t="array" ref="AD50">IF(AD$7=-1,AE50,IF(AD$7=99,AC50,IF(AD$7=0,INDEX($D50:$G50,0,AD$5),(INDEX($D50:$G50,0,AD$7+1)-INDEX($D50:$G50,0,AD$7))/(INDEX($D$4:$G$4,0,AD$7+1)-INDEX($D$4:$G$4,0,AD$7))+AC50)))</f>
        <v>1</v>
      </c>
      <c r="AE50" s="185" cm="1">
        <f t="array" ref="AE50">IF(AE$7=-1,AF50,IF(AE$7=99,AD50,IF(AE$7=0,INDEX($D50:$G50,0,AE$5),(INDEX($D50:$G50,0,AE$7+1)-INDEX($D50:$G50,0,AE$7))/(INDEX($D$4:$G$4,0,AE$7+1)-INDEX($D$4:$G$4,0,AE$7))+AD50)))</f>
        <v>1</v>
      </c>
      <c r="AF50" s="185" cm="1">
        <f t="array" ref="AF50">IF(AF$7=-1,AG50,IF(AF$7=99,AE50,IF(AF$7=0,INDEX($D50:$G50,0,AF$5),(INDEX($D50:$G50,0,AF$7+1)-INDEX($D50:$G50,0,AF$7))/(INDEX($D$4:$G$4,0,AF$7+1)-INDEX($D$4:$G$4,0,AF$7))+AE50)))</f>
        <v>1</v>
      </c>
      <c r="AG50" s="185" cm="1">
        <f t="array" ref="AG50">IF(AG$7=-1,AH50,IF(AG$7=99,AF50,IF(AG$7=0,INDEX($D50:$G50,0,AG$5),(INDEX($D50:$G50,0,AG$7+1)-INDEX($D50:$G50,0,AG$7))/(INDEX($D$4:$G$4,0,AG$7+1)-INDEX($D$4:$G$4,0,AG$7))+AF50)))</f>
        <v>1</v>
      </c>
      <c r="AH50" s="185" cm="1">
        <f t="array" ref="AH50">IF(AH$7=-1,AI50,IF(AH$7=99,AG50,IF(AH$7=0,INDEX($D50:$G50,0,AH$5),(INDEX($D50:$G50,0,AH$7+1)-INDEX($D50:$G50,0,AH$7))/(INDEX($D$4:$G$4,0,AH$7+1)-INDEX($D$4:$G$4,0,AH$7))+AG50)))</f>
        <v>1</v>
      </c>
      <c r="AI50" s="185" cm="1">
        <f t="array" ref="AI50">IF(AI$7=-1,AJ50,IF(AI$7=99,AH50,IF(AI$7=0,INDEX($D50:$G50,0,AI$5),(INDEX($D50:$G50,0,AI$7+1)-INDEX($D50:$G50,0,AI$7))/(INDEX($D$4:$G$4,0,AI$7+1)-INDEX($D$4:$G$4,0,AI$7))+AH50)))</f>
        <v>1</v>
      </c>
      <c r="AJ50" s="185" cm="1">
        <f t="array" ref="AJ50">IF(AJ$7=-1,AK50,IF(AJ$7=99,AI50,IF(AJ$7=0,INDEX($D50:$G50,0,AJ$5),(INDEX($D50:$G50,0,AJ$7+1)-INDEX($D50:$G50,0,AJ$7))/(INDEX($D$4:$G$4,0,AJ$7+1)-INDEX($D$4:$G$4,0,AJ$7))+AI50)))</f>
        <v>1</v>
      </c>
      <c r="AK50" s="185" cm="1">
        <f t="array" ref="AK50">IF(AK$7=-1,AL50,IF(AK$7=99,AJ50,IF(AK$7=0,INDEX($D50:$G50,0,AK$5),(INDEX($D50:$G50,0,AK$7+1)-INDEX($D50:$G50,0,AK$7))/(INDEX($D$4:$G$4,0,AK$7+1)-INDEX($D$4:$G$4,0,AK$7))+AJ50)))</f>
        <v>1</v>
      </c>
      <c r="AL50" s="185" cm="1">
        <f t="array" ref="AL50">IF(AL$7=-1,AM50,IF(AL$7=99,AK50,IF(AL$7=0,INDEX($D50:$G50,0,AL$5),(INDEX($D50:$G50,0,AL$7+1)-INDEX($D50:$G50,0,AL$7))/(INDEX($D$4:$G$4,0,AL$7+1)-INDEX($D$4:$G$4,0,AL$7))+AK50)))</f>
        <v>1</v>
      </c>
      <c r="AM50" s="185" cm="1">
        <f t="array" ref="AM50">IF(AM$7=-1,AN50,IF(AM$7=99,AL50,IF(AM$7=0,INDEX($D50:$G50,0,AM$5),(INDEX($D50:$G50,0,AM$7+1)-INDEX($D50:$G50,0,AM$7))/(INDEX($D$4:$G$4,0,AM$7+1)-INDEX($D$4:$G$4,0,AM$7))+AL50)))</f>
        <v>1</v>
      </c>
      <c r="AN50" s="185" cm="1">
        <f t="array" ref="AN50">IF(AN$7=-1,AO50,IF(AN$7=99,AM50,IF(AN$7=0,INDEX($D50:$G50,0,AN$5),(INDEX($D50:$G50,0,AN$7+1)-INDEX($D50:$G50,0,AN$7))/(INDEX($D$4:$G$4,0,AN$7+1)-INDEX($D$4:$G$4,0,AN$7))+AM50)))</f>
        <v>1</v>
      </c>
      <c r="AO50" s="185" cm="1">
        <f t="array" ref="AO50">IF(AO$7=-1,AP50,IF(AO$7=99,AN50,IF(AO$7=0,INDEX($D50:$G50,0,AO$5),(INDEX($D50:$G50,0,AO$7+1)-INDEX($D50:$G50,0,AO$7))/(INDEX($D$4:$G$4,0,AO$7+1)-INDEX($D$4:$G$4,0,AO$7))+AN50)))</f>
        <v>1</v>
      </c>
      <c r="AP50" s="185" cm="1">
        <f t="array" ref="AP50">IF(AP$7=-1,AQ50,IF(AP$7=99,AO50,IF(AP$7=0,INDEX($D50:$G50,0,AP$5),(INDEX($D50:$G50,0,AP$7+1)-INDEX($D50:$G50,0,AP$7))/(INDEX($D$4:$G$4,0,AP$7+1)-INDEX($D$4:$G$4,0,AP$7))+AO50)))</f>
        <v>1</v>
      </c>
    </row>
    <row r="51" spans="1:42">
      <c r="A51" s="185" t="s">
        <v>16</v>
      </c>
      <c r="B51" s="186" t="str">
        <f t="shared" si="46"/>
        <v>NM</v>
      </c>
      <c r="C51" s="186" t="str">
        <f t="shared" si="46"/>
        <v>N.M.M Products</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3">
        <f t="shared" ref="T51:AA51" si="50">IF(T$59=1,($AB51-$S51)/$AC$59+S51,$AB51)</f>
        <v>1</v>
      </c>
      <c r="U51" s="343">
        <f t="shared" si="50"/>
        <v>1</v>
      </c>
      <c r="V51" s="343">
        <f t="shared" si="50"/>
        <v>1</v>
      </c>
      <c r="W51" s="343">
        <f t="shared" si="50"/>
        <v>1</v>
      </c>
      <c r="X51" s="343">
        <f t="shared" si="50"/>
        <v>1</v>
      </c>
      <c r="Y51" s="343">
        <f t="shared" si="50"/>
        <v>1</v>
      </c>
      <c r="Z51" s="343">
        <f t="shared" si="50"/>
        <v>1</v>
      </c>
      <c r="AA51" s="343">
        <f t="shared" si="50"/>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46"/>
        <v>NM</v>
      </c>
      <c r="C52" s="186" t="str">
        <f t="shared" si="46"/>
        <v>N.M.M Products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185" cm="1">
        <f t="array" ref="S52">IF(S$7=-1,T52,IF(S$7=99,R52,IF(S$7=0,INDEX($D52:$G52,0,S$5),(INDEX($D52:$G52,0,S$7+1)-INDEX($D52:$G52,0,S$7))/(INDEX($D$4:$G$4,0,S$7+1)-INDEX($D$4:$G$4,0,S$7))+R52)))</f>
        <v>1</v>
      </c>
      <c r="T52" s="343">
        <f t="shared" ref="T52:AA52" si="51">IF(T$59=1,($AB52-$S52)/$AC$59+S52,$AB52)</f>
        <v>1</v>
      </c>
      <c r="U52" s="343">
        <f t="shared" si="51"/>
        <v>1</v>
      </c>
      <c r="V52" s="343">
        <f t="shared" si="51"/>
        <v>1</v>
      </c>
      <c r="W52" s="343">
        <f t="shared" si="51"/>
        <v>1</v>
      </c>
      <c r="X52" s="343">
        <f t="shared" si="51"/>
        <v>1</v>
      </c>
      <c r="Y52" s="343">
        <f t="shared" si="51"/>
        <v>1</v>
      </c>
      <c r="Z52" s="343">
        <f t="shared" si="51"/>
        <v>1</v>
      </c>
      <c r="AA52" s="343">
        <f t="shared" si="51"/>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 t="shared" si="46"/>
        <v>NM</v>
      </c>
      <c r="C53" s="186" t="str">
        <f t="shared" si="46"/>
        <v>N.M.M Products</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185" cm="1">
        <f t="array" ref="S53">IF(S$7=-1,T53,IF(S$7=99,R53,IF(S$7=0,INDEX($D53:$G53,0,S$5),(INDEX($D53:$G53,0,S$7+1)-INDEX($D53:$G53,0,S$7))/(INDEX($D$4:$G$4,0,S$7+1)-INDEX($D$4:$G$4,0,S$7))+R53)))</f>
        <v>1</v>
      </c>
      <c r="T53" s="343">
        <f t="shared" ref="T53:AA53" si="52">IF(T$59=1,($AB53-$S53)/$AC$59+S53,$AB53)</f>
        <v>1</v>
      </c>
      <c r="U53" s="343">
        <f t="shared" si="52"/>
        <v>1</v>
      </c>
      <c r="V53" s="343">
        <f t="shared" si="52"/>
        <v>1</v>
      </c>
      <c r="W53" s="343">
        <f t="shared" si="52"/>
        <v>1</v>
      </c>
      <c r="X53" s="343">
        <f t="shared" si="52"/>
        <v>1</v>
      </c>
      <c r="Y53" s="343">
        <f t="shared" si="52"/>
        <v>1</v>
      </c>
      <c r="Z53" s="343">
        <f t="shared" si="52"/>
        <v>1</v>
      </c>
      <c r="AA53" s="343">
        <f t="shared" si="52"/>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t="str">
        <f t="shared" si="46"/>
        <v>NM</v>
      </c>
      <c r="C54" s="186" t="str">
        <f t="shared" si="46"/>
        <v>N.M.M Products</v>
      </c>
      <c r="D54" s="185">
        <v>1</v>
      </c>
      <c r="E54" s="185">
        <v>1</v>
      </c>
      <c r="F54" s="185">
        <v>1</v>
      </c>
      <c r="G54" s="185">
        <v>1</v>
      </c>
      <c r="J54" s="185" cm="1">
        <f t="array" ref="J54">IF(J$7=-1,K54,IF(J$7=99,I54,IF(J$7=0,INDEX($D54:$G54,0,J$5),(INDEX($D54:$G54,0,J$7+1)-INDEX($D54:$G54,0,J$7))/(INDEX($D$4:$G$4,0,J$7+1)-INDEX($D$4:$G$4,0,J$7))+I54)))</f>
        <v>1</v>
      </c>
      <c r="K54" s="185" cm="1">
        <f t="array" ref="K54">IF(K$7=-1,L54,IF(K$7=99,J54,IF(K$7=0,INDEX($D54:$G54,0,K$5),(INDEX($D54:$G54,0,K$7+1)-INDEX($D54:$G54,0,K$7))/(INDEX($D$4:$G$4,0,K$7+1)-INDEX($D$4:$G$4,0,K$7))+J54)))</f>
        <v>1</v>
      </c>
      <c r="L54" s="185" cm="1">
        <f t="array" ref="L54">IF(L$7=-1,M54,IF(L$7=99,K54,IF(L$7=0,INDEX($D54:$G54,0,L$5),(INDEX($D54:$G54,0,L$7+1)-INDEX($D54:$G54,0,L$7))/(INDEX($D$4:$G$4,0,L$7+1)-INDEX($D$4:$G$4,0,L$7))+K54)))</f>
        <v>1</v>
      </c>
      <c r="M54" s="185" cm="1">
        <f t="array" ref="M54">IF(M$7=-1,N54,IF(M$7=99,L54,IF(M$7=0,INDEX($D54:$G54,0,M$5),(INDEX($D54:$G54,0,M$7+1)-INDEX($D54:$G54,0,M$7))/(INDEX($D$4:$G$4,0,M$7+1)-INDEX($D$4:$G$4,0,M$7))+L54)))</f>
        <v>1</v>
      </c>
      <c r="N54" s="185" cm="1">
        <f t="array" ref="N54">IF(N$7=-1,O54,IF(N$7=99,M54,IF(N$7=0,INDEX($D54:$G54,0,N$5),(INDEX($D54:$G54,0,N$7+1)-INDEX($D54:$G54,0,N$7))/(INDEX($D$4:$G$4,0,N$7+1)-INDEX($D$4:$G$4,0,N$7))+M54)))</f>
        <v>1</v>
      </c>
      <c r="O54" s="185" cm="1">
        <f t="array" ref="O54">IF(O$7=-1,P54,IF(O$7=99,N54,IF(O$7=0,INDEX($D54:$G54,0,O$5),(INDEX($D54:$G54,0,O$7+1)-INDEX($D54:$G54,0,O$7))/(INDEX($D$4:$G$4,0,O$7+1)-INDEX($D$4:$G$4,0,O$7))+N54)))</f>
        <v>1</v>
      </c>
      <c r="P54" s="185" cm="1">
        <f t="array" ref="P54">IF(P$7=-1,Q54,IF(P$7=99,O54,IF(P$7=0,INDEX($D54:$G54,0,P$5),(INDEX($D54:$G54,0,P$7+1)-INDEX($D54:$G54,0,P$7))/(INDEX($D$4:$G$4,0,P$7+1)-INDEX($D$4:$G$4,0,P$7))+O54)))</f>
        <v>1</v>
      </c>
      <c r="Q54" s="185" cm="1">
        <f t="array" ref="Q54">IF(Q$7=-1,R54,IF(Q$7=99,P54,IF(Q$7=0,INDEX($D54:$G54,0,Q$5),(INDEX($D54:$G54,0,Q$7+1)-INDEX($D54:$G54,0,Q$7))/(INDEX($D$4:$G$4,0,Q$7+1)-INDEX($D$4:$G$4,0,Q$7))+P54)))</f>
        <v>1</v>
      </c>
      <c r="R54" s="185" cm="1">
        <f t="array" ref="R54">IF(R$7=-1,S54,IF(R$7=99,Q54,IF(R$7=0,INDEX($D54:$G54,0,R$5),(INDEX($D54:$G54,0,R$7+1)-INDEX($D54:$G54,0,R$7))/(INDEX($D$4:$G$4,0,R$7+1)-INDEX($D$4:$G$4,0,R$7))+Q54)))</f>
        <v>1</v>
      </c>
      <c r="S54" s="185" cm="1">
        <f t="array" ref="S54">IF(S$7=-1,T54,IF(S$7=99,R54,IF(S$7=0,INDEX($D54:$G54,0,S$5),(INDEX($D54:$G54,0,S$7+1)-INDEX($D54:$G54,0,S$7))/(INDEX($D$4:$G$4,0,S$7+1)-INDEX($D$4:$G$4,0,S$7))+R54)))</f>
        <v>1</v>
      </c>
      <c r="T54" s="343">
        <f t="shared" ref="T54:AA54" si="53">IF(T$59=1,($AB54-$S54)/$AC$59+S54,$AB54)</f>
        <v>1</v>
      </c>
      <c r="U54" s="343">
        <f t="shared" si="53"/>
        <v>1</v>
      </c>
      <c r="V54" s="343">
        <f t="shared" si="53"/>
        <v>1</v>
      </c>
      <c r="W54" s="343">
        <f t="shared" si="53"/>
        <v>1</v>
      </c>
      <c r="X54" s="343">
        <f t="shared" si="53"/>
        <v>1</v>
      </c>
      <c r="Y54" s="343">
        <f t="shared" si="53"/>
        <v>1</v>
      </c>
      <c r="Z54" s="343">
        <f t="shared" si="53"/>
        <v>1</v>
      </c>
      <c r="AA54" s="343">
        <f t="shared" si="53"/>
        <v>1</v>
      </c>
      <c r="AB54" s="185" cm="1">
        <f t="array" ref="AB54">IF(AB$7=-1,AC54,IF(AB$7=99,AA54,IF(AB$7=0,INDEX($D54:$G54,0,AB$5),(INDEX($D54:$G54,0,AB$7+1)-INDEX($D54:$G54,0,AB$7))/(INDEX($D$4:$G$4,0,AB$7+1)-INDEX($D$4:$G$4,0,AB$7))+AA54)))</f>
        <v>1</v>
      </c>
      <c r="AC54" s="185" cm="1">
        <f t="array" ref="AC54">IF(AC$7=-1,AD54,IF(AC$7=99,AB54,IF(AC$7=0,INDEX($D54:$G54,0,AC$5),(INDEX($D54:$G54,0,AC$7+1)-INDEX($D54:$G54,0,AC$7))/(INDEX($D$4:$G$4,0,AC$7+1)-INDEX($D$4:$G$4,0,AC$7))+AB54)))</f>
        <v>1</v>
      </c>
      <c r="AD54" s="185" cm="1">
        <f t="array" ref="AD54">IF(AD$7=-1,AE54,IF(AD$7=99,AC54,IF(AD$7=0,INDEX($D54:$G54,0,AD$5),(INDEX($D54:$G54,0,AD$7+1)-INDEX($D54:$G54,0,AD$7))/(INDEX($D$4:$G$4,0,AD$7+1)-INDEX($D$4:$G$4,0,AD$7))+AC54)))</f>
        <v>1</v>
      </c>
      <c r="AE54" s="185" cm="1">
        <f t="array" ref="AE54">IF(AE$7=-1,AF54,IF(AE$7=99,AD54,IF(AE$7=0,INDEX($D54:$G54,0,AE$5),(INDEX($D54:$G54,0,AE$7+1)-INDEX($D54:$G54,0,AE$7))/(INDEX($D$4:$G$4,0,AE$7+1)-INDEX($D$4:$G$4,0,AE$7))+AD54)))</f>
        <v>1</v>
      </c>
      <c r="AF54" s="185" cm="1">
        <f t="array" ref="AF54">IF(AF$7=-1,AG54,IF(AF$7=99,AE54,IF(AF$7=0,INDEX($D54:$G54,0,AF$5),(INDEX($D54:$G54,0,AF$7+1)-INDEX($D54:$G54,0,AF$7))/(INDEX($D$4:$G$4,0,AF$7+1)-INDEX($D$4:$G$4,0,AF$7))+AE54)))</f>
        <v>1</v>
      </c>
      <c r="AG54" s="185" cm="1">
        <f t="array" ref="AG54">IF(AG$7=-1,AH54,IF(AG$7=99,AF54,IF(AG$7=0,INDEX($D54:$G54,0,AG$5),(INDEX($D54:$G54,0,AG$7+1)-INDEX($D54:$G54,0,AG$7))/(INDEX($D$4:$G$4,0,AG$7+1)-INDEX($D$4:$G$4,0,AG$7))+AF54)))</f>
        <v>1</v>
      </c>
      <c r="AH54" s="185" cm="1">
        <f t="array" ref="AH54">IF(AH$7=-1,AI54,IF(AH$7=99,AG54,IF(AH$7=0,INDEX($D54:$G54,0,AH$5),(INDEX($D54:$G54,0,AH$7+1)-INDEX($D54:$G54,0,AH$7))/(INDEX($D$4:$G$4,0,AH$7+1)-INDEX($D$4:$G$4,0,AH$7))+AG54)))</f>
        <v>1</v>
      </c>
      <c r="AI54" s="185" cm="1">
        <f t="array" ref="AI54">IF(AI$7=-1,AJ54,IF(AI$7=99,AH54,IF(AI$7=0,INDEX($D54:$G54,0,AI$5),(INDEX($D54:$G54,0,AI$7+1)-INDEX($D54:$G54,0,AI$7))/(INDEX($D$4:$G$4,0,AI$7+1)-INDEX($D$4:$G$4,0,AI$7))+AH54)))</f>
        <v>1</v>
      </c>
      <c r="AJ54" s="185" cm="1">
        <f t="array" ref="AJ54">IF(AJ$7=-1,AK54,IF(AJ$7=99,AI54,IF(AJ$7=0,INDEX($D54:$G54,0,AJ$5),(INDEX($D54:$G54,0,AJ$7+1)-INDEX($D54:$G54,0,AJ$7))/(INDEX($D$4:$G$4,0,AJ$7+1)-INDEX($D$4:$G$4,0,AJ$7))+AI54)))</f>
        <v>1</v>
      </c>
      <c r="AK54" s="185" cm="1">
        <f t="array" ref="AK54">IF(AK$7=-1,AL54,IF(AK$7=99,AJ54,IF(AK$7=0,INDEX($D54:$G54,0,AK$5),(INDEX($D54:$G54,0,AK$7+1)-INDEX($D54:$G54,0,AK$7))/(INDEX($D$4:$G$4,0,AK$7+1)-INDEX($D$4:$G$4,0,AK$7))+AJ54)))</f>
        <v>1</v>
      </c>
      <c r="AL54" s="185" cm="1">
        <f t="array" ref="AL54">IF(AL$7=-1,AM54,IF(AL$7=99,AK54,IF(AL$7=0,INDEX($D54:$G54,0,AL$5),(INDEX($D54:$G54,0,AL$7+1)-INDEX($D54:$G54,0,AL$7))/(INDEX($D$4:$G$4,0,AL$7+1)-INDEX($D$4:$G$4,0,AL$7))+AK54)))</f>
        <v>1</v>
      </c>
      <c r="AM54" s="185" cm="1">
        <f t="array" ref="AM54">IF(AM$7=-1,AN54,IF(AM$7=99,AL54,IF(AM$7=0,INDEX($D54:$G54,0,AM$5),(INDEX($D54:$G54,0,AM$7+1)-INDEX($D54:$G54,0,AM$7))/(INDEX($D$4:$G$4,0,AM$7+1)-INDEX($D$4:$G$4,0,AM$7))+AL54)))</f>
        <v>1</v>
      </c>
      <c r="AN54" s="185" cm="1">
        <f t="array" ref="AN54">IF(AN$7=-1,AO54,IF(AN$7=99,AM54,IF(AN$7=0,INDEX($D54:$G54,0,AN$5),(INDEX($D54:$G54,0,AN$7+1)-INDEX($D54:$G54,0,AN$7))/(INDEX($D$4:$G$4,0,AN$7+1)-INDEX($D$4:$G$4,0,AN$7))+AM54)))</f>
        <v>1</v>
      </c>
      <c r="AO54" s="185" cm="1">
        <f t="array" ref="AO54">IF(AO$7=-1,AP54,IF(AO$7=99,AN54,IF(AO$7=0,INDEX($D54:$G54,0,AO$5),(INDEX($D54:$G54,0,AO$7+1)-INDEX($D54:$G54,0,AO$7))/(INDEX($D$4:$G$4,0,AO$7+1)-INDEX($D$4:$G$4,0,AO$7))+AN54)))</f>
        <v>1</v>
      </c>
      <c r="AP54" s="185" cm="1">
        <f t="array" ref="AP54">IF(AP$7=-1,AQ54,IF(AP$7=99,AO54,IF(AP$7=0,INDEX($D54:$G54,0,AP$5),(INDEX($D54:$G54,0,AP$7+1)-INDEX($D54:$G54,0,AP$7))/(INDEX($D$4:$G$4,0,AP$7+1)-INDEX($D$4:$G$4,0,AP$7))+AO54)))</f>
        <v>1</v>
      </c>
    </row>
    <row r="55" spans="1:42">
      <c r="A55" s="185" t="s">
        <v>16</v>
      </c>
      <c r="B55" s="186" t="str">
        <f t="shared" si="46"/>
        <v>FB</v>
      </c>
      <c r="C55" s="186" t="str">
        <f t="shared" si="46"/>
        <v>Food, Beverage &amp; Tabacco</v>
      </c>
      <c r="D55" s="185">
        <v>1</v>
      </c>
      <c r="E55" s="185">
        <v>1</v>
      </c>
      <c r="F55" s="185">
        <v>1</v>
      </c>
      <c r="G55" s="185">
        <v>1</v>
      </c>
      <c r="J55" s="185" cm="1">
        <f t="array" ref="J55">IF(J$7=-1,K55,IF(J$7=99,I55,IF(J$7=0,INDEX($D55:$G55,0,J$5),(INDEX($D55:$G55,0,J$7+1)-INDEX($D55:$G55,0,J$7))/(INDEX($D$4:$G$4,0,J$7+1)-INDEX($D$4:$G$4,0,J$7))+I55)))</f>
        <v>1</v>
      </c>
      <c r="K55" s="185" cm="1">
        <f t="array" ref="K55">IF(K$7=-1,L55,IF(K$7=99,J55,IF(K$7=0,INDEX($D55:$G55,0,K$5),(INDEX($D55:$G55,0,K$7+1)-INDEX($D55:$G55,0,K$7))/(INDEX($D$4:$G$4,0,K$7+1)-INDEX($D$4:$G$4,0,K$7))+J55)))</f>
        <v>1</v>
      </c>
      <c r="L55" s="185" cm="1">
        <f t="array" ref="L55">IF(L$7=-1,M55,IF(L$7=99,K55,IF(L$7=0,INDEX($D55:$G55,0,L$5),(INDEX($D55:$G55,0,L$7+1)-INDEX($D55:$G55,0,L$7))/(INDEX($D$4:$G$4,0,L$7+1)-INDEX($D$4:$G$4,0,L$7))+K55)))</f>
        <v>1</v>
      </c>
      <c r="M55" s="185" cm="1">
        <f t="array" ref="M55">IF(M$7=-1,N55,IF(M$7=99,L55,IF(M$7=0,INDEX($D55:$G55,0,M$5),(INDEX($D55:$G55,0,M$7+1)-INDEX($D55:$G55,0,M$7))/(INDEX($D$4:$G$4,0,M$7+1)-INDEX($D$4:$G$4,0,M$7))+L55)))</f>
        <v>1</v>
      </c>
      <c r="N55" s="185" cm="1">
        <f t="array" ref="N55">IF(N$7=-1,O55,IF(N$7=99,M55,IF(N$7=0,INDEX($D55:$G55,0,N$5),(INDEX($D55:$G55,0,N$7+1)-INDEX($D55:$G55,0,N$7))/(INDEX($D$4:$G$4,0,N$7+1)-INDEX($D$4:$G$4,0,N$7))+M55)))</f>
        <v>1</v>
      </c>
      <c r="O55" s="185" cm="1">
        <f t="array" ref="O55">IF(O$7=-1,P55,IF(O$7=99,N55,IF(O$7=0,INDEX($D55:$G55,0,O$5),(INDEX($D55:$G55,0,O$7+1)-INDEX($D55:$G55,0,O$7))/(INDEX($D$4:$G$4,0,O$7+1)-INDEX($D$4:$G$4,0,O$7))+N55)))</f>
        <v>1</v>
      </c>
      <c r="P55" s="185" cm="1">
        <f t="array" ref="P55">IF(P$7=-1,Q55,IF(P$7=99,O55,IF(P$7=0,INDEX($D55:$G55,0,P$5),(INDEX($D55:$G55,0,P$7+1)-INDEX($D55:$G55,0,P$7))/(INDEX($D$4:$G$4,0,P$7+1)-INDEX($D$4:$G$4,0,P$7))+O55)))</f>
        <v>1</v>
      </c>
      <c r="Q55" s="185" cm="1">
        <f t="array" ref="Q55">IF(Q$7=-1,R55,IF(Q$7=99,P55,IF(Q$7=0,INDEX($D55:$G55,0,Q$5),(INDEX($D55:$G55,0,Q$7+1)-INDEX($D55:$G55,0,Q$7))/(INDEX($D$4:$G$4,0,Q$7+1)-INDEX($D$4:$G$4,0,Q$7))+P55)))</f>
        <v>1</v>
      </c>
      <c r="R55" s="185" cm="1">
        <f t="array" ref="R55">IF(R$7=-1,S55,IF(R$7=99,Q55,IF(R$7=0,INDEX($D55:$G55,0,R$5),(INDEX($D55:$G55,0,R$7+1)-INDEX($D55:$G55,0,R$7))/(INDEX($D$4:$G$4,0,R$7+1)-INDEX($D$4:$G$4,0,R$7))+Q55)))</f>
        <v>1</v>
      </c>
      <c r="S55" s="214">
        <v>1.0229999999999999</v>
      </c>
      <c r="T55" s="343">
        <f t="shared" ref="T55:AA55" si="54">IF(T$59=1,($AB55-$S55)/$AC$59+S55,$AB55)</f>
        <v>1.01725</v>
      </c>
      <c r="U55" s="343">
        <f t="shared" si="54"/>
        <v>1.0115000000000001</v>
      </c>
      <c r="V55" s="343">
        <f t="shared" si="54"/>
        <v>1.0057500000000001</v>
      </c>
      <c r="W55" s="343">
        <f t="shared" si="54"/>
        <v>1.0000000000000002</v>
      </c>
      <c r="X55" s="343">
        <f t="shared" si="54"/>
        <v>1</v>
      </c>
      <c r="Y55" s="343">
        <f t="shared" si="54"/>
        <v>1</v>
      </c>
      <c r="Z55" s="343">
        <f t="shared" si="54"/>
        <v>1</v>
      </c>
      <c r="AA55" s="343">
        <f t="shared" si="54"/>
        <v>1</v>
      </c>
      <c r="AB55" s="185" cm="1">
        <f t="array" ref="AB55">IF(AB$7=-1,AC55,IF(AB$7=99,AA55,IF(AB$7=0,INDEX($D55:$G55,0,AB$5),(INDEX($D55:$G55,0,AB$7+1)-INDEX($D55:$G55,0,AB$7))/(INDEX($D$4:$G$4,0,AB$7+1)-INDEX($D$4:$G$4,0,AB$7))+AA55)))</f>
        <v>1</v>
      </c>
      <c r="AC55" s="185" cm="1">
        <f t="array" ref="AC55">IF(AC$7=-1,AD55,IF(AC$7=99,AB55,IF(AC$7=0,INDEX($D55:$G55,0,AC$5),(INDEX($D55:$G55,0,AC$7+1)-INDEX($D55:$G55,0,AC$7))/(INDEX($D$4:$G$4,0,AC$7+1)-INDEX($D$4:$G$4,0,AC$7))+AB55)))</f>
        <v>1</v>
      </c>
      <c r="AD55" s="185" cm="1">
        <f t="array" ref="AD55">IF(AD$7=-1,AE55,IF(AD$7=99,AC55,IF(AD$7=0,INDEX($D55:$G55,0,AD$5),(INDEX($D55:$G55,0,AD$7+1)-INDEX($D55:$G55,0,AD$7))/(INDEX($D$4:$G$4,0,AD$7+1)-INDEX($D$4:$G$4,0,AD$7))+AC55)))</f>
        <v>1</v>
      </c>
      <c r="AE55" s="185" cm="1">
        <f t="array" ref="AE55">IF(AE$7=-1,AF55,IF(AE$7=99,AD55,IF(AE$7=0,INDEX($D55:$G55,0,AE$5),(INDEX($D55:$G55,0,AE$7+1)-INDEX($D55:$G55,0,AE$7))/(INDEX($D$4:$G$4,0,AE$7+1)-INDEX($D$4:$G$4,0,AE$7))+AD55)))</f>
        <v>1</v>
      </c>
      <c r="AF55" s="185" cm="1">
        <f t="array" ref="AF55">IF(AF$7=-1,AG55,IF(AF$7=99,AE55,IF(AF$7=0,INDEX($D55:$G55,0,AF$5),(INDEX($D55:$G55,0,AF$7+1)-INDEX($D55:$G55,0,AF$7))/(INDEX($D$4:$G$4,0,AF$7+1)-INDEX($D$4:$G$4,0,AF$7))+AE55)))</f>
        <v>1</v>
      </c>
      <c r="AG55" s="185" cm="1">
        <f t="array" ref="AG55">IF(AG$7=-1,AH55,IF(AG$7=99,AF55,IF(AG$7=0,INDEX($D55:$G55,0,AG$5),(INDEX($D55:$G55,0,AG$7+1)-INDEX($D55:$G55,0,AG$7))/(INDEX($D$4:$G$4,0,AG$7+1)-INDEX($D$4:$G$4,0,AG$7))+AF55)))</f>
        <v>1</v>
      </c>
      <c r="AH55" s="185" cm="1">
        <f t="array" ref="AH55">IF(AH$7=-1,AI55,IF(AH$7=99,AG55,IF(AH$7=0,INDEX($D55:$G55,0,AH$5),(INDEX($D55:$G55,0,AH$7+1)-INDEX($D55:$G55,0,AH$7))/(INDEX($D$4:$G$4,0,AH$7+1)-INDEX($D$4:$G$4,0,AH$7))+AG55)))</f>
        <v>1</v>
      </c>
      <c r="AI55" s="185" cm="1">
        <f t="array" ref="AI55">IF(AI$7=-1,AJ55,IF(AI$7=99,AH55,IF(AI$7=0,INDEX($D55:$G55,0,AI$5),(INDEX($D55:$G55,0,AI$7+1)-INDEX($D55:$G55,0,AI$7))/(INDEX($D$4:$G$4,0,AI$7+1)-INDEX($D$4:$G$4,0,AI$7))+AH55)))</f>
        <v>1</v>
      </c>
      <c r="AJ55" s="185" cm="1">
        <f t="array" ref="AJ55">IF(AJ$7=-1,AK55,IF(AJ$7=99,AI55,IF(AJ$7=0,INDEX($D55:$G55,0,AJ$5),(INDEX($D55:$G55,0,AJ$7+1)-INDEX($D55:$G55,0,AJ$7))/(INDEX($D$4:$G$4,0,AJ$7+1)-INDEX($D$4:$G$4,0,AJ$7))+AI55)))</f>
        <v>1</v>
      </c>
      <c r="AK55" s="185" cm="1">
        <f t="array" ref="AK55">IF(AK$7=-1,AL55,IF(AK$7=99,AJ55,IF(AK$7=0,INDEX($D55:$G55,0,AK$5),(INDEX($D55:$G55,0,AK$7+1)-INDEX($D55:$G55,0,AK$7))/(INDEX($D$4:$G$4,0,AK$7+1)-INDEX($D$4:$G$4,0,AK$7))+AJ55)))</f>
        <v>1</v>
      </c>
      <c r="AL55" s="185" cm="1">
        <f t="array" ref="AL55">IF(AL$7=-1,AM55,IF(AL$7=99,AK55,IF(AL$7=0,INDEX($D55:$G55,0,AL$5),(INDEX($D55:$G55,0,AL$7+1)-INDEX($D55:$G55,0,AL$7))/(INDEX($D$4:$G$4,0,AL$7+1)-INDEX($D$4:$G$4,0,AL$7))+AK55)))</f>
        <v>1</v>
      </c>
      <c r="AM55" s="185" cm="1">
        <f t="array" ref="AM55">IF(AM$7=-1,AN55,IF(AM$7=99,AL55,IF(AM$7=0,INDEX($D55:$G55,0,AM$5),(INDEX($D55:$G55,0,AM$7+1)-INDEX($D55:$G55,0,AM$7))/(INDEX($D$4:$G$4,0,AM$7+1)-INDEX($D$4:$G$4,0,AM$7))+AL55)))</f>
        <v>1</v>
      </c>
      <c r="AN55" s="185" cm="1">
        <f t="array" ref="AN55">IF(AN$7=-1,AO55,IF(AN$7=99,AM55,IF(AN$7=0,INDEX($D55:$G55,0,AN$5),(INDEX($D55:$G55,0,AN$7+1)-INDEX($D55:$G55,0,AN$7))/(INDEX($D$4:$G$4,0,AN$7+1)-INDEX($D$4:$G$4,0,AN$7))+AM55)))</f>
        <v>1</v>
      </c>
      <c r="AO55" s="185" cm="1">
        <f t="array" ref="AO55">IF(AO$7=-1,AP55,IF(AO$7=99,AN55,IF(AO$7=0,INDEX($D55:$G55,0,AO$5),(INDEX($D55:$G55,0,AO$7+1)-INDEX($D55:$G55,0,AO$7))/(INDEX($D$4:$G$4,0,AO$7+1)-INDEX($D$4:$G$4,0,AO$7))+AN55)))</f>
        <v>1</v>
      </c>
      <c r="AP55" s="185" cm="1">
        <f t="array" ref="AP55">IF(AP$7=-1,AQ55,IF(AP$7=99,AO55,IF(AP$7=0,INDEX($D55:$G55,0,AP$5),(INDEX($D55:$G55,0,AP$7+1)-INDEX($D55:$G55,0,AP$7))/(INDEX($D$4:$G$4,0,AP$7+1)-INDEX($D$4:$G$4,0,AP$7))+AO55)))</f>
        <v>1</v>
      </c>
    </row>
    <row r="56" spans="1:42">
      <c r="A56" s="185" t="s">
        <v>16</v>
      </c>
      <c r="B56" s="186" t="str">
        <f t="shared" si="46"/>
        <v>PP</v>
      </c>
      <c r="C56" s="186" t="str">
        <f t="shared" si="46"/>
        <v>Pulp &amp; Paper Products</v>
      </c>
      <c r="D56" s="185">
        <v>1</v>
      </c>
      <c r="E56" s="185">
        <v>1</v>
      </c>
      <c r="F56" s="185">
        <v>1</v>
      </c>
      <c r="G56" s="185">
        <v>1</v>
      </c>
      <c r="J56" s="185" cm="1">
        <f t="array" ref="J56">IF(J$7=-1,K56,IF(J$7=99,I56,IF(J$7=0,INDEX($D56:$G56,0,J$5),(INDEX($D56:$G56,0,J$7+1)-INDEX($D56:$G56,0,J$7))/(INDEX($D$4:$G$4,0,J$7+1)-INDEX($D$4:$G$4,0,J$7))+I56)))</f>
        <v>1</v>
      </c>
      <c r="K56" s="185" cm="1">
        <f t="array" ref="K56">IF(K$7=-1,L56,IF(K$7=99,J56,IF(K$7=0,INDEX($D56:$G56,0,K$5),(INDEX($D56:$G56,0,K$7+1)-INDEX($D56:$G56,0,K$7))/(INDEX($D$4:$G$4,0,K$7+1)-INDEX($D$4:$G$4,0,K$7))+J56)))</f>
        <v>1</v>
      </c>
      <c r="L56" s="185" cm="1">
        <f t="array" ref="L56">IF(L$7=-1,M56,IF(L$7=99,K56,IF(L$7=0,INDEX($D56:$G56,0,L$5),(INDEX($D56:$G56,0,L$7+1)-INDEX($D56:$G56,0,L$7))/(INDEX($D$4:$G$4,0,L$7+1)-INDEX($D$4:$G$4,0,L$7))+K56)))</f>
        <v>1</v>
      </c>
      <c r="M56" s="185" cm="1">
        <f t="array" ref="M56">IF(M$7=-1,N56,IF(M$7=99,L56,IF(M$7=0,INDEX($D56:$G56,0,M$5),(INDEX($D56:$G56,0,M$7+1)-INDEX($D56:$G56,0,M$7))/(INDEX($D$4:$G$4,0,M$7+1)-INDEX($D$4:$G$4,0,M$7))+L56)))</f>
        <v>1</v>
      </c>
      <c r="N56" s="185" cm="1">
        <f t="array" ref="N56">IF(N$7=-1,O56,IF(N$7=99,M56,IF(N$7=0,INDEX($D56:$G56,0,N$5),(INDEX($D56:$G56,0,N$7+1)-INDEX($D56:$G56,0,N$7))/(INDEX($D$4:$G$4,0,N$7+1)-INDEX($D$4:$G$4,0,N$7))+M56)))</f>
        <v>1</v>
      </c>
      <c r="O56" s="185" cm="1">
        <f t="array" ref="O56">IF(O$7=-1,P56,IF(O$7=99,N56,IF(O$7=0,INDEX($D56:$G56,0,O$5),(INDEX($D56:$G56,0,O$7+1)-INDEX($D56:$G56,0,O$7))/(INDEX($D$4:$G$4,0,O$7+1)-INDEX($D$4:$G$4,0,O$7))+N56)))</f>
        <v>1</v>
      </c>
      <c r="P56" s="185" cm="1">
        <f t="array" ref="P56">IF(P$7=-1,Q56,IF(P$7=99,O56,IF(P$7=0,INDEX($D56:$G56,0,P$5),(INDEX($D56:$G56,0,P$7+1)-INDEX($D56:$G56,0,P$7))/(INDEX($D$4:$G$4,0,P$7+1)-INDEX($D$4:$G$4,0,P$7))+O56)))</f>
        <v>1</v>
      </c>
      <c r="Q56" s="185" cm="1">
        <f t="array" ref="Q56">IF(Q$7=-1,R56,IF(Q$7=99,P56,IF(Q$7=0,INDEX($D56:$G56,0,Q$5),(INDEX($D56:$G56,0,Q$7+1)-INDEX($D56:$G56,0,Q$7))/(INDEX($D$4:$G$4,0,Q$7+1)-INDEX($D$4:$G$4,0,Q$7))+P56)))</f>
        <v>1</v>
      </c>
      <c r="R56" s="185" cm="1">
        <f t="array" ref="R56">IF(R$7=-1,S56,IF(R$7=99,Q56,IF(R$7=0,INDEX($D56:$G56,0,R$5),(INDEX($D56:$G56,0,R$7+1)-INDEX($D56:$G56,0,R$7))/(INDEX($D$4:$G$4,0,R$7+1)-INDEX($D$4:$G$4,0,R$7))+Q56)))</f>
        <v>1</v>
      </c>
      <c r="S56" s="185" cm="1">
        <f t="array" ref="S56">IF(S$7=-1,T56,IF(S$7=99,R56,IF(S$7=0,INDEX($D56:$G56,0,S$5),(INDEX($D56:$G56,0,S$7+1)-INDEX($D56:$G56,0,S$7))/(INDEX($D$4:$G$4,0,S$7+1)-INDEX($D$4:$G$4,0,S$7))+R56)))</f>
        <v>1</v>
      </c>
      <c r="T56" s="343">
        <f t="shared" ref="T56:AA56" si="55">IF(T$59=1,($AB56-$S56)/$AC$59+S56,$AB56)</f>
        <v>1</v>
      </c>
      <c r="U56" s="343">
        <f t="shared" si="55"/>
        <v>1</v>
      </c>
      <c r="V56" s="343">
        <f t="shared" si="55"/>
        <v>1</v>
      </c>
      <c r="W56" s="343">
        <f t="shared" si="55"/>
        <v>1</v>
      </c>
      <c r="X56" s="343">
        <f t="shared" si="55"/>
        <v>1</v>
      </c>
      <c r="Y56" s="343">
        <f t="shared" si="55"/>
        <v>1</v>
      </c>
      <c r="Z56" s="343">
        <f t="shared" si="55"/>
        <v>1</v>
      </c>
      <c r="AA56" s="343">
        <f t="shared" si="55"/>
        <v>1</v>
      </c>
      <c r="AB56" s="185" cm="1">
        <f t="array" ref="AB56">IF(AB$7=-1,AC56,IF(AB$7=99,AA56,IF(AB$7=0,INDEX($D56:$G56,0,AB$5),(INDEX($D56:$G56,0,AB$7+1)-INDEX($D56:$G56,0,AB$7))/(INDEX($D$4:$G$4,0,AB$7+1)-INDEX($D$4:$G$4,0,AB$7))+AA56)))</f>
        <v>1</v>
      </c>
      <c r="AC56" s="185" cm="1">
        <f t="array" ref="AC56">IF(AC$7=-1,AD56,IF(AC$7=99,AB56,IF(AC$7=0,INDEX($D56:$G56,0,AC$5),(INDEX($D56:$G56,0,AC$7+1)-INDEX($D56:$G56,0,AC$7))/(INDEX($D$4:$G$4,0,AC$7+1)-INDEX($D$4:$G$4,0,AC$7))+AB56)))</f>
        <v>1</v>
      </c>
      <c r="AD56" s="185" cm="1">
        <f t="array" ref="AD56">IF(AD$7=-1,AE56,IF(AD$7=99,AC56,IF(AD$7=0,INDEX($D56:$G56,0,AD$5),(INDEX($D56:$G56,0,AD$7+1)-INDEX($D56:$G56,0,AD$7))/(INDEX($D$4:$G$4,0,AD$7+1)-INDEX($D$4:$G$4,0,AD$7))+AC56)))</f>
        <v>1</v>
      </c>
      <c r="AE56" s="185" cm="1">
        <f t="array" ref="AE56">IF(AE$7=-1,AF56,IF(AE$7=99,AD56,IF(AE$7=0,INDEX($D56:$G56,0,AE$5),(INDEX($D56:$G56,0,AE$7+1)-INDEX($D56:$G56,0,AE$7))/(INDEX($D$4:$G$4,0,AE$7+1)-INDEX($D$4:$G$4,0,AE$7))+AD56)))</f>
        <v>1</v>
      </c>
      <c r="AF56" s="185" cm="1">
        <f t="array" ref="AF56">IF(AF$7=-1,AG56,IF(AF$7=99,AE56,IF(AF$7=0,INDEX($D56:$G56,0,AF$5),(INDEX($D56:$G56,0,AF$7+1)-INDEX($D56:$G56,0,AF$7))/(INDEX($D$4:$G$4,0,AF$7+1)-INDEX($D$4:$G$4,0,AF$7))+AE56)))</f>
        <v>1</v>
      </c>
      <c r="AG56" s="185" cm="1">
        <f t="array" ref="AG56">IF(AG$7=-1,AH56,IF(AG$7=99,AF56,IF(AG$7=0,INDEX($D56:$G56,0,AG$5),(INDEX($D56:$G56,0,AG$7+1)-INDEX($D56:$G56,0,AG$7))/(INDEX($D$4:$G$4,0,AG$7+1)-INDEX($D$4:$G$4,0,AG$7))+AF56)))</f>
        <v>1</v>
      </c>
      <c r="AH56" s="185" cm="1">
        <f t="array" ref="AH56">IF(AH$7=-1,AI56,IF(AH$7=99,AG56,IF(AH$7=0,INDEX($D56:$G56,0,AH$5),(INDEX($D56:$G56,0,AH$7+1)-INDEX($D56:$G56,0,AH$7))/(INDEX($D$4:$G$4,0,AH$7+1)-INDEX($D$4:$G$4,0,AH$7))+AG56)))</f>
        <v>1</v>
      </c>
      <c r="AI56" s="185" cm="1">
        <f t="array" ref="AI56">IF(AI$7=-1,AJ56,IF(AI$7=99,AH56,IF(AI$7=0,INDEX($D56:$G56,0,AI$5),(INDEX($D56:$G56,0,AI$7+1)-INDEX($D56:$G56,0,AI$7))/(INDEX($D$4:$G$4,0,AI$7+1)-INDEX($D$4:$G$4,0,AI$7))+AH56)))</f>
        <v>1</v>
      </c>
      <c r="AJ56" s="185" cm="1">
        <f t="array" ref="AJ56">IF(AJ$7=-1,AK56,IF(AJ$7=99,AI56,IF(AJ$7=0,INDEX($D56:$G56,0,AJ$5),(INDEX($D56:$G56,0,AJ$7+1)-INDEX($D56:$G56,0,AJ$7))/(INDEX($D$4:$G$4,0,AJ$7+1)-INDEX($D$4:$G$4,0,AJ$7))+AI56)))</f>
        <v>1</v>
      </c>
      <c r="AK56" s="185" cm="1">
        <f t="array" ref="AK56">IF(AK$7=-1,AL56,IF(AK$7=99,AJ56,IF(AK$7=0,INDEX($D56:$G56,0,AK$5),(INDEX($D56:$G56,0,AK$7+1)-INDEX($D56:$G56,0,AK$7))/(INDEX($D$4:$G$4,0,AK$7+1)-INDEX($D$4:$G$4,0,AK$7))+AJ56)))</f>
        <v>1</v>
      </c>
      <c r="AL56" s="185" cm="1">
        <f t="array" ref="AL56">IF(AL$7=-1,AM56,IF(AL$7=99,AK56,IF(AL$7=0,INDEX($D56:$G56,0,AL$5),(INDEX($D56:$G56,0,AL$7+1)-INDEX($D56:$G56,0,AL$7))/(INDEX($D$4:$G$4,0,AL$7+1)-INDEX($D$4:$G$4,0,AL$7))+AK56)))</f>
        <v>1</v>
      </c>
      <c r="AM56" s="185" cm="1">
        <f t="array" ref="AM56">IF(AM$7=-1,AN56,IF(AM$7=99,AL56,IF(AM$7=0,INDEX($D56:$G56,0,AM$5),(INDEX($D56:$G56,0,AM$7+1)-INDEX($D56:$G56,0,AM$7))/(INDEX($D$4:$G$4,0,AM$7+1)-INDEX($D$4:$G$4,0,AM$7))+AL56)))</f>
        <v>1</v>
      </c>
      <c r="AN56" s="185" cm="1">
        <f t="array" ref="AN56">IF(AN$7=-1,AO56,IF(AN$7=99,AM56,IF(AN$7=0,INDEX($D56:$G56,0,AN$5),(INDEX($D56:$G56,0,AN$7+1)-INDEX($D56:$G56,0,AN$7))/(INDEX($D$4:$G$4,0,AN$7+1)-INDEX($D$4:$G$4,0,AN$7))+AM56)))</f>
        <v>1</v>
      </c>
      <c r="AO56" s="185" cm="1">
        <f t="array" ref="AO56">IF(AO$7=-1,AP56,IF(AO$7=99,AN56,IF(AO$7=0,INDEX($D56:$G56,0,AO$5),(INDEX($D56:$G56,0,AO$7+1)-INDEX($D56:$G56,0,AO$7))/(INDEX($D$4:$G$4,0,AO$7+1)-INDEX($D$4:$G$4,0,AO$7))+AN56)))</f>
        <v>1</v>
      </c>
      <c r="AP56" s="185" cm="1">
        <f t="array" ref="AP56">IF(AP$7=-1,AQ56,IF(AP$7=99,AO56,IF(AP$7=0,INDEX($D56:$G56,0,AP$5),(INDEX($D56:$G56,0,AP$7+1)-INDEX($D56:$G56,0,AP$7))/(INDEX($D$4:$G$4,0,AP$7+1)-INDEX($D$4:$G$4,0,AP$7))+AO56)))</f>
        <v>1</v>
      </c>
    </row>
    <row r="57" spans="1:42">
      <c r="A57" s="185" t="s">
        <v>16</v>
      </c>
      <c r="B57" s="186" t="str">
        <f t="shared" si="46"/>
        <v>PP</v>
      </c>
      <c r="C57" s="186" t="str">
        <f t="shared" si="46"/>
        <v>Pulp &amp; Paper Products</v>
      </c>
      <c r="D57" s="185">
        <v>1</v>
      </c>
      <c r="E57" s="185">
        <v>1</v>
      </c>
      <c r="F57" s="185">
        <v>1</v>
      </c>
      <c r="G57" s="185">
        <v>1</v>
      </c>
      <c r="J57" s="185" cm="1">
        <f t="array" ref="J57">IF(J$7=-1,K57,IF(J$7=99,I57,IF(J$7=0,INDEX($D57:$G57,0,J$5),(INDEX($D57:$G57,0,J$7+1)-INDEX($D57:$G57,0,J$7))/(INDEX($D$4:$G$4,0,J$7+1)-INDEX($D$4:$G$4,0,J$7))+I57)))</f>
        <v>1</v>
      </c>
      <c r="K57" s="185" cm="1">
        <f t="array" ref="K57">IF(K$7=-1,L57,IF(K$7=99,J57,IF(K$7=0,INDEX($D57:$G57,0,K$5),(INDEX($D57:$G57,0,K$7+1)-INDEX($D57:$G57,0,K$7))/(INDEX($D$4:$G$4,0,K$7+1)-INDEX($D$4:$G$4,0,K$7))+J57)))</f>
        <v>1</v>
      </c>
      <c r="L57" s="185" cm="1">
        <f t="array" ref="L57">IF(L$7=-1,M57,IF(L$7=99,K57,IF(L$7=0,INDEX($D57:$G57,0,L$5),(INDEX($D57:$G57,0,L$7+1)-INDEX($D57:$G57,0,L$7))/(INDEX($D$4:$G$4,0,L$7+1)-INDEX($D$4:$G$4,0,L$7))+K57)))</f>
        <v>1</v>
      </c>
      <c r="M57" s="185" cm="1">
        <f t="array" ref="M57">IF(M$7=-1,N57,IF(M$7=99,L57,IF(M$7=0,INDEX($D57:$G57,0,M$5),(INDEX($D57:$G57,0,M$7+1)-INDEX($D57:$G57,0,M$7))/(INDEX($D$4:$G$4,0,M$7+1)-INDEX($D$4:$G$4,0,M$7))+L57)))</f>
        <v>1</v>
      </c>
      <c r="N57" s="185" cm="1">
        <f t="array" ref="N57">IF(N$7=-1,O57,IF(N$7=99,M57,IF(N$7=0,INDEX($D57:$G57,0,N$5),(INDEX($D57:$G57,0,N$7+1)-INDEX($D57:$G57,0,N$7))/(INDEX($D$4:$G$4,0,N$7+1)-INDEX($D$4:$G$4,0,N$7))+M57)))</f>
        <v>1</v>
      </c>
      <c r="O57" s="185" cm="1">
        <f t="array" ref="O57">IF(O$7=-1,P57,IF(O$7=99,N57,IF(O$7=0,INDEX($D57:$G57,0,O$5),(INDEX($D57:$G57,0,O$7+1)-INDEX($D57:$G57,0,O$7))/(INDEX($D$4:$G$4,0,O$7+1)-INDEX($D$4:$G$4,0,O$7))+N57)))</f>
        <v>1</v>
      </c>
      <c r="P57" s="185" cm="1">
        <f t="array" ref="P57">IF(P$7=-1,Q57,IF(P$7=99,O57,IF(P$7=0,INDEX($D57:$G57,0,P$5),(INDEX($D57:$G57,0,P$7+1)-INDEX($D57:$G57,0,P$7))/(INDEX($D$4:$G$4,0,P$7+1)-INDEX($D$4:$G$4,0,P$7))+O57)))</f>
        <v>1</v>
      </c>
      <c r="Q57" s="185" cm="1">
        <f t="array" ref="Q57">IF(Q$7=-1,R57,IF(Q$7=99,P57,IF(Q$7=0,INDEX($D57:$G57,0,Q$5),(INDEX($D57:$G57,0,Q$7+1)-INDEX($D57:$G57,0,Q$7))/(INDEX($D$4:$G$4,0,Q$7+1)-INDEX($D$4:$G$4,0,Q$7))+P57)))</f>
        <v>1</v>
      </c>
      <c r="R57" s="185" cm="1">
        <f t="array" ref="R57">IF(R$7=-1,S57,IF(R$7=99,Q57,IF(R$7=0,INDEX($D57:$G57,0,R$5),(INDEX($D57:$G57,0,R$7+1)-INDEX($D57:$G57,0,R$7))/(INDEX($D$4:$G$4,0,R$7+1)-INDEX($D$4:$G$4,0,R$7))+Q57)))</f>
        <v>1</v>
      </c>
      <c r="S57" s="185" cm="1">
        <f t="array" ref="S57">IF(S$7=-1,T57,IF(S$7=99,R57,IF(S$7=0,INDEX($D57:$G57,0,S$5),(INDEX($D57:$G57,0,S$7+1)-INDEX($D57:$G57,0,S$7))/(INDEX($D$4:$G$4,0,S$7+1)-INDEX($D$4:$G$4,0,S$7))+R57)))</f>
        <v>1</v>
      </c>
      <c r="T57" s="343">
        <f t="shared" ref="T57:AA57" si="56">IF(T$59=1,($AB57-$S57)/$AC$59+S57,$AB57)</f>
        <v>1</v>
      </c>
      <c r="U57" s="343">
        <f t="shared" si="56"/>
        <v>1</v>
      </c>
      <c r="V57" s="343">
        <f t="shared" si="56"/>
        <v>1</v>
      </c>
      <c r="W57" s="343">
        <f t="shared" si="56"/>
        <v>1</v>
      </c>
      <c r="X57" s="343">
        <f t="shared" si="56"/>
        <v>1</v>
      </c>
      <c r="Y57" s="343">
        <f t="shared" si="56"/>
        <v>1</v>
      </c>
      <c r="Z57" s="343">
        <f t="shared" si="56"/>
        <v>1</v>
      </c>
      <c r="AA57" s="343">
        <f t="shared" si="56"/>
        <v>1</v>
      </c>
      <c r="AB57" s="185" cm="1">
        <f t="array" ref="AB57">IF(AB$7=-1,AC57,IF(AB$7=99,AA57,IF(AB$7=0,INDEX($D57:$G57,0,AB$5),(INDEX($D57:$G57,0,AB$7+1)-INDEX($D57:$G57,0,AB$7))/(INDEX($D$4:$G$4,0,AB$7+1)-INDEX($D$4:$G$4,0,AB$7))+AA57)))</f>
        <v>1</v>
      </c>
      <c r="AC57" s="185" cm="1">
        <f t="array" ref="AC57">IF(AC$7=-1,AD57,IF(AC$7=99,AB57,IF(AC$7=0,INDEX($D57:$G57,0,AC$5),(INDEX($D57:$G57,0,AC$7+1)-INDEX($D57:$G57,0,AC$7))/(INDEX($D$4:$G$4,0,AC$7+1)-INDEX($D$4:$G$4,0,AC$7))+AB57)))</f>
        <v>1</v>
      </c>
      <c r="AD57" s="185" cm="1">
        <f t="array" ref="AD57">IF(AD$7=-1,AE57,IF(AD$7=99,AC57,IF(AD$7=0,INDEX($D57:$G57,0,AD$5),(INDEX($D57:$G57,0,AD$7+1)-INDEX($D57:$G57,0,AD$7))/(INDEX($D$4:$G$4,0,AD$7+1)-INDEX($D$4:$G$4,0,AD$7))+AC57)))</f>
        <v>1</v>
      </c>
      <c r="AE57" s="185" cm="1">
        <f t="array" ref="AE57">IF(AE$7=-1,AF57,IF(AE$7=99,AD57,IF(AE$7=0,INDEX($D57:$G57,0,AE$5),(INDEX($D57:$G57,0,AE$7+1)-INDEX($D57:$G57,0,AE$7))/(INDEX($D$4:$G$4,0,AE$7+1)-INDEX($D$4:$G$4,0,AE$7))+AD57)))</f>
        <v>1</v>
      </c>
      <c r="AF57" s="185" cm="1">
        <f t="array" ref="AF57">IF(AF$7=-1,AG57,IF(AF$7=99,AE57,IF(AF$7=0,INDEX($D57:$G57,0,AF$5),(INDEX($D57:$G57,0,AF$7+1)-INDEX($D57:$G57,0,AF$7))/(INDEX($D$4:$G$4,0,AF$7+1)-INDEX($D$4:$G$4,0,AF$7))+AE57)))</f>
        <v>1</v>
      </c>
      <c r="AG57" s="185" cm="1">
        <f t="array" ref="AG57">IF(AG$7=-1,AH57,IF(AG$7=99,AF57,IF(AG$7=0,INDEX($D57:$G57,0,AG$5),(INDEX($D57:$G57,0,AG$7+1)-INDEX($D57:$G57,0,AG$7))/(INDEX($D$4:$G$4,0,AG$7+1)-INDEX($D$4:$G$4,0,AG$7))+AF57)))</f>
        <v>1</v>
      </c>
      <c r="AH57" s="185" cm="1">
        <f t="array" ref="AH57">IF(AH$7=-1,AI57,IF(AH$7=99,AG57,IF(AH$7=0,INDEX($D57:$G57,0,AH$5),(INDEX($D57:$G57,0,AH$7+1)-INDEX($D57:$G57,0,AH$7))/(INDEX($D$4:$G$4,0,AH$7+1)-INDEX($D$4:$G$4,0,AH$7))+AG57)))</f>
        <v>1</v>
      </c>
      <c r="AI57" s="185" cm="1">
        <f t="array" ref="AI57">IF(AI$7=-1,AJ57,IF(AI$7=99,AH57,IF(AI$7=0,INDEX($D57:$G57,0,AI$5),(INDEX($D57:$G57,0,AI$7+1)-INDEX($D57:$G57,0,AI$7))/(INDEX($D$4:$G$4,0,AI$7+1)-INDEX($D$4:$G$4,0,AI$7))+AH57)))</f>
        <v>1</v>
      </c>
      <c r="AJ57" s="185" cm="1">
        <f t="array" ref="AJ57">IF(AJ$7=-1,AK57,IF(AJ$7=99,AI57,IF(AJ$7=0,INDEX($D57:$G57,0,AJ$5),(INDEX($D57:$G57,0,AJ$7+1)-INDEX($D57:$G57,0,AJ$7))/(INDEX($D$4:$G$4,0,AJ$7+1)-INDEX($D$4:$G$4,0,AJ$7))+AI57)))</f>
        <v>1</v>
      </c>
      <c r="AK57" s="185" cm="1">
        <f t="array" ref="AK57">IF(AK$7=-1,AL57,IF(AK$7=99,AJ57,IF(AK$7=0,INDEX($D57:$G57,0,AK$5),(INDEX($D57:$G57,0,AK$7+1)-INDEX($D57:$G57,0,AK$7))/(INDEX($D$4:$G$4,0,AK$7+1)-INDEX($D$4:$G$4,0,AK$7))+AJ57)))</f>
        <v>1</v>
      </c>
      <c r="AL57" s="185" cm="1">
        <f t="array" ref="AL57">IF(AL$7=-1,AM57,IF(AL$7=99,AK57,IF(AL$7=0,INDEX($D57:$G57,0,AL$5),(INDEX($D57:$G57,0,AL$7+1)-INDEX($D57:$G57,0,AL$7))/(INDEX($D$4:$G$4,0,AL$7+1)-INDEX($D$4:$G$4,0,AL$7))+AK57)))</f>
        <v>1</v>
      </c>
      <c r="AM57" s="185" cm="1">
        <f t="array" ref="AM57">IF(AM$7=-1,AN57,IF(AM$7=99,AL57,IF(AM$7=0,INDEX($D57:$G57,0,AM$5),(INDEX($D57:$G57,0,AM$7+1)-INDEX($D57:$G57,0,AM$7))/(INDEX($D$4:$G$4,0,AM$7+1)-INDEX($D$4:$G$4,0,AM$7))+AL57)))</f>
        <v>1</v>
      </c>
      <c r="AN57" s="185" cm="1">
        <f t="array" ref="AN57">IF(AN$7=-1,AO57,IF(AN$7=99,AM57,IF(AN$7=0,INDEX($D57:$G57,0,AN$5),(INDEX($D57:$G57,0,AN$7+1)-INDEX($D57:$G57,0,AN$7))/(INDEX($D$4:$G$4,0,AN$7+1)-INDEX($D$4:$G$4,0,AN$7))+AM57)))</f>
        <v>1</v>
      </c>
      <c r="AO57" s="185" cm="1">
        <f t="array" ref="AO57">IF(AO$7=-1,AP57,IF(AO$7=99,AN57,IF(AO$7=0,INDEX($D57:$G57,0,AO$5),(INDEX($D57:$G57,0,AO$7+1)-INDEX($D57:$G57,0,AO$7))/(INDEX($D$4:$G$4,0,AO$7+1)-INDEX($D$4:$G$4,0,AO$7))+AN57)))</f>
        <v>1</v>
      </c>
      <c r="AP57" s="185" cm="1">
        <f t="array" ref="AP57">IF(AP$7=-1,AQ57,IF(AP$7=99,AO57,IF(AP$7=0,INDEX($D57:$G57,0,AP$5),(INDEX($D57:$G57,0,AP$7+1)-INDEX($D57:$G57,0,AP$7))/(INDEX($D$4:$G$4,0,AP$7+1)-INDEX($D$4:$G$4,0,AP$7))+AO57)))</f>
        <v>1</v>
      </c>
    </row>
    <row r="58" spans="1:42">
      <c r="A58" s="185" t="s">
        <v>16</v>
      </c>
      <c r="B58" s="186" t="str">
        <f t="shared" si="46"/>
        <v>OT</v>
      </c>
      <c r="C58" s="186" t="str">
        <f t="shared" si="46"/>
        <v>Other</v>
      </c>
      <c r="D58" s="185">
        <v>1</v>
      </c>
      <c r="E58" s="185">
        <v>1</v>
      </c>
      <c r="F58" s="185">
        <v>1</v>
      </c>
      <c r="G58" s="185">
        <v>1</v>
      </c>
      <c r="J58" s="185" cm="1">
        <f t="array" ref="J58">IF(J$7=-1,K58,IF(J$7=99,I58,IF(J$7=0,INDEX($D58:$G58,0,J$5),(INDEX($D58:$G58,0,J$7+1)-INDEX($D58:$G58,0,J$7))/(INDEX($D$4:$G$4,0,J$7+1)-INDEX($D$4:$G$4,0,J$7))+I58)))</f>
        <v>1</v>
      </c>
      <c r="K58" s="185" cm="1">
        <f t="array" ref="K58">IF(K$7=-1,L58,IF(K$7=99,J58,IF(K$7=0,INDEX($D58:$G58,0,K$5),(INDEX($D58:$G58,0,K$7+1)-INDEX($D58:$G58,0,K$7))/(INDEX($D$4:$G$4,0,K$7+1)-INDEX($D$4:$G$4,0,K$7))+J58)))</f>
        <v>1</v>
      </c>
      <c r="L58" s="185" cm="1">
        <f t="array" ref="L58">IF(L$7=-1,M58,IF(L$7=99,K58,IF(L$7=0,INDEX($D58:$G58,0,L$5),(INDEX($D58:$G58,0,L$7+1)-INDEX($D58:$G58,0,L$7))/(INDEX($D$4:$G$4,0,L$7+1)-INDEX($D$4:$G$4,0,L$7))+K58)))</f>
        <v>1</v>
      </c>
      <c r="M58" s="185" cm="1">
        <f t="array" ref="M58">IF(M$7=-1,N58,IF(M$7=99,L58,IF(M$7=0,INDEX($D58:$G58,0,M$5),(INDEX($D58:$G58,0,M$7+1)-INDEX($D58:$G58,0,M$7))/(INDEX($D$4:$G$4,0,M$7+1)-INDEX($D$4:$G$4,0,M$7))+L58)))</f>
        <v>1</v>
      </c>
      <c r="N58" s="185" cm="1">
        <f t="array" ref="N58">IF(N$7=-1,O58,IF(N$7=99,M58,IF(N$7=0,INDEX($D58:$G58,0,N$5),(INDEX($D58:$G58,0,N$7+1)-INDEX($D58:$G58,0,N$7))/(INDEX($D$4:$G$4,0,N$7+1)-INDEX($D$4:$G$4,0,N$7))+M58)))</f>
        <v>1</v>
      </c>
      <c r="O58" s="185" cm="1">
        <f t="array" ref="O58">IF(O$7=-1,P58,IF(O$7=99,N58,IF(O$7=0,INDEX($D58:$G58,0,O$5),(INDEX($D58:$G58,0,O$7+1)-INDEX($D58:$G58,0,O$7))/(INDEX($D$4:$G$4,0,O$7+1)-INDEX($D$4:$G$4,0,O$7))+N58)))</f>
        <v>1</v>
      </c>
      <c r="P58" s="185" cm="1">
        <f t="array" ref="P58">IF(P$7=-1,Q58,IF(P$7=99,O58,IF(P$7=0,INDEX($D58:$G58,0,P$5),(INDEX($D58:$G58,0,P$7+1)-INDEX($D58:$G58,0,P$7))/(INDEX($D$4:$G$4,0,P$7+1)-INDEX($D$4:$G$4,0,P$7))+O58)))</f>
        <v>1</v>
      </c>
      <c r="Q58" s="185" cm="1">
        <f t="array" ref="Q58">IF(Q$7=-1,R58,IF(Q$7=99,P58,IF(Q$7=0,INDEX($D58:$G58,0,Q$5),(INDEX($D58:$G58,0,Q$7+1)-INDEX($D58:$G58,0,Q$7))/(INDEX($D$4:$G$4,0,Q$7+1)-INDEX($D$4:$G$4,0,Q$7))+P58)))</f>
        <v>1</v>
      </c>
      <c r="R58" s="185" cm="1">
        <f t="array" ref="R58">IF(R$7=-1,S58,IF(R$7=99,Q58,IF(R$7=0,INDEX($D58:$G58,0,R$5),(INDEX($D58:$G58,0,R$7+1)-INDEX($D58:$G58,0,R$7))/(INDEX($D$4:$G$4,0,R$7+1)-INDEX($D$4:$G$4,0,R$7))+Q58)))</f>
        <v>1</v>
      </c>
      <c r="S58" s="185" cm="1">
        <f t="array" ref="S58">IF(S$7=-1,T58,IF(S$7=99,R58,IF(S$7=0,INDEX($D58:$G58,0,S$5),(INDEX($D58:$G58,0,S$7+1)-INDEX($D58:$G58,0,S$7))/(INDEX($D$4:$G$4,0,S$7+1)-INDEX($D$4:$G$4,0,S$7))+R58)))</f>
        <v>1</v>
      </c>
      <c r="T58" s="343">
        <f t="shared" ref="T58:AA58" si="57">IF(T$59=1,($AB58-$S58)/$AC$59+S58,$AB58)</f>
        <v>1</v>
      </c>
      <c r="U58" s="343">
        <f t="shared" si="57"/>
        <v>1</v>
      </c>
      <c r="V58" s="343">
        <f t="shared" si="57"/>
        <v>1</v>
      </c>
      <c r="W58" s="343">
        <f t="shared" si="57"/>
        <v>1</v>
      </c>
      <c r="X58" s="343">
        <f t="shared" si="57"/>
        <v>1</v>
      </c>
      <c r="Y58" s="343">
        <f t="shared" si="57"/>
        <v>1</v>
      </c>
      <c r="Z58" s="343">
        <f t="shared" si="57"/>
        <v>1</v>
      </c>
      <c r="AA58" s="343">
        <f t="shared" si="57"/>
        <v>1</v>
      </c>
      <c r="AB58" s="185" cm="1">
        <f t="array" ref="AB58">IF(AB$7=-1,AC58,IF(AB$7=99,AA58,IF(AB$7=0,INDEX($D58:$G58,0,AB$5),(INDEX($D58:$G58,0,AB$7+1)-INDEX($D58:$G58,0,AB$7))/(INDEX($D$4:$G$4,0,AB$7+1)-INDEX($D$4:$G$4,0,AB$7))+AA58)))</f>
        <v>1</v>
      </c>
      <c r="AC58" s="185" cm="1">
        <f t="array" ref="AC58">IF(AC$7=-1,AD58,IF(AC$7=99,AB58,IF(AC$7=0,INDEX($D58:$G58,0,AC$5),(INDEX($D58:$G58,0,AC$7+1)-INDEX($D58:$G58,0,AC$7))/(INDEX($D$4:$G$4,0,AC$7+1)-INDEX($D$4:$G$4,0,AC$7))+AB58)))</f>
        <v>1</v>
      </c>
      <c r="AD58" s="185" cm="1">
        <f t="array" ref="AD58">IF(AD$7=-1,AE58,IF(AD$7=99,AC58,IF(AD$7=0,INDEX($D58:$G58,0,AD$5),(INDEX($D58:$G58,0,AD$7+1)-INDEX($D58:$G58,0,AD$7))/(INDEX($D$4:$G$4,0,AD$7+1)-INDEX($D$4:$G$4,0,AD$7))+AC58)))</f>
        <v>1</v>
      </c>
      <c r="AE58" s="185" cm="1">
        <f t="array" ref="AE58">IF(AE$7=-1,AF58,IF(AE$7=99,AD58,IF(AE$7=0,INDEX($D58:$G58,0,AE$5),(INDEX($D58:$G58,0,AE$7+1)-INDEX($D58:$G58,0,AE$7))/(INDEX($D$4:$G$4,0,AE$7+1)-INDEX($D$4:$G$4,0,AE$7))+AD58)))</f>
        <v>1</v>
      </c>
      <c r="AF58" s="185" cm="1">
        <f t="array" ref="AF58">IF(AF$7=-1,AG58,IF(AF$7=99,AE58,IF(AF$7=0,INDEX($D58:$G58,0,AF$5),(INDEX($D58:$G58,0,AF$7+1)-INDEX($D58:$G58,0,AF$7))/(INDEX($D$4:$G$4,0,AF$7+1)-INDEX($D$4:$G$4,0,AF$7))+AE58)))</f>
        <v>1</v>
      </c>
      <c r="AG58" s="185" cm="1">
        <f t="array" ref="AG58">IF(AG$7=-1,AH58,IF(AG$7=99,AF58,IF(AG$7=0,INDEX($D58:$G58,0,AG$5),(INDEX($D58:$G58,0,AG$7+1)-INDEX($D58:$G58,0,AG$7))/(INDEX($D$4:$G$4,0,AG$7+1)-INDEX($D$4:$G$4,0,AG$7))+AF58)))</f>
        <v>1</v>
      </c>
      <c r="AH58" s="185" cm="1">
        <f t="array" ref="AH58">IF(AH$7=-1,AI58,IF(AH$7=99,AG58,IF(AH$7=0,INDEX($D58:$G58,0,AH$5),(INDEX($D58:$G58,0,AH$7+1)-INDEX($D58:$G58,0,AH$7))/(INDEX($D$4:$G$4,0,AH$7+1)-INDEX($D$4:$G$4,0,AH$7))+AG58)))</f>
        <v>1</v>
      </c>
      <c r="AI58" s="185" cm="1">
        <f t="array" ref="AI58">IF(AI$7=-1,AJ58,IF(AI$7=99,AH58,IF(AI$7=0,INDEX($D58:$G58,0,AI$5),(INDEX($D58:$G58,0,AI$7+1)-INDEX($D58:$G58,0,AI$7))/(INDEX($D$4:$G$4,0,AI$7+1)-INDEX($D$4:$G$4,0,AI$7))+AH58)))</f>
        <v>1</v>
      </c>
      <c r="AJ58" s="185" cm="1">
        <f t="array" ref="AJ58">IF(AJ$7=-1,AK58,IF(AJ$7=99,AI58,IF(AJ$7=0,INDEX($D58:$G58,0,AJ$5),(INDEX($D58:$G58,0,AJ$7+1)-INDEX($D58:$G58,0,AJ$7))/(INDEX($D$4:$G$4,0,AJ$7+1)-INDEX($D$4:$G$4,0,AJ$7))+AI58)))</f>
        <v>1</v>
      </c>
      <c r="AK58" s="185" cm="1">
        <f t="array" ref="AK58">IF(AK$7=-1,AL58,IF(AK$7=99,AJ58,IF(AK$7=0,INDEX($D58:$G58,0,AK$5),(INDEX($D58:$G58,0,AK$7+1)-INDEX($D58:$G58,0,AK$7))/(INDEX($D$4:$G$4,0,AK$7+1)-INDEX($D$4:$G$4,0,AK$7))+AJ58)))</f>
        <v>1</v>
      </c>
      <c r="AL58" s="185" cm="1">
        <f t="array" ref="AL58">IF(AL$7=-1,AM58,IF(AL$7=99,AK58,IF(AL$7=0,INDEX($D58:$G58,0,AL$5),(INDEX($D58:$G58,0,AL$7+1)-INDEX($D58:$G58,0,AL$7))/(INDEX($D$4:$G$4,0,AL$7+1)-INDEX($D$4:$G$4,0,AL$7))+AK58)))</f>
        <v>1</v>
      </c>
      <c r="AM58" s="185" cm="1">
        <f t="array" ref="AM58">IF(AM$7=-1,AN58,IF(AM$7=99,AL58,IF(AM$7=0,INDEX($D58:$G58,0,AM$5),(INDEX($D58:$G58,0,AM$7+1)-INDEX($D58:$G58,0,AM$7))/(INDEX($D$4:$G$4,0,AM$7+1)-INDEX($D$4:$G$4,0,AM$7))+AL58)))</f>
        <v>1</v>
      </c>
      <c r="AN58" s="185" cm="1">
        <f t="array" ref="AN58">IF(AN$7=-1,AO58,IF(AN$7=99,AM58,IF(AN$7=0,INDEX($D58:$G58,0,AN$5),(INDEX($D58:$G58,0,AN$7+1)-INDEX($D58:$G58,0,AN$7))/(INDEX($D$4:$G$4,0,AN$7+1)-INDEX($D$4:$G$4,0,AN$7))+AM58)))</f>
        <v>1</v>
      </c>
      <c r="AO58" s="185" cm="1">
        <f t="array" ref="AO58">IF(AO$7=-1,AP58,IF(AO$7=99,AN58,IF(AO$7=0,INDEX($D58:$G58,0,AO$5),(INDEX($D58:$G58,0,AO$7+1)-INDEX($D58:$G58,0,AO$7))/(INDEX($D$4:$G$4,0,AO$7+1)-INDEX($D$4:$G$4,0,AO$7))+AN58)))</f>
        <v>1</v>
      </c>
      <c r="AP58" s="185" cm="1">
        <f t="array" ref="AP58">IF(AP$7=-1,AQ58,IF(AP$7=99,AO58,IF(AP$7=0,INDEX($D58:$G58,0,AP$5),(INDEX($D58:$G58,0,AP$7+1)-INDEX($D58:$G58,0,AP$7))/(INDEX($D$4:$G$4,0,AP$7+1)-INDEX($D$4:$G$4,0,AP$7))+AO58)))</f>
        <v>1</v>
      </c>
    </row>
    <row r="59" spans="1:42">
      <c r="A59" s="185" t="s">
        <v>16</v>
      </c>
      <c r="B59" s="186"/>
      <c r="T59" s="345">
        <f>IF(T3&lt;=$X$43,1,0)</f>
        <v>1</v>
      </c>
      <c r="U59" s="345">
        <f t="shared" ref="U59:AB59" si="58">IF(U3&lt;=$X$43,1,0)</f>
        <v>1</v>
      </c>
      <c r="V59" s="345">
        <f t="shared" si="58"/>
        <v>1</v>
      </c>
      <c r="W59" s="345">
        <f t="shared" si="58"/>
        <v>1</v>
      </c>
      <c r="X59" s="345">
        <f t="shared" si="58"/>
        <v>0</v>
      </c>
      <c r="Y59" s="345">
        <f t="shared" si="58"/>
        <v>0</v>
      </c>
      <c r="Z59" s="345">
        <f t="shared" si="58"/>
        <v>0</v>
      </c>
      <c r="AA59" s="345">
        <f t="shared" si="58"/>
        <v>0</v>
      </c>
      <c r="AB59" s="345">
        <f t="shared" si="58"/>
        <v>0</v>
      </c>
      <c r="AC59" s="345">
        <f>SUM(T59:AB59)</f>
        <v>4</v>
      </c>
    </row>
    <row r="60" spans="1:42" ht="15.75" thickBot="1">
      <c r="A60" s="185" t="s">
        <v>16</v>
      </c>
      <c r="B60" s="14" t="s">
        <v>289</v>
      </c>
      <c r="C60" s="14"/>
      <c r="V60" s="344"/>
      <c r="W60" s="344"/>
      <c r="X60" s="344"/>
      <c r="Y60" s="344"/>
      <c r="Z60" s="344"/>
      <c r="AA60" s="344"/>
      <c r="AB60" s="344"/>
    </row>
    <row r="61" spans="1:42">
      <c r="A61" s="185" t="s">
        <v>16</v>
      </c>
      <c r="B61" s="186" t="s">
        <v>107</v>
      </c>
      <c r="C61" s="186" t="s">
        <v>108</v>
      </c>
    </row>
    <row r="62" spans="1:42">
      <c r="A62" s="185" t="s">
        <v>16</v>
      </c>
      <c r="B62" s="186" t="s">
        <v>109</v>
      </c>
      <c r="C62" s="186" t="s">
        <v>110</v>
      </c>
    </row>
    <row r="63" spans="1:42">
      <c r="A63" s="185" t="s">
        <v>16</v>
      </c>
      <c r="B63" s="186" t="s">
        <v>111</v>
      </c>
      <c r="C63" s="186" t="s">
        <v>73</v>
      </c>
    </row>
    <row r="64" spans="1:42">
      <c r="A64" s="185" t="s">
        <v>16</v>
      </c>
      <c r="B64" s="186" t="s">
        <v>112</v>
      </c>
      <c r="C64" s="186" t="s">
        <v>72</v>
      </c>
    </row>
    <row r="65" spans="1:48">
      <c r="A65" s="185" t="s">
        <v>16</v>
      </c>
      <c r="B65" s="186" t="s">
        <v>113</v>
      </c>
      <c r="C65" s="186" t="s">
        <v>114</v>
      </c>
    </row>
    <row r="66" spans="1:48">
      <c r="A66" s="185" t="s">
        <v>16</v>
      </c>
      <c r="B66" s="186" t="s">
        <v>115</v>
      </c>
      <c r="C66" s="186" t="s">
        <v>116</v>
      </c>
    </row>
    <row r="67" spans="1:48">
      <c r="A67" s="185" t="s">
        <v>16</v>
      </c>
      <c r="B67" s="186" t="s">
        <v>117</v>
      </c>
      <c r="C67" s="186" t="s">
        <v>118</v>
      </c>
    </row>
    <row r="68" spans="1:48">
      <c r="A68" s="185" t="s">
        <v>16</v>
      </c>
      <c r="B68" s="186" t="s">
        <v>119</v>
      </c>
      <c r="C68" s="186" t="s">
        <v>120</v>
      </c>
    </row>
    <row r="69" spans="1:48">
      <c r="A69" s="185" t="s">
        <v>16</v>
      </c>
      <c r="B69" s="186" t="s">
        <v>37</v>
      </c>
      <c r="C69" s="186" t="s">
        <v>121</v>
      </c>
    </row>
    <row r="70" spans="1:48">
      <c r="A70" s="185" t="s">
        <v>16</v>
      </c>
      <c r="B70" s="186" t="s">
        <v>122</v>
      </c>
      <c r="C70" s="186" t="s">
        <v>123</v>
      </c>
    </row>
    <row r="71" spans="1:48">
      <c r="A71" s="185" t="s">
        <v>16</v>
      </c>
      <c r="B71" s="186" t="s">
        <v>221</v>
      </c>
      <c r="C71" s="186" t="s">
        <v>220</v>
      </c>
    </row>
    <row r="72" spans="1:48">
      <c r="A72" s="185" t="s">
        <v>16</v>
      </c>
      <c r="B72" s="186" t="s">
        <v>124</v>
      </c>
      <c r="C72" s="186" t="s">
        <v>2</v>
      </c>
      <c r="P72" s="185" t="str">
        <f>ADDRESS(ROW(),1)</f>
        <v>$A$72</v>
      </c>
    </row>
    <row r="73" spans="1:48">
      <c r="A73" s="185" t="s">
        <v>16</v>
      </c>
      <c r="B73" s="186"/>
      <c r="C73" s="186"/>
      <c r="P73" s="185" t="str" cm="1">
        <f t="array" aca="1" ref="P73" ca="1">INDIRECT(P72)</f>
        <v>*</v>
      </c>
    </row>
    <row r="74" spans="1:48" ht="23.25">
      <c r="A74" s="185" t="s">
        <v>16</v>
      </c>
      <c r="B74" s="16" t="s">
        <v>18</v>
      </c>
      <c r="C74" s="16" t="s">
        <v>19</v>
      </c>
      <c r="D74" s="16" t="s">
        <v>20</v>
      </c>
      <c r="E74" s="16" t="s">
        <v>21</v>
      </c>
      <c r="F74" s="16" t="s">
        <v>22</v>
      </c>
      <c r="G74" s="16" t="s">
        <v>23</v>
      </c>
      <c r="H74" s="16" t="s">
        <v>24</v>
      </c>
      <c r="I74" s="17" t="s">
        <v>25</v>
      </c>
      <c r="J74" s="5">
        <f>J3</f>
        <v>2012</v>
      </c>
      <c r="K74" s="5">
        <f t="shared" ref="K74:AP74" si="59">K3</f>
        <v>2013</v>
      </c>
      <c r="L74" s="5">
        <f t="shared" si="59"/>
        <v>2014</v>
      </c>
      <c r="M74" s="5">
        <f t="shared" si="59"/>
        <v>2015</v>
      </c>
      <c r="N74" s="5">
        <f t="shared" si="59"/>
        <v>2016</v>
      </c>
      <c r="O74" s="5">
        <f t="shared" si="59"/>
        <v>2017</v>
      </c>
      <c r="P74" s="5">
        <f t="shared" si="59"/>
        <v>2018</v>
      </c>
      <c r="Q74" s="5">
        <f t="shared" si="59"/>
        <v>2019</v>
      </c>
      <c r="R74" s="5">
        <f t="shared" si="59"/>
        <v>2020</v>
      </c>
      <c r="S74" s="5">
        <f t="shared" si="59"/>
        <v>2021</v>
      </c>
      <c r="T74" s="5">
        <f t="shared" si="59"/>
        <v>2022</v>
      </c>
      <c r="U74" s="5">
        <f t="shared" si="59"/>
        <v>2023</v>
      </c>
      <c r="V74" s="5">
        <f t="shared" si="59"/>
        <v>2024</v>
      </c>
      <c r="W74" s="5">
        <f t="shared" si="59"/>
        <v>2025</v>
      </c>
      <c r="X74" s="5">
        <f t="shared" si="59"/>
        <v>2026</v>
      </c>
      <c r="Y74" s="5">
        <f t="shared" si="59"/>
        <v>2027</v>
      </c>
      <c r="Z74" s="5">
        <f t="shared" si="59"/>
        <v>2028</v>
      </c>
      <c r="AA74" s="5">
        <f t="shared" si="59"/>
        <v>2029</v>
      </c>
      <c r="AB74" s="5">
        <f t="shared" si="59"/>
        <v>2030</v>
      </c>
      <c r="AC74" s="5">
        <f t="shared" si="59"/>
        <v>2031</v>
      </c>
      <c r="AD74" s="5">
        <f t="shared" si="59"/>
        <v>2032</v>
      </c>
      <c r="AE74" s="5">
        <f t="shared" si="59"/>
        <v>2033</v>
      </c>
      <c r="AF74" s="5">
        <f t="shared" si="59"/>
        <v>2034</v>
      </c>
      <c r="AG74" s="5">
        <f t="shared" si="59"/>
        <v>2035</v>
      </c>
      <c r="AH74" s="5">
        <f t="shared" si="59"/>
        <v>2036</v>
      </c>
      <c r="AI74" s="5">
        <f t="shared" si="59"/>
        <v>2037</v>
      </c>
      <c r="AJ74" s="5">
        <f t="shared" si="59"/>
        <v>2038</v>
      </c>
      <c r="AK74" s="5">
        <f t="shared" si="59"/>
        <v>2039</v>
      </c>
      <c r="AL74" s="5">
        <f t="shared" si="59"/>
        <v>2040</v>
      </c>
      <c r="AM74" s="5">
        <f t="shared" si="59"/>
        <v>2045</v>
      </c>
      <c r="AN74" s="5">
        <f t="shared" si="59"/>
        <v>2050</v>
      </c>
      <c r="AO74" s="5">
        <f t="shared" si="59"/>
        <v>2060</v>
      </c>
      <c r="AP74" s="5">
        <f t="shared" si="59"/>
        <v>2070</v>
      </c>
      <c r="AQ74" s="5"/>
      <c r="AR74" s="5"/>
      <c r="AS74" s="5"/>
      <c r="AT74" s="5"/>
      <c r="AU74" s="5"/>
      <c r="AV74" s="5"/>
    </row>
    <row r="75" spans="1:48" s="5" customFormat="1">
      <c r="A75" s="5" t="s">
        <v>16</v>
      </c>
      <c r="B75" s="5">
        <v>1</v>
      </c>
      <c r="C75" s="3" t="str">
        <f ca="1">OFFSET($C$9,$B75,0)</f>
        <v>Mining</v>
      </c>
      <c r="D75" s="3" t="str">
        <f ca="1">OFFSET($B$9,$B75,0)</f>
        <v>MI</v>
      </c>
      <c r="J75" s="5">
        <f ca="1">SUMIF($B$10:$B$24,$D75,J$10:J$24)*SUMIF($B$10:$B$24,$D75,J$45:J$58)</f>
        <v>123.26923682676239</v>
      </c>
      <c r="K75" s="5">
        <f t="shared" ref="K75:AP75" ca="1" si="60">SUMIF($B$10:$B$24,$D75,K$10:K$24)*SUMIF($B$10:$B$24,$D75,K$45:K$58)</f>
        <v>126.71566453552029</v>
      </c>
      <c r="L75" s="5">
        <f t="shared" ca="1" si="60"/>
        <v>127.72233926237112</v>
      </c>
      <c r="M75" s="5">
        <f t="shared" ca="1" si="60"/>
        <v>132.1815216609952</v>
      </c>
      <c r="N75" s="5">
        <f t="shared" ca="1" si="60"/>
        <v>130.73045390113333</v>
      </c>
      <c r="O75" s="5">
        <f t="shared" ca="1" si="60"/>
        <v>135.20259023283816</v>
      </c>
      <c r="P75" s="5">
        <f t="shared" ca="1" si="60"/>
        <v>134.79208117361912</v>
      </c>
      <c r="Q75" s="5">
        <f t="shared" ca="1" si="60"/>
        <v>133.42083591689226</v>
      </c>
      <c r="R75" s="5">
        <f t="shared" ca="1" si="60"/>
        <v>122.88396223633109</v>
      </c>
      <c r="S75" s="5">
        <f t="shared" ca="1" si="60"/>
        <v>133.31926136217848</v>
      </c>
      <c r="T75" s="5">
        <f t="shared" ca="1" si="60"/>
        <v>134.42280456932943</v>
      </c>
      <c r="U75" s="5">
        <f t="shared" ca="1" si="60"/>
        <v>135.15549402280661</v>
      </c>
      <c r="V75" s="5">
        <f t="shared" ca="1" si="60"/>
        <v>135.99139943484838</v>
      </c>
      <c r="W75" s="5">
        <f t="shared" ca="1" si="60"/>
        <v>136.88341005223384</v>
      </c>
      <c r="X75" s="5">
        <f t="shared" ca="1" si="60"/>
        <v>138.19199731349988</v>
      </c>
      <c r="Y75" s="5">
        <f t="shared" ca="1" si="60"/>
        <v>139.44875933669596</v>
      </c>
      <c r="Z75" s="5">
        <f t="shared" ca="1" si="60"/>
        <v>141.48289993094119</v>
      </c>
      <c r="AA75" s="5">
        <f t="shared" ca="1" si="60"/>
        <v>142.59066439468617</v>
      </c>
      <c r="AB75" s="5">
        <f t="shared" ca="1" si="60"/>
        <v>143.59477838229128</v>
      </c>
      <c r="AC75" s="5">
        <f t="shared" ca="1" si="60"/>
        <v>145.00053796493845</v>
      </c>
      <c r="AD75" s="5">
        <f t="shared" ca="1" si="60"/>
        <v>146.40629754758561</v>
      </c>
      <c r="AE75" s="5">
        <f t="shared" ca="1" si="60"/>
        <v>147.85740421354396</v>
      </c>
      <c r="AF75" s="5">
        <f t="shared" ca="1" si="60"/>
        <v>149.89154480778919</v>
      </c>
      <c r="AG75" s="5">
        <f t="shared" ca="1" si="60"/>
        <v>151.8803383187232</v>
      </c>
      <c r="AH75" s="5">
        <f t="shared" ca="1" si="60"/>
        <v>154.04404200814329</v>
      </c>
      <c r="AI75" s="5">
        <f t="shared" ca="1" si="60"/>
        <v>156.13648599521719</v>
      </c>
      <c r="AJ75" s="5">
        <f t="shared" ca="1" si="60"/>
        <v>158.54635956546946</v>
      </c>
      <c r="AK75" s="5">
        <f t="shared" ca="1" si="60"/>
        <v>161.07283992137914</v>
      </c>
      <c r="AL75" s="5">
        <f t="shared" ca="1" si="60"/>
        <v>163.73536152722241</v>
      </c>
      <c r="AM75" s="5">
        <f t="shared" ca="1" si="60"/>
        <v>179.75583824559314</v>
      </c>
      <c r="AN75" s="5">
        <f t="shared" ca="1" si="60"/>
        <v>203.226192936518</v>
      </c>
      <c r="AO75" s="5">
        <f t="shared" ca="1" si="60"/>
        <v>241.47537801705491</v>
      </c>
      <c r="AP75" s="5">
        <f t="shared" ca="1" si="60"/>
        <v>280.96620942635047</v>
      </c>
    </row>
    <row r="76" spans="1:48">
      <c r="A76" s="57" t="str">
        <f>'[4]TS BYDem'!A10</f>
        <v/>
      </c>
      <c r="B76" s="185" t="s">
        <v>288</v>
      </c>
      <c r="C76" s="185" t="s">
        <v>137</v>
      </c>
      <c r="D76" s="186" t="str">
        <f>'[4]TS BYDem'!D10</f>
        <v>IMIK</v>
      </c>
      <c r="E76" s="185" t="s">
        <v>137</v>
      </c>
      <c r="F76" s="185" t="s">
        <v>137</v>
      </c>
      <c r="G76" s="185" t="s">
        <v>137</v>
      </c>
      <c r="H76" s="185" t="s">
        <v>137</v>
      </c>
      <c r="I76" s="185">
        <v>0</v>
      </c>
      <c r="J76" s="185">
        <f>INDEX('[4]TS BYDem'!$J$10:$J$203,MATCH(D76,'[4]TS BYDem'!$D$10:$D$203,0))</f>
        <v>2.1376388478991801</v>
      </c>
      <c r="K76" s="185">
        <f t="shared" ref="K76:Z91" ca="1" si="61">K$75/J$75*J76</f>
        <v>2.1974041060152065</v>
      </c>
      <c r="L76" s="185">
        <f t="shared" ca="1" si="61"/>
        <v>2.2148610730469636</v>
      </c>
      <c r="M76" s="192">
        <f>O76</f>
        <v>1.4516621431934047</v>
      </c>
      <c r="N76" s="192">
        <f>O76</f>
        <v>1.4516621431934047</v>
      </c>
      <c r="O76" s="192">
        <f>INDEX('[4]TS BYDem'!$O$10:$O$203,MATCH(D76,'[4]TS BYDem'!$D$10:$D$203,0))</f>
        <v>1.4516621431934047</v>
      </c>
      <c r="P76" s="185">
        <f t="shared" ca="1" si="61"/>
        <v>1.4472545319214611</v>
      </c>
      <c r="Q76" s="185">
        <f t="shared" ca="1" si="61"/>
        <v>1.4325315534282543</v>
      </c>
      <c r="R76" s="185">
        <f t="shared" ca="1" si="61"/>
        <v>1.3193977695019277</v>
      </c>
      <c r="S76" s="185">
        <f t="shared" ca="1" si="61"/>
        <v>1.4314409534956956</v>
      </c>
      <c r="T76" s="185">
        <f t="shared" ca="1" si="61"/>
        <v>1.4432896310575709</v>
      </c>
      <c r="U76" s="185">
        <f t="shared" ca="1" si="61"/>
        <v>1.4511564739967349</v>
      </c>
      <c r="V76" s="185">
        <f t="shared" ca="1" si="61"/>
        <v>1.4601315405236541</v>
      </c>
      <c r="W76" s="185">
        <f t="shared" ca="1" si="61"/>
        <v>1.4697090052923028</v>
      </c>
      <c r="X76" s="185">
        <f t="shared" ca="1" si="61"/>
        <v>1.4837592286273265</v>
      </c>
      <c r="Y76" s="185">
        <f t="shared" ca="1" si="61"/>
        <v>1.4972530074738337</v>
      </c>
      <c r="Z76" s="185">
        <f t="shared" ca="1" si="61"/>
        <v>1.5190934536480782</v>
      </c>
      <c r="AA76" s="185">
        <f t="shared" ref="AA76:AP91" ca="1" si="62">AA$75/Z$75*Z76</f>
        <v>1.5309874545901025</v>
      </c>
      <c r="AB76" s="185">
        <f t="shared" ca="1" si="62"/>
        <v>1.5417685665550955</v>
      </c>
      <c r="AC76" s="185">
        <f t="shared" ca="1" si="62"/>
        <v>1.5568621233060862</v>
      </c>
      <c r="AD76" s="185">
        <f t="shared" ca="1" si="62"/>
        <v>1.5719556800570764</v>
      </c>
      <c r="AE76" s="185">
        <f t="shared" ca="1" si="62"/>
        <v>1.5875361257355181</v>
      </c>
      <c r="AF76" s="185">
        <f t="shared" ca="1" si="62"/>
        <v>1.6093765719097626</v>
      </c>
      <c r="AG76" s="185">
        <f t="shared" ca="1" si="62"/>
        <v>1.6307301291565555</v>
      </c>
      <c r="AH76" s="185">
        <f t="shared" ca="1" si="62"/>
        <v>1.6539616865520896</v>
      </c>
      <c r="AI76" s="185">
        <f t="shared" ca="1" si="62"/>
        <v>1.6764281327759143</v>
      </c>
      <c r="AJ76" s="185">
        <f t="shared" ca="1" si="62"/>
        <v>1.7023028014918979</v>
      </c>
      <c r="AK76" s="185">
        <f t="shared" ca="1" si="62"/>
        <v>1.7294294703070423</v>
      </c>
      <c r="AL76" s="185">
        <f t="shared" ca="1" si="62"/>
        <v>1.7580168059045405</v>
      </c>
      <c r="AM76" s="185">
        <f t="shared" ca="1" si="62"/>
        <v>1.9300277084169803</v>
      </c>
      <c r="AN76" s="185">
        <f t="shared" ca="1" si="62"/>
        <v>2.1820275061535637</v>
      </c>
      <c r="AO76" s="185">
        <f t="shared" ca="1" si="62"/>
        <v>2.5927067238652333</v>
      </c>
      <c r="AP76" s="185">
        <f t="shared" ca="1" si="62"/>
        <v>3.016717424114256</v>
      </c>
    </row>
    <row r="77" spans="1:48">
      <c r="A77" s="57" t="str">
        <f>'[4]TS BYDem'!A11</f>
        <v/>
      </c>
      <c r="B77" s="185" t="s">
        <v>288</v>
      </c>
      <c r="C77" s="185" t="s">
        <v>137</v>
      </c>
      <c r="D77" s="186" t="str">
        <f>'[4]TS BYDem'!D11</f>
        <v>IMIA</v>
      </c>
      <c r="E77" s="185" t="s">
        <v>137</v>
      </c>
      <c r="F77" s="185" t="s">
        <v>137</v>
      </c>
      <c r="G77" s="185" t="s">
        <v>137</v>
      </c>
      <c r="H77" s="185" t="s">
        <v>137</v>
      </c>
      <c r="I77" s="185">
        <v>0</v>
      </c>
      <c r="J77" s="185">
        <f>INDEX('[4]TS BYDem'!$J$10:$J$203,MATCH(D77,'[4]TS BYDem'!$D$10:$D$203,0))</f>
        <v>0.99318058118269725</v>
      </c>
      <c r="K77" s="185">
        <f t="shared" ca="1" si="61"/>
        <v>1.0209484587400051</v>
      </c>
      <c r="L77" s="185">
        <f t="shared" ca="1" si="61"/>
        <v>1.0290592397914098</v>
      </c>
      <c r="M77" s="192">
        <f t="shared" ref="M77:M84" si="63">O77</f>
        <v>0.67446503064569363</v>
      </c>
      <c r="N77" s="192">
        <f t="shared" ref="N77:N86" si="64">O77</f>
        <v>0.67446503064569363</v>
      </c>
      <c r="O77" s="192">
        <f>INDEX('[4]TS BYDem'!$O$10:$O$203,MATCH(D77,'[4]TS BYDem'!$D$10:$D$203,0))</f>
        <v>0.67446503064569363</v>
      </c>
      <c r="P77" s="185">
        <f t="shared" ca="1" si="61"/>
        <v>0.67241718522550098</v>
      </c>
      <c r="Q77" s="185">
        <f t="shared" ca="1" si="61"/>
        <v>0.66557665818745892</v>
      </c>
      <c r="R77" s="185">
        <f t="shared" ca="1" si="61"/>
        <v>0.61301292536525009</v>
      </c>
      <c r="S77" s="185">
        <f t="shared" ca="1" si="61"/>
        <v>0.66506994833049637</v>
      </c>
      <c r="T77" s="185">
        <f t="shared" ca="1" si="61"/>
        <v>0.6705750300138289</v>
      </c>
      <c r="U77" s="185">
        <f t="shared" ca="1" si="61"/>
        <v>0.67423008879518975</v>
      </c>
      <c r="V77" s="185">
        <f t="shared" ca="1" si="61"/>
        <v>0.67840004566050371</v>
      </c>
      <c r="W77" s="185">
        <f t="shared" ca="1" si="61"/>
        <v>0.68284988620982368</v>
      </c>
      <c r="X77" s="185">
        <f t="shared" ca="1" si="61"/>
        <v>0.68937784063549268</v>
      </c>
      <c r="Y77" s="185">
        <f t="shared" ca="1" si="61"/>
        <v>0.69564726221262008</v>
      </c>
      <c r="Z77" s="185">
        <f t="shared" ca="1" si="61"/>
        <v>0.70579467651786787</v>
      </c>
      <c r="AA77" s="185">
        <f t="shared" ca="1" si="62"/>
        <v>0.71132081615543896</v>
      </c>
      <c r="AB77" s="185">
        <f t="shared" ca="1" si="62"/>
        <v>0.7163298900959274</v>
      </c>
      <c r="AC77" s="185">
        <f t="shared" ca="1" si="62"/>
        <v>0.72334259361261133</v>
      </c>
      <c r="AD77" s="185">
        <f t="shared" ca="1" si="62"/>
        <v>0.73035529712929514</v>
      </c>
      <c r="AE77" s="185">
        <f t="shared" ca="1" si="62"/>
        <v>0.73759421688845261</v>
      </c>
      <c r="AF77" s="185">
        <f t="shared" ca="1" si="62"/>
        <v>0.74774163119370041</v>
      </c>
      <c r="AG77" s="185">
        <f t="shared" ca="1" si="62"/>
        <v>0.75766282925647443</v>
      </c>
      <c r="AH77" s="185">
        <f t="shared" ca="1" si="62"/>
        <v>0.76845657568307568</v>
      </c>
      <c r="AI77" s="185">
        <f t="shared" ca="1" si="62"/>
        <v>0.77889483944293247</v>
      </c>
      <c r="AJ77" s="185">
        <f t="shared" ca="1" si="62"/>
        <v>0.79091661690010484</v>
      </c>
      <c r="AK77" s="185">
        <f t="shared" ca="1" si="62"/>
        <v>0.80352009326649532</v>
      </c>
      <c r="AL77" s="185">
        <f t="shared" ca="1" si="62"/>
        <v>0.81680221836030675</v>
      </c>
      <c r="AM77" s="185">
        <f t="shared" ca="1" si="62"/>
        <v>0.89672118516564936</v>
      </c>
      <c r="AN77" s="185">
        <f t="shared" ca="1" si="62"/>
        <v>1.0138042489488102</v>
      </c>
      <c r="AO77" s="185">
        <f t="shared" ca="1" si="62"/>
        <v>1.2046122633743455</v>
      </c>
      <c r="AP77" s="185">
        <f t="shared" ca="1" si="62"/>
        <v>1.4016142939628486</v>
      </c>
    </row>
    <row r="78" spans="1:48">
      <c r="A78" s="57" t="str">
        <f>'[4]TS BYDem'!A12</f>
        <v/>
      </c>
      <c r="B78" s="185" t="s">
        <v>288</v>
      </c>
      <c r="C78" s="185" t="s">
        <v>137</v>
      </c>
      <c r="D78" s="186" t="str">
        <f>'[4]TS BYDem'!D12</f>
        <v>IMIL</v>
      </c>
      <c r="E78" s="185" t="s">
        <v>137</v>
      </c>
      <c r="F78" s="185" t="s">
        <v>137</v>
      </c>
      <c r="G78" s="185" t="s">
        <v>137</v>
      </c>
      <c r="H78" s="185" t="s">
        <v>137</v>
      </c>
      <c r="I78" s="185">
        <v>0</v>
      </c>
      <c r="J78" s="185">
        <f>INDEX('[4]TS BYDem'!$J$10:$J$203,MATCH(D78,'[4]TS BYDem'!$D$10:$D$203,0))</f>
        <v>1.4429062223319464</v>
      </c>
      <c r="K78" s="185">
        <f t="shared" ca="1" si="61"/>
        <v>1.4832477715602643</v>
      </c>
      <c r="L78" s="185">
        <f t="shared" ca="1" si="61"/>
        <v>1.4950312243067001</v>
      </c>
      <c r="M78" s="192">
        <f t="shared" si="63"/>
        <v>0.97987194665554811</v>
      </c>
      <c r="N78" s="192">
        <f t="shared" si="64"/>
        <v>0.97987194665554811</v>
      </c>
      <c r="O78" s="192">
        <f>INDEX('[4]TS BYDem'!$O$10:$O$203,MATCH(D78,'[4]TS BYDem'!$D$10:$D$203,0))</f>
        <v>0.97987194665554811</v>
      </c>
      <c r="P78" s="185">
        <f t="shared" ca="1" si="61"/>
        <v>0.97689680904698628</v>
      </c>
      <c r="Q78" s="185">
        <f t="shared" ca="1" si="61"/>
        <v>0.96695879856407174</v>
      </c>
      <c r="R78" s="185">
        <f t="shared" ca="1" si="61"/>
        <v>0.8905934944138012</v>
      </c>
      <c r="S78" s="185">
        <f t="shared" ca="1" si="61"/>
        <v>0.96622264360959453</v>
      </c>
      <c r="T78" s="185">
        <f t="shared" ca="1" si="61"/>
        <v>0.97422050096386037</v>
      </c>
      <c r="U78" s="185">
        <f t="shared" ca="1" si="61"/>
        <v>0.979530619947796</v>
      </c>
      <c r="V78" s="185">
        <f t="shared" ca="1" si="61"/>
        <v>0.98558878985346654</v>
      </c>
      <c r="W78" s="185">
        <f t="shared" ca="1" si="61"/>
        <v>0.99205357857230436</v>
      </c>
      <c r="X78" s="185">
        <f t="shared" ca="1" si="61"/>
        <v>1.0015374793234453</v>
      </c>
      <c r="Y78" s="185">
        <f t="shared" ca="1" si="61"/>
        <v>1.0106457800448378</v>
      </c>
      <c r="Z78" s="185">
        <f t="shared" ca="1" si="61"/>
        <v>1.025388081212453</v>
      </c>
      <c r="AA78" s="185">
        <f t="shared" ca="1" si="62"/>
        <v>1.0334165318483195</v>
      </c>
      <c r="AB78" s="185">
        <f t="shared" ca="1" si="62"/>
        <v>1.0406937824246898</v>
      </c>
      <c r="AC78" s="185">
        <f t="shared" ca="1" si="62"/>
        <v>1.0508819332316084</v>
      </c>
      <c r="AD78" s="185">
        <f t="shared" ca="1" si="62"/>
        <v>1.0610700840385268</v>
      </c>
      <c r="AE78" s="185">
        <f t="shared" ca="1" si="62"/>
        <v>1.0715868848714749</v>
      </c>
      <c r="AF78" s="185">
        <f t="shared" ca="1" si="62"/>
        <v>1.08632918603909</v>
      </c>
      <c r="AG78" s="185">
        <f t="shared" ca="1" si="62"/>
        <v>1.1007428371806753</v>
      </c>
      <c r="AH78" s="185">
        <f t="shared" ca="1" si="62"/>
        <v>1.116424138422661</v>
      </c>
      <c r="AI78" s="185">
        <f t="shared" ca="1" si="62"/>
        <v>1.1315889896237425</v>
      </c>
      <c r="AJ78" s="185">
        <f t="shared" ca="1" si="62"/>
        <v>1.1490543910070314</v>
      </c>
      <c r="AK78" s="185">
        <f t="shared" ca="1" si="62"/>
        <v>1.1673648924572539</v>
      </c>
      <c r="AL78" s="185">
        <f t="shared" ca="1" si="62"/>
        <v>1.1866613439855651</v>
      </c>
      <c r="AM78" s="185">
        <f t="shared" ca="1" si="62"/>
        <v>1.3027687031814621</v>
      </c>
      <c r="AN78" s="185">
        <f t="shared" ca="1" si="62"/>
        <v>1.4728685666536561</v>
      </c>
      <c r="AO78" s="185">
        <f t="shared" ca="1" si="62"/>
        <v>1.750077038609033</v>
      </c>
      <c r="AP78" s="185">
        <f t="shared" ca="1" si="62"/>
        <v>2.0362842612771233</v>
      </c>
    </row>
    <row r="79" spans="1:48">
      <c r="A79" s="57" t="str">
        <f>'[4]TS BYDem'!A13</f>
        <v/>
      </c>
      <c r="B79" s="185" t="s">
        <v>288</v>
      </c>
      <c r="C79" s="185" t="s">
        <v>137</v>
      </c>
      <c r="D79" s="186" t="str">
        <f>'[4]TS BYDem'!D13</f>
        <v>IMIC</v>
      </c>
      <c r="E79" s="185" t="s">
        <v>137</v>
      </c>
      <c r="F79" s="185" t="s">
        <v>137</v>
      </c>
      <c r="G79" s="185" t="s">
        <v>137</v>
      </c>
      <c r="H79" s="185" t="s">
        <v>137</v>
      </c>
      <c r="I79" s="185">
        <v>0</v>
      </c>
      <c r="J79" s="185">
        <f>INDEX('[4]TS BYDem'!$J$10:$J$203,MATCH(D79,'[4]TS BYDem'!$D$10:$D$203,0))</f>
        <v>17.35324025908308</v>
      </c>
      <c r="K79" s="185">
        <f t="shared" ca="1" si="61"/>
        <v>17.838411495680308</v>
      </c>
      <c r="L79" s="185">
        <f t="shared" ca="1" si="61"/>
        <v>17.980126240149275</v>
      </c>
      <c r="M79" s="192">
        <f t="shared" si="63"/>
        <v>11.784517282050599</v>
      </c>
      <c r="N79" s="192">
        <f t="shared" si="64"/>
        <v>11.784517282050599</v>
      </c>
      <c r="O79" s="192">
        <f>INDEX('[4]TS BYDem'!$O$10:$O$203,MATCH(D79,'[4]TS BYDem'!$D$10:$D$203,0))</f>
        <v>11.784517282050599</v>
      </c>
      <c r="P79" s="185">
        <f t="shared" ca="1" si="61"/>
        <v>11.74873652448912</v>
      </c>
      <c r="Q79" s="185">
        <f t="shared" ca="1" si="61"/>
        <v>11.629216155848262</v>
      </c>
      <c r="R79" s="185">
        <f t="shared" ca="1" si="61"/>
        <v>10.710802020634466</v>
      </c>
      <c r="S79" s="185">
        <f t="shared" ca="1" si="61"/>
        <v>11.620362722690068</v>
      </c>
      <c r="T79" s="185">
        <f t="shared" ca="1" si="61"/>
        <v>11.716549666843754</v>
      </c>
      <c r="U79" s="185">
        <f t="shared" ca="1" si="61"/>
        <v>11.78041228598447</v>
      </c>
      <c r="V79" s="185">
        <f t="shared" ca="1" si="61"/>
        <v>11.853271406193644</v>
      </c>
      <c r="W79" s="185">
        <f t="shared" ca="1" si="61"/>
        <v>11.931020763792848</v>
      </c>
      <c r="X79" s="185">
        <f t="shared" ca="1" si="61"/>
        <v>12.04507974127918</v>
      </c>
      <c r="Y79" s="185">
        <f t="shared" ca="1" si="61"/>
        <v>12.154621531538327</v>
      </c>
      <c r="Z79" s="185">
        <f t="shared" ca="1" si="61"/>
        <v>12.331921130205197</v>
      </c>
      <c r="AA79" s="185">
        <f t="shared" ca="1" si="62"/>
        <v>12.428476007186196</v>
      </c>
      <c r="AB79" s="185">
        <f t="shared" ca="1" si="62"/>
        <v>12.515996509712835</v>
      </c>
      <c r="AC79" s="185">
        <f t="shared" ca="1" si="62"/>
        <v>12.63852521325013</v>
      </c>
      <c r="AD79" s="185">
        <f t="shared" ca="1" si="62"/>
        <v>12.761053916787423</v>
      </c>
      <c r="AE79" s="185">
        <f t="shared" ca="1" si="62"/>
        <v>12.8875351591485</v>
      </c>
      <c r="AF79" s="185">
        <f t="shared" ca="1" si="62"/>
        <v>13.064834757815371</v>
      </c>
      <c r="AG79" s="185">
        <f t="shared" ca="1" si="62"/>
        <v>13.238181817658456</v>
      </c>
      <c r="AH79" s="185">
        <f t="shared" ca="1" si="62"/>
        <v>13.426774384393282</v>
      </c>
      <c r="AI79" s="185">
        <f t="shared" ca="1" si="62"/>
        <v>13.609155818690731</v>
      </c>
      <c r="AJ79" s="185">
        <f t="shared" ca="1" si="62"/>
        <v>13.819205024754664</v>
      </c>
      <c r="AK79" s="185">
        <f t="shared" ca="1" si="62"/>
        <v>14.039417902079757</v>
      </c>
      <c r="AL79" s="185">
        <f t="shared" ca="1" si="62"/>
        <v>14.271488395876199</v>
      </c>
      <c r="AM79" s="185">
        <f t="shared" ca="1" si="62"/>
        <v>15.667863897478643</v>
      </c>
      <c r="AN79" s="185">
        <f t="shared" ca="1" si="62"/>
        <v>17.713585062988415</v>
      </c>
      <c r="AO79" s="185">
        <f t="shared" ca="1" si="62"/>
        <v>21.047457452782769</v>
      </c>
      <c r="AP79" s="185">
        <f t="shared" ca="1" si="62"/>
        <v>24.489554119894976</v>
      </c>
    </row>
    <row r="80" spans="1:48">
      <c r="A80" s="57" t="str">
        <f>'[4]TS BYDem'!A14</f>
        <v/>
      </c>
      <c r="B80" s="185" t="s">
        <v>288</v>
      </c>
      <c r="C80" s="185" t="s">
        <v>137</v>
      </c>
      <c r="D80" s="186" t="str">
        <f>'[4]TS BYDem'!D14</f>
        <v>IMIH</v>
      </c>
      <c r="E80" s="185" t="s">
        <v>137</v>
      </c>
      <c r="F80" s="185" t="s">
        <v>137</v>
      </c>
      <c r="G80" s="185" t="s">
        <v>137</v>
      </c>
      <c r="H80" s="185" t="s">
        <v>137</v>
      </c>
      <c r="I80" s="185">
        <v>0</v>
      </c>
      <c r="J80" s="185">
        <f>INDEX('[4]TS BYDem'!$J$10:$J$203,MATCH(D80,'[4]TS BYDem'!$D$10:$D$203,0))</f>
        <v>7.6954998524370488</v>
      </c>
      <c r="K80" s="185">
        <f t="shared" ca="1" si="61"/>
        <v>7.9106547816547446</v>
      </c>
      <c r="L80" s="185">
        <f t="shared" ca="1" si="61"/>
        <v>7.973499862969069</v>
      </c>
      <c r="M80" s="192">
        <f t="shared" si="63"/>
        <v>5.2259837154962572</v>
      </c>
      <c r="N80" s="192">
        <f t="shared" si="64"/>
        <v>5.2259837154962572</v>
      </c>
      <c r="O80" s="192">
        <f>INDEX('[4]TS BYDem'!$O$10:$O$203,MATCH(D80,'[4]TS BYDem'!$D$10:$D$203,0))</f>
        <v>5.2259837154962572</v>
      </c>
      <c r="P80" s="185">
        <f t="shared" ca="1" si="61"/>
        <v>5.2101163149172605</v>
      </c>
      <c r="Q80" s="185">
        <f t="shared" ca="1" si="61"/>
        <v>5.157113592341716</v>
      </c>
      <c r="R80" s="185">
        <f t="shared" ca="1" si="61"/>
        <v>4.74983197020694</v>
      </c>
      <c r="S80" s="185">
        <f t="shared" ca="1" si="61"/>
        <v>5.1531874325845042</v>
      </c>
      <c r="T80" s="185">
        <f t="shared" ca="1" si="61"/>
        <v>5.195842671807255</v>
      </c>
      <c r="U80" s="185">
        <f t="shared" ca="1" si="61"/>
        <v>5.2241633063882453</v>
      </c>
      <c r="V80" s="185">
        <f t="shared" ca="1" si="61"/>
        <v>5.2564735458851546</v>
      </c>
      <c r="W80" s="185">
        <f t="shared" ca="1" si="61"/>
        <v>5.2909524190522896</v>
      </c>
      <c r="X80" s="185">
        <f t="shared" ca="1" si="61"/>
        <v>5.3415332230583745</v>
      </c>
      <c r="Y80" s="185">
        <f t="shared" ca="1" si="61"/>
        <v>5.3901108269058007</v>
      </c>
      <c r="Z80" s="185">
        <f t="shared" ca="1" si="61"/>
        <v>5.4687364331330812</v>
      </c>
      <c r="AA80" s="185">
        <f t="shared" ca="1" si="62"/>
        <v>5.5115548365243692</v>
      </c>
      <c r="AB80" s="185">
        <f t="shared" ca="1" si="62"/>
        <v>5.5503668395983441</v>
      </c>
      <c r="AC80" s="185">
        <f t="shared" ca="1" si="62"/>
        <v>5.6047036439019102</v>
      </c>
      <c r="AD80" s="185">
        <f t="shared" ca="1" si="62"/>
        <v>5.6590404482054755</v>
      </c>
      <c r="AE80" s="185">
        <f t="shared" ca="1" si="62"/>
        <v>5.715130052647865</v>
      </c>
      <c r="AF80" s="185">
        <f t="shared" ca="1" si="62"/>
        <v>5.7937556588751447</v>
      </c>
      <c r="AG80" s="185">
        <f t="shared" ca="1" si="62"/>
        <v>5.8706284649635991</v>
      </c>
      <c r="AH80" s="185">
        <f t="shared" ca="1" si="62"/>
        <v>5.9542620715875216</v>
      </c>
      <c r="AI80" s="185">
        <f t="shared" ca="1" si="62"/>
        <v>6.03514127799329</v>
      </c>
      <c r="AJ80" s="185">
        <f t="shared" ca="1" si="62"/>
        <v>6.1282900853708311</v>
      </c>
      <c r="AK80" s="185">
        <f t="shared" ca="1" si="62"/>
        <v>6.2259460931053505</v>
      </c>
      <c r="AL80" s="185">
        <f t="shared" ca="1" si="62"/>
        <v>6.3288605012563437</v>
      </c>
      <c r="AM80" s="185">
        <f t="shared" ca="1" si="62"/>
        <v>6.948099750301127</v>
      </c>
      <c r="AN80" s="185">
        <f t="shared" ca="1" si="62"/>
        <v>7.8552990221528267</v>
      </c>
      <c r="AO80" s="185">
        <f t="shared" ca="1" si="62"/>
        <v>9.3337442059148366</v>
      </c>
      <c r="AP80" s="185">
        <f t="shared" ca="1" si="62"/>
        <v>10.860182726811317</v>
      </c>
    </row>
    <row r="81" spans="1:42">
      <c r="A81" s="57" t="str">
        <f>'[4]TS BYDem'!A15</f>
        <v/>
      </c>
      <c r="B81" s="185" t="s">
        <v>288</v>
      </c>
      <c r="C81" s="185" t="s">
        <v>137</v>
      </c>
      <c r="D81" s="186" t="str">
        <f>'[4]TS BYDem'!D15</f>
        <v>IMIP</v>
      </c>
      <c r="E81" s="185" t="s">
        <v>137</v>
      </c>
      <c r="F81" s="185" t="s">
        <v>137</v>
      </c>
      <c r="G81" s="185" t="s">
        <v>137</v>
      </c>
      <c r="H81" s="185" t="s">
        <v>137</v>
      </c>
      <c r="I81" s="185">
        <v>0</v>
      </c>
      <c r="J81" s="185">
        <f>INDEX('[4]TS BYDem'!$J$10:$J$203,MATCH(D81,'[4]TS BYDem'!$D$10:$D$203,0))</f>
        <v>15.294517272248457</v>
      </c>
      <c r="K81" s="185">
        <f t="shared" ca="1" si="61"/>
        <v>15.722129622872741</v>
      </c>
      <c r="L81" s="185">
        <f t="shared" ca="1" si="61"/>
        <v>15.847031864451422</v>
      </c>
      <c r="M81" s="192">
        <f t="shared" si="63"/>
        <v>10.386446590059307</v>
      </c>
      <c r="N81" s="192">
        <f t="shared" si="64"/>
        <v>10.386446590059307</v>
      </c>
      <c r="O81" s="192">
        <f>INDEX('[4]TS BYDem'!$O$10:$O$203,MATCH(D81,'[4]TS BYDem'!$D$10:$D$203,0))</f>
        <v>10.386446590059307</v>
      </c>
      <c r="P81" s="185">
        <f t="shared" ca="1" si="61"/>
        <v>10.354910726648916</v>
      </c>
      <c r="Q81" s="185">
        <f t="shared" ca="1" si="61"/>
        <v>10.249569803843084</v>
      </c>
      <c r="R81" s="185">
        <f t="shared" ca="1" si="61"/>
        <v>9.4401128583742295</v>
      </c>
      <c r="S81" s="185">
        <f t="shared" ca="1" si="61"/>
        <v>10.24176670860928</v>
      </c>
      <c r="T81" s="185">
        <f t="shared" ca="1" si="61"/>
        <v>10.326542396420859</v>
      </c>
      <c r="U81" s="185">
        <f t="shared" ca="1" si="61"/>
        <v>10.382828595246893</v>
      </c>
      <c r="V81" s="185">
        <f t="shared" ca="1" si="61"/>
        <v>10.447043984179617</v>
      </c>
      <c r="W81" s="185">
        <f t="shared" ca="1" si="61"/>
        <v>10.515569451179063</v>
      </c>
      <c r="X81" s="185">
        <f t="shared" ca="1" si="61"/>
        <v>10.616096901682527</v>
      </c>
      <c r="Y81" s="185">
        <f t="shared" ca="1" si="61"/>
        <v>10.712643067017533</v>
      </c>
      <c r="Z81" s="185">
        <f t="shared" ca="1" si="61"/>
        <v>10.868908509879352</v>
      </c>
      <c r="AA81" s="185">
        <f t="shared" ca="1" si="62"/>
        <v>10.954008480355053</v>
      </c>
      <c r="AB81" s="185">
        <f t="shared" ca="1" si="62"/>
        <v>11.031145880493849</v>
      </c>
      <c r="AC81" s="185">
        <f t="shared" ca="1" si="62"/>
        <v>11.139138240688164</v>
      </c>
      <c r="AD81" s="185">
        <f t="shared" ca="1" si="62"/>
        <v>11.247130600882477</v>
      </c>
      <c r="AE81" s="185">
        <f t="shared" ca="1" si="62"/>
        <v>11.358606585599187</v>
      </c>
      <c r="AF81" s="185">
        <f t="shared" ca="1" si="62"/>
        <v>11.514872028461006</v>
      </c>
      <c r="AG81" s="185">
        <f t="shared" ca="1" si="62"/>
        <v>11.667653846800427</v>
      </c>
      <c r="AH81" s="185">
        <f t="shared" ca="1" si="62"/>
        <v>11.833872502583382</v>
      </c>
      <c r="AI81" s="185">
        <f t="shared" ca="1" si="62"/>
        <v>11.994616891259712</v>
      </c>
      <c r="AJ81" s="185">
        <f t="shared" ca="1" si="62"/>
        <v>12.17974665159282</v>
      </c>
      <c r="AK81" s="185">
        <f t="shared" ca="1" si="62"/>
        <v>12.373834303554952</v>
      </c>
      <c r="AL81" s="185">
        <f t="shared" ca="1" si="62"/>
        <v>12.578372829084275</v>
      </c>
      <c r="AM81" s="185">
        <f t="shared" ca="1" si="62"/>
        <v>13.809087606782606</v>
      </c>
      <c r="AN81" s="185">
        <f t="shared" ca="1" si="62"/>
        <v>15.612112127446199</v>
      </c>
      <c r="AO81" s="185">
        <f t="shared" ca="1" si="62"/>
        <v>18.550466468647272</v>
      </c>
      <c r="AP81" s="185">
        <f t="shared" ca="1" si="62"/>
        <v>21.584205767009191</v>
      </c>
    </row>
    <row r="82" spans="1:42">
      <c r="A82" s="57" t="str">
        <f>'[4]TS BYDem'!A16</f>
        <v/>
      </c>
      <c r="B82" s="185" t="s">
        <v>288</v>
      </c>
      <c r="C82" s="185" t="s">
        <v>137</v>
      </c>
      <c r="D82" s="186" t="str">
        <f>'[4]TS BYDem'!D16</f>
        <v>IMIF</v>
      </c>
      <c r="E82" s="185" t="s">
        <v>137</v>
      </c>
      <c r="F82" s="185" t="s">
        <v>137</v>
      </c>
      <c r="G82" s="185" t="s">
        <v>137</v>
      </c>
      <c r="H82" s="185" t="s">
        <v>137</v>
      </c>
      <c r="I82" s="185">
        <v>0</v>
      </c>
      <c r="J82" s="185">
        <f>INDEX('[4]TS BYDem'!$J$10:$J$203,MATCH(D82,'[4]TS BYDem'!$D$10:$D$203,0))</f>
        <v>5.8889063414920679</v>
      </c>
      <c r="K82" s="185">
        <f t="shared" ca="1" si="61"/>
        <v>6.0535515564058358</v>
      </c>
      <c r="L82" s="185">
        <f t="shared" ca="1" si="61"/>
        <v>6.1016431430447868</v>
      </c>
      <c r="M82" s="192">
        <f t="shared" si="63"/>
        <v>3.999133160008328</v>
      </c>
      <c r="N82" s="192">
        <f t="shared" si="64"/>
        <v>3.999133160008328</v>
      </c>
      <c r="O82" s="192">
        <f>INDEX('[4]TS BYDem'!$O$10:$O$203,MATCH(D82,'[4]TS BYDem'!$D$10:$D$203,0))</f>
        <v>3.999133160008328</v>
      </c>
      <c r="P82" s="185">
        <f t="shared" ca="1" si="61"/>
        <v>3.9869907861944869</v>
      </c>
      <c r="Q82" s="185">
        <f t="shared" ca="1" si="61"/>
        <v>3.9464309687587655</v>
      </c>
      <c r="R82" s="185">
        <f t="shared" ca="1" si="61"/>
        <v>3.6347626725657496</v>
      </c>
      <c r="S82" s="185">
        <f t="shared" ca="1" si="61"/>
        <v>3.9434265132282214</v>
      </c>
      <c r="T82" s="185">
        <f t="shared" ca="1" si="61"/>
        <v>3.9760680197675491</v>
      </c>
      <c r="U82" s="185">
        <f t="shared" ca="1" si="61"/>
        <v>3.9977401096612626</v>
      </c>
      <c r="V82" s="185">
        <f t="shared" ca="1" si="61"/>
        <v>4.0224652058755419</v>
      </c>
      <c r="W82" s="185">
        <f t="shared" ca="1" si="61"/>
        <v>4.0488498278929335</v>
      </c>
      <c r="X82" s="185">
        <f t="shared" ca="1" si="61"/>
        <v>4.087556295722294</v>
      </c>
      <c r="Y82" s="185">
        <f t="shared" ca="1" si="61"/>
        <v>4.1247298341326681</v>
      </c>
      <c r="Z82" s="185">
        <f t="shared" ca="1" si="61"/>
        <v>4.184897313827812</v>
      </c>
      <c r="AA82" s="185">
        <f t="shared" ca="1" si="62"/>
        <v>4.2176636801586058</v>
      </c>
      <c r="AB82" s="185">
        <f t="shared" ca="1" si="62"/>
        <v>4.2473641876514314</v>
      </c>
      <c r="AC82" s="185">
        <f t="shared" ca="1" si="62"/>
        <v>4.2889448981413878</v>
      </c>
      <c r="AD82" s="185">
        <f t="shared" ca="1" si="62"/>
        <v>4.3305256086313433</v>
      </c>
      <c r="AE82" s="185">
        <f t="shared" ca="1" si="62"/>
        <v>4.3734476323629101</v>
      </c>
      <c r="AF82" s="185">
        <f t="shared" ca="1" si="62"/>
        <v>4.433615112058054</v>
      </c>
      <c r="AG82" s="185">
        <f t="shared" ca="1" si="62"/>
        <v>4.4924412785115857</v>
      </c>
      <c r="AH82" s="185">
        <f t="shared" ca="1" si="62"/>
        <v>4.5564410817541914</v>
      </c>
      <c r="AI82" s="185">
        <f t="shared" ca="1" si="62"/>
        <v>4.618333107045693</v>
      </c>
      <c r="AJ82" s="185">
        <f t="shared" ca="1" si="62"/>
        <v>4.6896143250284741</v>
      </c>
      <c r="AK82" s="185">
        <f t="shared" ca="1" si="62"/>
        <v>4.7643446342039706</v>
      </c>
      <c r="AL82" s="185">
        <f t="shared" ca="1" si="62"/>
        <v>4.8430988831043011</v>
      </c>
      <c r="AM82" s="185">
        <f t="shared" ca="1" si="62"/>
        <v>5.3169656897478976</v>
      </c>
      <c r="AN82" s="185">
        <f t="shared" ca="1" si="62"/>
        <v>6.0111911003705236</v>
      </c>
      <c r="AO82" s="185">
        <f t="shared" ca="1" si="62"/>
        <v>7.1425568836402507</v>
      </c>
      <c r="AP82" s="185">
        <f t="shared" ca="1" si="62"/>
        <v>8.3106491009064722</v>
      </c>
    </row>
    <row r="83" spans="1:42">
      <c r="A83" s="57" t="str">
        <f>'[4]TS BYDem'!A17</f>
        <v/>
      </c>
      <c r="B83" s="185" t="s">
        <v>288</v>
      </c>
      <c r="C83" s="185" t="s">
        <v>137</v>
      </c>
      <c r="D83" s="186" t="str">
        <f>'[4]TS BYDem'!D17</f>
        <v>IMIO</v>
      </c>
      <c r="E83" s="185" t="s">
        <v>137</v>
      </c>
      <c r="F83" s="185" t="s">
        <v>137</v>
      </c>
      <c r="G83" s="185" t="s">
        <v>137</v>
      </c>
      <c r="H83" s="185" t="s">
        <v>137</v>
      </c>
      <c r="I83" s="185">
        <v>0</v>
      </c>
      <c r="J83" s="185">
        <f>INDEX('[4]TS BYDem'!$J$10:$J$203,MATCH(D83,'[4]TS BYDem'!$D$10:$D$203,0))</f>
        <v>28.894976807848312</v>
      </c>
      <c r="K83" s="185">
        <f t="shared" ca="1" si="61"/>
        <v>29.702838130575874</v>
      </c>
      <c r="L83" s="185">
        <f t="shared" ca="1" si="61"/>
        <v>29.938808139267341</v>
      </c>
      <c r="M83" s="192">
        <f t="shared" si="63"/>
        <v>19.622465226821674</v>
      </c>
      <c r="N83" s="192">
        <f t="shared" si="64"/>
        <v>19.622465226821674</v>
      </c>
      <c r="O83" s="192">
        <f>INDEX('[4]TS BYDem'!$O$10:$O$203,MATCH(D83,'[4]TS BYDem'!$D$10:$D$203,0))</f>
        <v>19.622465226821674</v>
      </c>
      <c r="P83" s="185">
        <f t="shared" ca="1" si="61"/>
        <v>19.562886488530133</v>
      </c>
      <c r="Q83" s="185">
        <f t="shared" ca="1" si="61"/>
        <v>19.363872458390407</v>
      </c>
      <c r="R83" s="185">
        <f t="shared" ca="1" si="61"/>
        <v>17.834615977133986</v>
      </c>
      <c r="S83" s="185">
        <f t="shared" ca="1" si="61"/>
        <v>19.349130557629717</v>
      </c>
      <c r="T83" s="185">
        <f t="shared" ca="1" si="61"/>
        <v>19.509291972964458</v>
      </c>
      <c r="U83" s="185">
        <f t="shared" ca="1" si="61"/>
        <v>19.615629975055658</v>
      </c>
      <c r="V83" s="185">
        <f t="shared" ca="1" si="61"/>
        <v>19.736948101080124</v>
      </c>
      <c r="W83" s="185">
        <f t="shared" ca="1" si="61"/>
        <v>19.866408988563556</v>
      </c>
      <c r="X83" s="185">
        <f t="shared" ca="1" si="61"/>
        <v>20.05632922593648</v>
      </c>
      <c r="Y83" s="185">
        <f t="shared" ca="1" si="61"/>
        <v>20.238727869750075</v>
      </c>
      <c r="Z83" s="185">
        <f t="shared" ca="1" si="61"/>
        <v>20.53395041695353</v>
      </c>
      <c r="AA83" s="185">
        <f t="shared" ca="1" si="62"/>
        <v>20.694724479284069</v>
      </c>
      <c r="AB83" s="185">
        <f t="shared" ca="1" si="62"/>
        <v>20.840455354495962</v>
      </c>
      <c r="AC83" s="185">
        <f t="shared" ca="1" si="62"/>
        <v>21.044478579792617</v>
      </c>
      <c r="AD83" s="185">
        <f t="shared" ca="1" si="62"/>
        <v>21.248501805089269</v>
      </c>
      <c r="AE83" s="185">
        <f t="shared" ca="1" si="62"/>
        <v>21.459106424750328</v>
      </c>
      <c r="AF83" s="185">
        <f t="shared" ca="1" si="62"/>
        <v>21.754328971953782</v>
      </c>
      <c r="AG83" s="185">
        <f t="shared" ca="1" si="62"/>
        <v>22.042970124792827</v>
      </c>
      <c r="AH83" s="185">
        <f t="shared" ca="1" si="62"/>
        <v>22.356996655894594</v>
      </c>
      <c r="AI83" s="185">
        <f t="shared" ca="1" si="62"/>
        <v>22.660680995852285</v>
      </c>
      <c r="AJ83" s="185">
        <f t="shared" ca="1" si="62"/>
        <v>23.010435096360833</v>
      </c>
      <c r="AK83" s="185">
        <f t="shared" ca="1" si="62"/>
        <v>23.377112782377861</v>
      </c>
      <c r="AL83" s="185">
        <f t="shared" ca="1" si="62"/>
        <v>23.763534651488111</v>
      </c>
      <c r="AM83" s="185">
        <f t="shared" ca="1" si="62"/>
        <v>26.088647260514026</v>
      </c>
      <c r="AN83" s="185">
        <f t="shared" ca="1" si="62"/>
        <v>29.494988943692714</v>
      </c>
      <c r="AO83" s="185">
        <f t="shared" ca="1" si="62"/>
        <v>35.046238390205232</v>
      </c>
      <c r="AP83" s="185">
        <f t="shared" ca="1" si="62"/>
        <v>40.777692682409828</v>
      </c>
    </row>
    <row r="84" spans="1:42">
      <c r="A84" s="57" t="str">
        <f>'[4]TS BYDem'!A18</f>
        <v/>
      </c>
      <c r="B84" s="185" t="s">
        <v>288</v>
      </c>
      <c r="C84" s="185" t="s">
        <v>137</v>
      </c>
      <c r="D84" s="186" t="str">
        <f>'[4]TS BYDem'!D18</f>
        <v>IMIE</v>
      </c>
      <c r="E84" s="185" t="s">
        <v>137</v>
      </c>
      <c r="F84" s="185" t="s">
        <v>137</v>
      </c>
      <c r="G84" s="185" t="s">
        <v>137</v>
      </c>
      <c r="H84" s="185" t="s">
        <v>137</v>
      </c>
      <c r="I84" s="185">
        <v>0</v>
      </c>
      <c r="J84" s="185">
        <f>INDEX('[4]TS BYDem'!$J$10:$J$203,MATCH(D84,'[4]TS BYDem'!$D$10:$D$203,0))</f>
        <v>0.18682963530638833</v>
      </c>
      <c r="K84" s="185">
        <f t="shared" ca="1" si="61"/>
        <v>0.19205311886572904</v>
      </c>
      <c r="L84" s="185">
        <f t="shared" ca="1" si="61"/>
        <v>0.19357885778430459</v>
      </c>
      <c r="M84" s="192">
        <f t="shared" si="63"/>
        <v>0.12687527131510357</v>
      </c>
      <c r="N84" s="192">
        <f t="shared" si="64"/>
        <v>0.12687527131510357</v>
      </c>
      <c r="O84" s="192">
        <f>INDEX('[4]TS BYDem'!$O$10:$O$203,MATCH(D84,'[4]TS BYDem'!$D$10:$D$203,0))</f>
        <v>0.12687527131510357</v>
      </c>
      <c r="P84" s="185">
        <f t="shared" ca="1" si="61"/>
        <v>0.12649004608993569</v>
      </c>
      <c r="Q84" s="185">
        <f t="shared" ca="1" si="61"/>
        <v>0.12520325776962943</v>
      </c>
      <c r="R84" s="185">
        <f t="shared" ca="1" si="61"/>
        <v>0.11531536505446847</v>
      </c>
      <c r="S84" s="185">
        <f t="shared" ca="1" si="61"/>
        <v>0.12510793933552378</v>
      </c>
      <c r="T84" s="185">
        <f t="shared" ca="1" si="61"/>
        <v>0.12614351375443167</v>
      </c>
      <c r="U84" s="185">
        <f t="shared" ca="1" si="61"/>
        <v>0.12683107582731459</v>
      </c>
      <c r="V84" s="185">
        <f t="shared" ca="1" si="61"/>
        <v>0.12761549664176733</v>
      </c>
      <c r="W84" s="185">
        <f t="shared" ca="1" si="61"/>
        <v>0.12845256706254723</v>
      </c>
      <c r="X84" s="185">
        <f t="shared" ca="1" si="61"/>
        <v>0.12968055658202829</v>
      </c>
      <c r="Y84" s="185">
        <f t="shared" ca="1" si="61"/>
        <v>0.13085991285321302</v>
      </c>
      <c r="Z84" s="185">
        <f t="shared" ca="1" si="61"/>
        <v>0.13276876784884201</v>
      </c>
      <c r="AA84" s="185">
        <f t="shared" ca="1" si="62"/>
        <v>0.13380830353117493</v>
      </c>
      <c r="AB84" s="185">
        <f t="shared" ca="1" si="62"/>
        <v>0.13475057271691532</v>
      </c>
      <c r="AC84" s="185">
        <f t="shared" ca="1" si="62"/>
        <v>0.13606974957695189</v>
      </c>
      <c r="AD84" s="185">
        <f t="shared" ca="1" si="62"/>
        <v>0.13738892643698844</v>
      </c>
      <c r="AE84" s="185">
        <f t="shared" ca="1" si="62"/>
        <v>0.13875065738928424</v>
      </c>
      <c r="AF84" s="185">
        <f t="shared" ca="1" si="62"/>
        <v>0.1406595123849132</v>
      </c>
      <c r="AG84" s="185">
        <f t="shared" ca="1" si="62"/>
        <v>0.1425258132882829</v>
      </c>
      <c r="AH84" s="185">
        <f t="shared" ca="1" si="62"/>
        <v>0.14455625140465259</v>
      </c>
      <c r="AI84" s="185">
        <f t="shared" ca="1" si="62"/>
        <v>0.14651981880461487</v>
      </c>
      <c r="AJ84" s="185">
        <f t="shared" ca="1" si="62"/>
        <v>0.14878126485039184</v>
      </c>
      <c r="AK84" s="185">
        <f t="shared" ca="1" si="62"/>
        <v>0.15115213570483543</v>
      </c>
      <c r="AL84" s="185">
        <f t="shared" ca="1" si="62"/>
        <v>0.15365066883605677</v>
      </c>
      <c r="AM84" s="185">
        <f t="shared" ca="1" si="62"/>
        <v>0.16868442171564402</v>
      </c>
      <c r="AN84" s="185">
        <f t="shared" ca="1" si="62"/>
        <v>0.19070920403782141</v>
      </c>
      <c r="AO84" s="185">
        <f t="shared" ca="1" si="62"/>
        <v>0.22660256766582129</v>
      </c>
      <c r="AP84" s="185">
        <f t="shared" ca="1" si="62"/>
        <v>0.26366110286758587</v>
      </c>
    </row>
    <row r="85" spans="1:42">
      <c r="A85" s="57" t="str">
        <f>'[4]TS BYDem'!A19</f>
        <v>*</v>
      </c>
      <c r="B85" s="185" t="s">
        <v>288</v>
      </c>
      <c r="C85" s="185" t="s">
        <v>137</v>
      </c>
      <c r="D85" s="186">
        <f>'[4]TS BYDem'!D19</f>
        <v>0</v>
      </c>
      <c r="E85" s="185" t="s">
        <v>137</v>
      </c>
      <c r="F85" s="185" t="s">
        <v>137</v>
      </c>
      <c r="G85" s="185" t="s">
        <v>137</v>
      </c>
      <c r="H85" s="185" t="s">
        <v>137</v>
      </c>
      <c r="I85" s="185">
        <v>0</v>
      </c>
      <c r="J85" s="185" t="str">
        <f>INDEX('[4]TS BYDem'!$J$10:$J$203,MATCH(D85,'[4]TS BYDem'!$D$10:$D$203,0))</f>
        <v/>
      </c>
      <c r="K85" s="185" t="e">
        <f t="shared" ca="1" si="61"/>
        <v>#VALUE!</v>
      </c>
      <c r="L85" s="185" t="e">
        <f t="shared" ca="1" si="61"/>
        <v>#VALUE!</v>
      </c>
      <c r="M85" s="185" t="e">
        <f t="shared" ca="1" si="61"/>
        <v>#VALUE!</v>
      </c>
      <c r="N85" s="185" t="e">
        <f t="shared" ca="1" si="61"/>
        <v>#VALUE!</v>
      </c>
      <c r="O85" s="185" t="e">
        <f t="shared" ca="1" si="61"/>
        <v>#VALUE!</v>
      </c>
      <c r="P85" s="185" t="e">
        <f t="shared" ca="1" si="61"/>
        <v>#VALUE!</v>
      </c>
      <c r="Q85" s="185" t="e">
        <f t="shared" ca="1" si="61"/>
        <v>#VALUE!</v>
      </c>
      <c r="R85" s="185" t="e">
        <f t="shared" ca="1" si="61"/>
        <v>#VALUE!</v>
      </c>
      <c r="S85" s="185" t="e">
        <f t="shared" ca="1" si="61"/>
        <v>#VALUE!</v>
      </c>
      <c r="T85" s="185" t="e">
        <f t="shared" ca="1" si="61"/>
        <v>#VALUE!</v>
      </c>
      <c r="U85" s="185" t="e">
        <f t="shared" ca="1" si="61"/>
        <v>#VALUE!</v>
      </c>
      <c r="V85" s="185" t="e">
        <f t="shared" ca="1" si="61"/>
        <v>#VALUE!</v>
      </c>
      <c r="W85" s="185" t="e">
        <f t="shared" ca="1" si="61"/>
        <v>#VALUE!</v>
      </c>
      <c r="X85" s="185" t="e">
        <f t="shared" ca="1" si="61"/>
        <v>#VALUE!</v>
      </c>
      <c r="Y85" s="185" t="e">
        <f t="shared" ca="1" si="61"/>
        <v>#VALUE!</v>
      </c>
      <c r="Z85" s="185" t="e">
        <f t="shared" ca="1" si="61"/>
        <v>#VALUE!</v>
      </c>
      <c r="AA85" s="185" t="e">
        <f t="shared" ca="1" si="62"/>
        <v>#VALUE!</v>
      </c>
      <c r="AB85" s="185" t="e">
        <f t="shared" ca="1" si="62"/>
        <v>#VALUE!</v>
      </c>
      <c r="AC85" s="185" t="e">
        <f t="shared" ca="1" si="62"/>
        <v>#VALUE!</v>
      </c>
      <c r="AD85" s="185" t="e">
        <f t="shared" ca="1" si="62"/>
        <v>#VALUE!</v>
      </c>
      <c r="AE85" s="185" t="e">
        <f t="shared" ca="1" si="62"/>
        <v>#VALUE!</v>
      </c>
      <c r="AF85" s="185" t="e">
        <f t="shared" ca="1" si="62"/>
        <v>#VALUE!</v>
      </c>
      <c r="AG85" s="185" t="e">
        <f t="shared" ca="1" si="62"/>
        <v>#VALUE!</v>
      </c>
      <c r="AH85" s="185" t="e">
        <f t="shared" ca="1" si="62"/>
        <v>#VALUE!</v>
      </c>
      <c r="AI85" s="185" t="e">
        <f t="shared" ca="1" si="62"/>
        <v>#VALUE!</v>
      </c>
      <c r="AJ85" s="185" t="e">
        <f t="shared" ca="1" si="62"/>
        <v>#VALUE!</v>
      </c>
      <c r="AK85" s="185" t="e">
        <f t="shared" ca="1" si="62"/>
        <v>#VALUE!</v>
      </c>
      <c r="AL85" s="185" t="e">
        <f t="shared" ca="1" si="62"/>
        <v>#VALUE!</v>
      </c>
      <c r="AM85" s="185" t="e">
        <f t="shared" ca="1" si="62"/>
        <v>#VALUE!</v>
      </c>
      <c r="AN85" s="185" t="e">
        <f t="shared" ca="1" si="62"/>
        <v>#VALUE!</v>
      </c>
      <c r="AO85" s="185" t="e">
        <f t="shared" ca="1" si="62"/>
        <v>#VALUE!</v>
      </c>
      <c r="AP85" s="185" t="e">
        <f t="shared" ca="1" si="62"/>
        <v>#VALUE!</v>
      </c>
    </row>
    <row r="86" spans="1:42">
      <c r="A86" s="57" t="str">
        <f>'[4]TS BYDem'!A20</f>
        <v/>
      </c>
      <c r="B86" s="185" t="s">
        <v>288</v>
      </c>
      <c r="C86" s="185" t="s">
        <v>137</v>
      </c>
      <c r="D86" s="186" t="str">
        <f>'[4]TS BYDem'!D20</f>
        <v>IMIS</v>
      </c>
      <c r="E86" s="185" t="s">
        <v>137</v>
      </c>
      <c r="F86" s="185" t="s">
        <v>137</v>
      </c>
      <c r="G86" s="185" t="s">
        <v>137</v>
      </c>
      <c r="H86" s="185" t="s">
        <v>137</v>
      </c>
      <c r="I86" s="185">
        <v>0</v>
      </c>
      <c r="J86" s="185">
        <f>INDEX('[4]TS BYDem'!$J$10:$J$203,MATCH(D86,'[4]TS BYDem'!$D$10:$D$203,0))</f>
        <v>20.275122960000004</v>
      </c>
      <c r="K86" s="185">
        <f t="shared" ca="1" si="61"/>
        <v>20.841985766703509</v>
      </c>
      <c r="L86" s="185">
        <f t="shared" ca="1" si="61"/>
        <v>21.007561983390151</v>
      </c>
      <c r="M86" s="192">
        <f t="shared" ref="M86" si="65">O86</f>
        <v>24.5131771912</v>
      </c>
      <c r="N86" s="192">
        <f t="shared" si="64"/>
        <v>24.5131771912</v>
      </c>
      <c r="O86" s="192">
        <f>INDEX('[4]TS BYDem'!$O$10:$O$203,MATCH(D86,'[4]TS BYDem'!$D$10:$D$203,0))</f>
        <v>24.5131771912</v>
      </c>
      <c r="P86" s="185">
        <f t="shared" ca="1" si="61"/>
        <v>24.438749021666418</v>
      </c>
      <c r="Q86" s="185">
        <f t="shared" ca="1" si="61"/>
        <v>24.190132646101045</v>
      </c>
      <c r="R86" s="185">
        <f t="shared" ca="1" si="61"/>
        <v>22.279723598995723</v>
      </c>
      <c r="S86" s="185">
        <f t="shared" ca="1" si="61"/>
        <v>24.171716467435175</v>
      </c>
      <c r="T86" s="185">
        <f t="shared" ca="1" si="61"/>
        <v>24.371796585193643</v>
      </c>
      <c r="U86" s="185">
        <f t="shared" ca="1" si="61"/>
        <v>24.504638318242389</v>
      </c>
      <c r="V86" s="185">
        <f t="shared" ca="1" si="61"/>
        <v>24.656193827979113</v>
      </c>
      <c r="W86" s="185">
        <f t="shared" ca="1" si="61"/>
        <v>24.817921604664051</v>
      </c>
      <c r="X86" s="185">
        <f t="shared" ca="1" si="61"/>
        <v>25.055177646507033</v>
      </c>
      <c r="Y86" s="185">
        <f t="shared" ca="1" si="61"/>
        <v>25.283037409465138</v>
      </c>
      <c r="Z86" s="185">
        <f t="shared" ca="1" si="61"/>
        <v>25.651841355696305</v>
      </c>
      <c r="AA86" s="185">
        <f t="shared" ca="1" si="62"/>
        <v>25.852686816860405</v>
      </c>
      <c r="AB86" s="185">
        <f t="shared" ca="1" si="62"/>
        <v>26.034739720254766</v>
      </c>
      <c r="AC86" s="185">
        <f t="shared" ca="1" si="62"/>
        <v>26.289613785006878</v>
      </c>
      <c r="AD86" s="185">
        <f t="shared" ca="1" si="62"/>
        <v>26.544487849758983</v>
      </c>
      <c r="AE86" s="185">
        <f t="shared" ca="1" si="62"/>
        <v>26.80758365853535</v>
      </c>
      <c r="AF86" s="185">
        <f t="shared" ca="1" si="62"/>
        <v>27.176387604766518</v>
      </c>
      <c r="AG86" s="185">
        <f t="shared" ca="1" si="62"/>
        <v>27.536969806973421</v>
      </c>
      <c r="AH86" s="185">
        <f t="shared" ca="1" si="62"/>
        <v>27.929264450416767</v>
      </c>
      <c r="AI86" s="185">
        <f t="shared" ca="1" si="62"/>
        <v>28.308639210393412</v>
      </c>
      <c r="AJ86" s="185">
        <f t="shared" ca="1" si="62"/>
        <v>28.745566178539885</v>
      </c>
      <c r="AK86" s="185">
        <f t="shared" ca="1" si="62"/>
        <v>29.203634774177321</v>
      </c>
      <c r="AL86" s="185">
        <f t="shared" ca="1" si="62"/>
        <v>29.686368601887537</v>
      </c>
      <c r="AM86" s="185">
        <f t="shared" ca="1" si="62"/>
        <v>32.590993312173104</v>
      </c>
      <c r="AN86" s="185">
        <f t="shared" ca="1" si="62"/>
        <v>36.846333112158803</v>
      </c>
      <c r="AO86" s="185">
        <f t="shared" ca="1" si="62"/>
        <v>43.781178440813434</v>
      </c>
      <c r="AP86" s="185">
        <f t="shared" ca="1" si="62"/>
        <v>50.941142951084686</v>
      </c>
    </row>
    <row r="87" spans="1:42">
      <c r="A87" s="57" t="str">
        <f>'[4]TS BYDem'!A21</f>
        <v>*</v>
      </c>
      <c r="B87" s="185" t="s">
        <v>288</v>
      </c>
      <c r="C87" s="185" t="s">
        <v>137</v>
      </c>
      <c r="D87" s="186" t="str">
        <f>'[4]TS BYDem'!D21</f>
        <v>IMIS</v>
      </c>
      <c r="E87" s="185" t="s">
        <v>137</v>
      </c>
      <c r="F87" s="185" t="s">
        <v>137</v>
      </c>
      <c r="G87" s="185" t="s">
        <v>137</v>
      </c>
      <c r="H87" s="185" t="s">
        <v>137</v>
      </c>
      <c r="I87" s="185">
        <v>0</v>
      </c>
      <c r="J87" s="185">
        <f>INDEX('[4]TS BYDem'!$J$10:$J$203,MATCH(D87,'[4]TS BYDem'!$D$10:$D$203,0))</f>
        <v>20.275122960000004</v>
      </c>
      <c r="K87" s="185">
        <f t="shared" ca="1" si="61"/>
        <v>20.841985766703509</v>
      </c>
      <c r="L87" s="185">
        <f t="shared" ca="1" si="61"/>
        <v>21.007561983390151</v>
      </c>
      <c r="M87" s="185">
        <f t="shared" ca="1" si="61"/>
        <v>21.741001029177628</v>
      </c>
      <c r="N87" s="185">
        <f t="shared" ca="1" si="61"/>
        <v>21.50233177144678</v>
      </c>
      <c r="O87" s="185">
        <f t="shared" ca="1" si="61"/>
        <v>22.237901459013088</v>
      </c>
      <c r="P87" s="185">
        <f t="shared" ca="1" si="61"/>
        <v>22.170381598696626</v>
      </c>
      <c r="Q87" s="185">
        <f t="shared" ca="1" si="61"/>
        <v>21.944841416051332</v>
      </c>
      <c r="R87" s="185">
        <f t="shared" ca="1" si="61"/>
        <v>20.211753623939813</v>
      </c>
      <c r="S87" s="185">
        <f t="shared" ca="1" si="61"/>
        <v>21.928134599010487</v>
      </c>
      <c r="T87" s="185">
        <f t="shared" ca="1" si="61"/>
        <v>22.109643585296354</v>
      </c>
      <c r="U87" s="185">
        <f t="shared" ca="1" si="61"/>
        <v>22.230155151224373</v>
      </c>
      <c r="V87" s="185">
        <f t="shared" ca="1" si="61"/>
        <v>22.367643509620674</v>
      </c>
      <c r="W87" s="185">
        <f t="shared" ca="1" si="61"/>
        <v>22.514359960656488</v>
      </c>
      <c r="X87" s="185">
        <f t="shared" ca="1" si="61"/>
        <v>22.729594258434656</v>
      </c>
      <c r="Y87" s="185">
        <f t="shared" ca="1" si="61"/>
        <v>22.936304425607741</v>
      </c>
      <c r="Z87" s="185">
        <f t="shared" ca="1" si="61"/>
        <v>23.270876551856968</v>
      </c>
      <c r="AA87" s="185">
        <f t="shared" ca="1" si="62"/>
        <v>23.453079843540458</v>
      </c>
      <c r="AB87" s="185">
        <f t="shared" ca="1" si="62"/>
        <v>23.618234874013798</v>
      </c>
      <c r="AC87" s="185">
        <f t="shared" ca="1" si="62"/>
        <v>23.849451916676479</v>
      </c>
      <c r="AD87" s="185">
        <f t="shared" ca="1" si="62"/>
        <v>24.080668959339157</v>
      </c>
      <c r="AE87" s="185">
        <f t="shared" ca="1" si="62"/>
        <v>24.319344616281278</v>
      </c>
      <c r="AF87" s="185">
        <f t="shared" ca="1" si="62"/>
        <v>24.653916742530505</v>
      </c>
      <c r="AG87" s="185">
        <f t="shared" ca="1" si="62"/>
        <v>24.981030254500286</v>
      </c>
      <c r="AH87" s="185">
        <f t="shared" ca="1" si="62"/>
        <v>25.336912707262208</v>
      </c>
      <c r="AI87" s="185">
        <f t="shared" ca="1" si="62"/>
        <v>25.681074480442145</v>
      </c>
      <c r="AJ87" s="185">
        <f t="shared" ca="1" si="62"/>
        <v>26.077446553578167</v>
      </c>
      <c r="AK87" s="185">
        <f t="shared" ca="1" si="62"/>
        <v>26.492997920575611</v>
      </c>
      <c r="AL87" s="185">
        <f t="shared" ca="1" si="62"/>
        <v>26.930925130411378</v>
      </c>
      <c r="AM87" s="185">
        <f t="shared" ca="1" si="62"/>
        <v>29.565947003705432</v>
      </c>
      <c r="AN87" s="185">
        <f t="shared" ca="1" si="62"/>
        <v>33.426312651479137</v>
      </c>
      <c r="AO87" s="185">
        <f t="shared" ca="1" si="62"/>
        <v>39.717476210133668</v>
      </c>
      <c r="AP87" s="185">
        <f t="shared" ca="1" si="62"/>
        <v>46.212863731201416</v>
      </c>
    </row>
    <row r="88" spans="1:42">
      <c r="A88" s="57" t="str">
        <f>'[4]TS BYDem'!A22</f>
        <v>*</v>
      </c>
      <c r="B88" s="185" t="s">
        <v>288</v>
      </c>
      <c r="C88" s="185" t="s">
        <v>137</v>
      </c>
      <c r="D88" s="186" t="str">
        <f>'[4]TS BYDem'!D22</f>
        <v>IMIS</v>
      </c>
      <c r="E88" s="185" t="s">
        <v>137</v>
      </c>
      <c r="F88" s="185" t="s">
        <v>137</v>
      </c>
      <c r="G88" s="185" t="s">
        <v>137</v>
      </c>
      <c r="H88" s="185" t="s">
        <v>137</v>
      </c>
      <c r="I88" s="185">
        <v>0</v>
      </c>
      <c r="J88" s="185">
        <f>INDEX('[4]TS BYDem'!$J$10:$J$203,MATCH(D88,'[4]TS BYDem'!$D$10:$D$203,0))</f>
        <v>20.275122960000004</v>
      </c>
      <c r="K88" s="185">
        <f t="shared" ca="1" si="61"/>
        <v>20.841985766703509</v>
      </c>
      <c r="L88" s="185">
        <f t="shared" ca="1" si="61"/>
        <v>21.007561983390151</v>
      </c>
      <c r="M88" s="185">
        <f t="shared" ca="1" si="61"/>
        <v>21.741001029177628</v>
      </c>
      <c r="N88" s="185">
        <f t="shared" ca="1" si="61"/>
        <v>21.50233177144678</v>
      </c>
      <c r="O88" s="185">
        <f t="shared" ca="1" si="61"/>
        <v>22.237901459013088</v>
      </c>
      <c r="P88" s="185">
        <f t="shared" ca="1" si="61"/>
        <v>22.170381598696626</v>
      </c>
      <c r="Q88" s="185">
        <f t="shared" ca="1" si="61"/>
        <v>21.944841416051332</v>
      </c>
      <c r="R88" s="185">
        <f t="shared" ca="1" si="61"/>
        <v>20.211753623939813</v>
      </c>
      <c r="S88" s="185">
        <f t="shared" ca="1" si="61"/>
        <v>21.928134599010487</v>
      </c>
      <c r="T88" s="185">
        <f t="shared" ca="1" si="61"/>
        <v>22.109643585296354</v>
      </c>
      <c r="U88" s="185">
        <f t="shared" ca="1" si="61"/>
        <v>22.230155151224373</v>
      </c>
      <c r="V88" s="185">
        <f t="shared" ca="1" si="61"/>
        <v>22.367643509620674</v>
      </c>
      <c r="W88" s="185">
        <f t="shared" ca="1" si="61"/>
        <v>22.514359960656488</v>
      </c>
      <c r="X88" s="185">
        <f t="shared" ca="1" si="61"/>
        <v>22.729594258434656</v>
      </c>
      <c r="Y88" s="185">
        <f t="shared" ca="1" si="61"/>
        <v>22.936304425607741</v>
      </c>
      <c r="Z88" s="185">
        <f t="shared" ca="1" si="61"/>
        <v>23.270876551856968</v>
      </c>
      <c r="AA88" s="185">
        <f t="shared" ca="1" si="62"/>
        <v>23.453079843540458</v>
      </c>
      <c r="AB88" s="185">
        <f t="shared" ca="1" si="62"/>
        <v>23.618234874013798</v>
      </c>
      <c r="AC88" s="185">
        <f t="shared" ca="1" si="62"/>
        <v>23.849451916676479</v>
      </c>
      <c r="AD88" s="185">
        <f t="shared" ca="1" si="62"/>
        <v>24.080668959339157</v>
      </c>
      <c r="AE88" s="185">
        <f t="shared" ca="1" si="62"/>
        <v>24.319344616281278</v>
      </c>
      <c r="AF88" s="185">
        <f t="shared" ca="1" si="62"/>
        <v>24.653916742530505</v>
      </c>
      <c r="AG88" s="185">
        <f t="shared" ca="1" si="62"/>
        <v>24.981030254500286</v>
      </c>
      <c r="AH88" s="185">
        <f t="shared" ca="1" si="62"/>
        <v>25.336912707262208</v>
      </c>
      <c r="AI88" s="185">
        <f t="shared" ca="1" si="62"/>
        <v>25.681074480442145</v>
      </c>
      <c r="AJ88" s="185">
        <f t="shared" ca="1" si="62"/>
        <v>26.077446553578167</v>
      </c>
      <c r="AK88" s="185">
        <f t="shared" ca="1" si="62"/>
        <v>26.492997920575611</v>
      </c>
      <c r="AL88" s="185">
        <f t="shared" ca="1" si="62"/>
        <v>26.930925130411378</v>
      </c>
      <c r="AM88" s="185">
        <f t="shared" ca="1" si="62"/>
        <v>29.565947003705432</v>
      </c>
      <c r="AN88" s="185">
        <f t="shared" ca="1" si="62"/>
        <v>33.426312651479137</v>
      </c>
      <c r="AO88" s="185">
        <f t="shared" ca="1" si="62"/>
        <v>39.717476210133668</v>
      </c>
      <c r="AP88" s="185">
        <f t="shared" ca="1" si="62"/>
        <v>46.212863731201416</v>
      </c>
    </row>
    <row r="89" spans="1:42">
      <c r="A89" s="57" t="str">
        <f>'[4]TS BYDem'!A23</f>
        <v>*</v>
      </c>
      <c r="B89" s="185" t="s">
        <v>288</v>
      </c>
      <c r="C89" s="185" t="s">
        <v>137</v>
      </c>
      <c r="D89" s="186" t="str">
        <f>'[4]TS BYDem'!D23</f>
        <v>IMIS</v>
      </c>
      <c r="E89" s="185" t="s">
        <v>137</v>
      </c>
      <c r="F89" s="185" t="s">
        <v>137</v>
      </c>
      <c r="G89" s="185" t="s">
        <v>137</v>
      </c>
      <c r="H89" s="185" t="s">
        <v>137</v>
      </c>
      <c r="I89" s="185">
        <v>0</v>
      </c>
      <c r="J89" s="185">
        <f>INDEX('[4]TS BYDem'!$J$10:$J$203,MATCH(D89,'[4]TS BYDem'!$D$10:$D$203,0))</f>
        <v>20.275122960000004</v>
      </c>
      <c r="K89" s="185">
        <f t="shared" ca="1" si="61"/>
        <v>20.841985766703509</v>
      </c>
      <c r="L89" s="185">
        <f t="shared" ca="1" si="61"/>
        <v>21.007561983390151</v>
      </c>
      <c r="M89" s="185">
        <f t="shared" ca="1" si="61"/>
        <v>21.741001029177628</v>
      </c>
      <c r="N89" s="185">
        <f t="shared" ca="1" si="61"/>
        <v>21.50233177144678</v>
      </c>
      <c r="O89" s="185">
        <f t="shared" ca="1" si="61"/>
        <v>22.237901459013088</v>
      </c>
      <c r="P89" s="185">
        <f t="shared" ca="1" si="61"/>
        <v>22.170381598696626</v>
      </c>
      <c r="Q89" s="185">
        <f t="shared" ca="1" si="61"/>
        <v>21.944841416051332</v>
      </c>
      <c r="R89" s="185">
        <f t="shared" ca="1" si="61"/>
        <v>20.211753623939813</v>
      </c>
      <c r="S89" s="185">
        <f t="shared" ca="1" si="61"/>
        <v>21.928134599010487</v>
      </c>
      <c r="T89" s="185">
        <f t="shared" ca="1" si="61"/>
        <v>22.109643585296354</v>
      </c>
      <c r="U89" s="185">
        <f t="shared" ca="1" si="61"/>
        <v>22.230155151224373</v>
      </c>
      <c r="V89" s="185">
        <f t="shared" ca="1" si="61"/>
        <v>22.367643509620674</v>
      </c>
      <c r="W89" s="185">
        <f t="shared" ca="1" si="61"/>
        <v>22.514359960656488</v>
      </c>
      <c r="X89" s="185">
        <f t="shared" ca="1" si="61"/>
        <v>22.729594258434656</v>
      </c>
      <c r="Y89" s="185">
        <f t="shared" ca="1" si="61"/>
        <v>22.936304425607741</v>
      </c>
      <c r="Z89" s="185">
        <f t="shared" ca="1" si="61"/>
        <v>23.270876551856968</v>
      </c>
      <c r="AA89" s="185">
        <f t="shared" ca="1" si="62"/>
        <v>23.453079843540458</v>
      </c>
      <c r="AB89" s="185">
        <f t="shared" ca="1" si="62"/>
        <v>23.618234874013798</v>
      </c>
      <c r="AC89" s="185">
        <f t="shared" ca="1" si="62"/>
        <v>23.849451916676479</v>
      </c>
      <c r="AD89" s="185">
        <f t="shared" ca="1" si="62"/>
        <v>24.080668959339157</v>
      </c>
      <c r="AE89" s="185">
        <f t="shared" ca="1" si="62"/>
        <v>24.319344616281278</v>
      </c>
      <c r="AF89" s="185">
        <f t="shared" ca="1" si="62"/>
        <v>24.653916742530505</v>
      </c>
      <c r="AG89" s="185">
        <f t="shared" ca="1" si="62"/>
        <v>24.981030254500286</v>
      </c>
      <c r="AH89" s="185">
        <f t="shared" ca="1" si="62"/>
        <v>25.336912707262208</v>
      </c>
      <c r="AI89" s="185">
        <f t="shared" ca="1" si="62"/>
        <v>25.681074480442145</v>
      </c>
      <c r="AJ89" s="185">
        <f t="shared" ca="1" si="62"/>
        <v>26.077446553578167</v>
      </c>
      <c r="AK89" s="185">
        <f t="shared" ca="1" si="62"/>
        <v>26.492997920575611</v>
      </c>
      <c r="AL89" s="185">
        <f t="shared" ca="1" si="62"/>
        <v>26.930925130411378</v>
      </c>
      <c r="AM89" s="185">
        <f t="shared" ca="1" si="62"/>
        <v>29.565947003705432</v>
      </c>
      <c r="AN89" s="185">
        <f t="shared" ca="1" si="62"/>
        <v>33.426312651479137</v>
      </c>
      <c r="AO89" s="185">
        <f t="shared" ca="1" si="62"/>
        <v>39.717476210133668</v>
      </c>
      <c r="AP89" s="185">
        <f t="shared" ca="1" si="62"/>
        <v>46.212863731201416</v>
      </c>
    </row>
    <row r="90" spans="1:42">
      <c r="A90" s="57" t="str">
        <f>'[4]TS BYDem'!A24</f>
        <v>*</v>
      </c>
      <c r="B90" s="185" t="s">
        <v>288</v>
      </c>
      <c r="C90" s="185" t="s">
        <v>137</v>
      </c>
      <c r="D90" s="186" t="str">
        <f>'[4]TS BYDem'!D24</f>
        <v>IMIS</v>
      </c>
      <c r="E90" s="185" t="s">
        <v>137</v>
      </c>
      <c r="F90" s="185" t="s">
        <v>137</v>
      </c>
      <c r="G90" s="185" t="s">
        <v>137</v>
      </c>
      <c r="H90" s="185" t="s">
        <v>137</v>
      </c>
      <c r="I90" s="185">
        <v>0</v>
      </c>
      <c r="J90" s="185">
        <f>INDEX('[4]TS BYDem'!$J$10:$J$203,MATCH(D90,'[4]TS BYDem'!$D$10:$D$203,0))</f>
        <v>20.275122960000004</v>
      </c>
      <c r="K90" s="185">
        <f t="shared" ca="1" si="61"/>
        <v>20.841985766703509</v>
      </c>
      <c r="L90" s="185">
        <f t="shared" ca="1" si="61"/>
        <v>21.007561983390151</v>
      </c>
      <c r="M90" s="185">
        <f t="shared" ca="1" si="61"/>
        <v>21.741001029177628</v>
      </c>
      <c r="N90" s="185">
        <f t="shared" ca="1" si="61"/>
        <v>21.50233177144678</v>
      </c>
      <c r="O90" s="185">
        <f t="shared" ca="1" si="61"/>
        <v>22.237901459013088</v>
      </c>
      <c r="P90" s="185">
        <f t="shared" ca="1" si="61"/>
        <v>22.170381598696626</v>
      </c>
      <c r="Q90" s="185">
        <f t="shared" ca="1" si="61"/>
        <v>21.944841416051332</v>
      </c>
      <c r="R90" s="185">
        <f t="shared" ca="1" si="61"/>
        <v>20.211753623939813</v>
      </c>
      <c r="S90" s="185">
        <f t="shared" ca="1" si="61"/>
        <v>21.928134599010487</v>
      </c>
      <c r="T90" s="185">
        <f t="shared" ca="1" si="61"/>
        <v>22.109643585296354</v>
      </c>
      <c r="U90" s="185">
        <f t="shared" ca="1" si="61"/>
        <v>22.230155151224373</v>
      </c>
      <c r="V90" s="185">
        <f t="shared" ca="1" si="61"/>
        <v>22.367643509620674</v>
      </c>
      <c r="W90" s="185">
        <f t="shared" ca="1" si="61"/>
        <v>22.514359960656488</v>
      </c>
      <c r="X90" s="185">
        <f t="shared" ca="1" si="61"/>
        <v>22.729594258434656</v>
      </c>
      <c r="Y90" s="185">
        <f t="shared" ca="1" si="61"/>
        <v>22.936304425607741</v>
      </c>
      <c r="Z90" s="185">
        <f t="shared" ca="1" si="61"/>
        <v>23.270876551856968</v>
      </c>
      <c r="AA90" s="185">
        <f t="shared" ca="1" si="62"/>
        <v>23.453079843540458</v>
      </c>
      <c r="AB90" s="185">
        <f t="shared" ca="1" si="62"/>
        <v>23.618234874013798</v>
      </c>
      <c r="AC90" s="185">
        <f t="shared" ca="1" si="62"/>
        <v>23.849451916676479</v>
      </c>
      <c r="AD90" s="185">
        <f t="shared" ca="1" si="62"/>
        <v>24.080668959339157</v>
      </c>
      <c r="AE90" s="185">
        <f t="shared" ca="1" si="62"/>
        <v>24.319344616281278</v>
      </c>
      <c r="AF90" s="185">
        <f t="shared" ca="1" si="62"/>
        <v>24.653916742530505</v>
      </c>
      <c r="AG90" s="185">
        <f t="shared" ca="1" si="62"/>
        <v>24.981030254500286</v>
      </c>
      <c r="AH90" s="185">
        <f t="shared" ca="1" si="62"/>
        <v>25.336912707262208</v>
      </c>
      <c r="AI90" s="185">
        <f t="shared" ca="1" si="62"/>
        <v>25.681074480442145</v>
      </c>
      <c r="AJ90" s="185">
        <f t="shared" ca="1" si="62"/>
        <v>26.077446553578167</v>
      </c>
      <c r="AK90" s="185">
        <f t="shared" ca="1" si="62"/>
        <v>26.492997920575611</v>
      </c>
      <c r="AL90" s="185">
        <f t="shared" ca="1" si="62"/>
        <v>26.930925130411378</v>
      </c>
      <c r="AM90" s="185">
        <f t="shared" ca="1" si="62"/>
        <v>29.565947003705432</v>
      </c>
      <c r="AN90" s="185">
        <f t="shared" ca="1" si="62"/>
        <v>33.426312651479137</v>
      </c>
      <c r="AO90" s="185">
        <f t="shared" ca="1" si="62"/>
        <v>39.717476210133668</v>
      </c>
      <c r="AP90" s="185">
        <f t="shared" ca="1" si="62"/>
        <v>46.212863731201416</v>
      </c>
    </row>
    <row r="91" spans="1:42">
      <c r="A91" s="57" t="str">
        <f>'[4]TS BYDem'!A25</f>
        <v>*</v>
      </c>
      <c r="B91" s="185" t="s">
        <v>288</v>
      </c>
      <c r="C91" s="185" t="s">
        <v>137</v>
      </c>
      <c r="D91" s="186" t="str">
        <f>'[4]TS BYDem'!D25</f>
        <v>IMIS</v>
      </c>
      <c r="E91" s="185" t="s">
        <v>137</v>
      </c>
      <c r="F91" s="185" t="s">
        <v>137</v>
      </c>
      <c r="G91" s="185" t="s">
        <v>137</v>
      </c>
      <c r="H91" s="185" t="s">
        <v>137</v>
      </c>
      <c r="I91" s="185">
        <v>0</v>
      </c>
      <c r="J91" s="185">
        <f>INDEX('[4]TS BYDem'!$J$10:$J$203,MATCH(D91,'[4]TS BYDem'!$D$10:$D$203,0))</f>
        <v>20.275122960000004</v>
      </c>
      <c r="K91" s="185">
        <f t="shared" ca="1" si="61"/>
        <v>20.841985766703509</v>
      </c>
      <c r="L91" s="185">
        <f t="shared" ca="1" si="61"/>
        <v>21.007561983390151</v>
      </c>
      <c r="M91" s="185">
        <f t="shared" ca="1" si="61"/>
        <v>21.741001029177628</v>
      </c>
      <c r="N91" s="185">
        <f t="shared" ca="1" si="61"/>
        <v>21.50233177144678</v>
      </c>
      <c r="O91" s="185">
        <f t="shared" ca="1" si="61"/>
        <v>22.237901459013088</v>
      </c>
      <c r="P91" s="185">
        <f t="shared" ca="1" si="61"/>
        <v>22.170381598696626</v>
      </c>
      <c r="Q91" s="185">
        <f t="shared" ca="1" si="61"/>
        <v>21.944841416051332</v>
      </c>
      <c r="R91" s="185">
        <f t="shared" ca="1" si="61"/>
        <v>20.211753623939813</v>
      </c>
      <c r="S91" s="185">
        <f t="shared" ca="1" si="61"/>
        <v>21.928134599010487</v>
      </c>
      <c r="T91" s="185">
        <f t="shared" ca="1" si="61"/>
        <v>22.109643585296354</v>
      </c>
      <c r="U91" s="185">
        <f t="shared" ca="1" si="61"/>
        <v>22.230155151224373</v>
      </c>
      <c r="V91" s="185">
        <f t="shared" ca="1" si="61"/>
        <v>22.367643509620674</v>
      </c>
      <c r="W91" s="185">
        <f t="shared" ca="1" si="61"/>
        <v>22.514359960656488</v>
      </c>
      <c r="X91" s="185">
        <f t="shared" ca="1" si="61"/>
        <v>22.729594258434656</v>
      </c>
      <c r="Y91" s="185">
        <f t="shared" ca="1" si="61"/>
        <v>22.936304425607741</v>
      </c>
      <c r="Z91" s="185">
        <f t="shared" ca="1" si="61"/>
        <v>23.270876551856968</v>
      </c>
      <c r="AA91" s="185">
        <f t="shared" ca="1" si="62"/>
        <v>23.453079843540458</v>
      </c>
      <c r="AB91" s="185">
        <f t="shared" ca="1" si="62"/>
        <v>23.618234874013798</v>
      </c>
      <c r="AC91" s="185">
        <f t="shared" ca="1" si="62"/>
        <v>23.849451916676479</v>
      </c>
      <c r="AD91" s="185">
        <f t="shared" ca="1" si="62"/>
        <v>24.080668959339157</v>
      </c>
      <c r="AE91" s="185">
        <f t="shared" ca="1" si="62"/>
        <v>24.319344616281278</v>
      </c>
      <c r="AF91" s="185">
        <f t="shared" ca="1" si="62"/>
        <v>24.653916742530505</v>
      </c>
      <c r="AG91" s="185">
        <f t="shared" ca="1" si="62"/>
        <v>24.981030254500286</v>
      </c>
      <c r="AH91" s="185">
        <f t="shared" ca="1" si="62"/>
        <v>25.336912707262208</v>
      </c>
      <c r="AI91" s="185">
        <f t="shared" ca="1" si="62"/>
        <v>25.681074480442145</v>
      </c>
      <c r="AJ91" s="185">
        <f t="shared" ca="1" si="62"/>
        <v>26.077446553578167</v>
      </c>
      <c r="AK91" s="185">
        <f t="shared" ca="1" si="62"/>
        <v>26.492997920575611</v>
      </c>
      <c r="AL91" s="185">
        <f t="shared" ca="1" si="62"/>
        <v>26.930925130411378</v>
      </c>
      <c r="AM91" s="185">
        <f t="shared" ca="1" si="62"/>
        <v>29.565947003705432</v>
      </c>
      <c r="AN91" s="185">
        <f t="shared" ca="1" si="62"/>
        <v>33.426312651479137</v>
      </c>
      <c r="AO91" s="185">
        <f t="shared" ca="1" si="62"/>
        <v>39.717476210133668</v>
      </c>
      <c r="AP91" s="185">
        <f t="shared" ref="AP91:AP95" ca="1" si="66">AP$75/AO$75*AO91</f>
        <v>46.212863731201416</v>
      </c>
    </row>
    <row r="92" spans="1:42">
      <c r="A92" s="57" t="str">
        <f>'[4]TS BYDem'!A26</f>
        <v>*</v>
      </c>
      <c r="B92" s="185" t="s">
        <v>288</v>
      </c>
      <c r="C92" s="185" t="s">
        <v>137</v>
      </c>
      <c r="D92" s="186">
        <f>'[4]TS BYDem'!D26</f>
        <v>0</v>
      </c>
      <c r="E92" s="185" t="s">
        <v>137</v>
      </c>
      <c r="F92" s="185" t="s">
        <v>137</v>
      </c>
      <c r="G92" s="185" t="s">
        <v>137</v>
      </c>
      <c r="H92" s="185" t="s">
        <v>137</v>
      </c>
      <c r="I92" s="185">
        <v>0</v>
      </c>
      <c r="J92" s="185" t="str">
        <f>INDEX('[4]TS BYDem'!$J$10:$J$203,MATCH(D92,'[4]TS BYDem'!$D$10:$D$203,0))</f>
        <v/>
      </c>
      <c r="K92" s="185" t="e">
        <f t="shared" ref="K92:Z95" ca="1" si="67">K$75/J$75*J92</f>
        <v>#VALUE!</v>
      </c>
      <c r="L92" s="185" t="e">
        <f t="shared" ca="1" si="67"/>
        <v>#VALUE!</v>
      </c>
      <c r="M92" s="185" t="e">
        <f t="shared" ca="1" si="67"/>
        <v>#VALUE!</v>
      </c>
      <c r="N92" s="185" t="e">
        <f t="shared" ca="1" si="67"/>
        <v>#VALUE!</v>
      </c>
      <c r="O92" s="185" t="e">
        <f t="shared" ca="1" si="67"/>
        <v>#VALUE!</v>
      </c>
      <c r="P92" s="185" t="e">
        <f t="shared" ca="1" si="67"/>
        <v>#VALUE!</v>
      </c>
      <c r="Q92" s="185" t="e">
        <f t="shared" ca="1" si="67"/>
        <v>#VALUE!</v>
      </c>
      <c r="R92" s="185" t="e">
        <f t="shared" ca="1" si="67"/>
        <v>#VALUE!</v>
      </c>
      <c r="S92" s="185" t="e">
        <f t="shared" ca="1" si="67"/>
        <v>#VALUE!</v>
      </c>
      <c r="T92" s="185" t="e">
        <f t="shared" ca="1" si="67"/>
        <v>#VALUE!</v>
      </c>
      <c r="U92" s="185" t="e">
        <f t="shared" ca="1" si="67"/>
        <v>#VALUE!</v>
      </c>
      <c r="V92" s="185" t="e">
        <f t="shared" ca="1" si="67"/>
        <v>#VALUE!</v>
      </c>
      <c r="W92" s="185" t="e">
        <f t="shared" ca="1" si="67"/>
        <v>#VALUE!</v>
      </c>
      <c r="X92" s="185" t="e">
        <f t="shared" ca="1" si="67"/>
        <v>#VALUE!</v>
      </c>
      <c r="Y92" s="185" t="e">
        <f t="shared" ca="1" si="67"/>
        <v>#VALUE!</v>
      </c>
      <c r="Z92" s="185" t="e">
        <f t="shared" ca="1" si="67"/>
        <v>#VALUE!</v>
      </c>
      <c r="AA92" s="185" t="e">
        <f t="shared" ref="AA92:AO95" ca="1" si="68">AA$75/Z$75*Z92</f>
        <v>#VALUE!</v>
      </c>
      <c r="AB92" s="185" t="e">
        <f t="shared" ca="1" si="68"/>
        <v>#VALUE!</v>
      </c>
      <c r="AC92" s="185" t="e">
        <f t="shared" ca="1" si="68"/>
        <v>#VALUE!</v>
      </c>
      <c r="AD92" s="185" t="e">
        <f t="shared" ca="1" si="68"/>
        <v>#VALUE!</v>
      </c>
      <c r="AE92" s="185" t="e">
        <f t="shared" ca="1" si="68"/>
        <v>#VALUE!</v>
      </c>
      <c r="AF92" s="185" t="e">
        <f t="shared" ca="1" si="68"/>
        <v>#VALUE!</v>
      </c>
      <c r="AG92" s="185" t="e">
        <f t="shared" ca="1" si="68"/>
        <v>#VALUE!</v>
      </c>
      <c r="AH92" s="185" t="e">
        <f t="shared" ca="1" si="68"/>
        <v>#VALUE!</v>
      </c>
      <c r="AI92" s="185" t="e">
        <f t="shared" ca="1" si="68"/>
        <v>#VALUE!</v>
      </c>
      <c r="AJ92" s="185" t="e">
        <f t="shared" ca="1" si="68"/>
        <v>#VALUE!</v>
      </c>
      <c r="AK92" s="185" t="e">
        <f t="shared" ca="1" si="68"/>
        <v>#VALUE!</v>
      </c>
      <c r="AL92" s="185" t="e">
        <f t="shared" ca="1" si="68"/>
        <v>#VALUE!</v>
      </c>
      <c r="AM92" s="185" t="e">
        <f t="shared" ca="1" si="68"/>
        <v>#VALUE!</v>
      </c>
      <c r="AN92" s="185" t="e">
        <f t="shared" ca="1" si="68"/>
        <v>#VALUE!</v>
      </c>
      <c r="AO92" s="185" t="e">
        <f t="shared" ca="1" si="68"/>
        <v>#VALUE!</v>
      </c>
      <c r="AP92" s="185" t="e">
        <f t="shared" ca="1" si="66"/>
        <v>#VALUE!</v>
      </c>
    </row>
    <row r="93" spans="1:42">
      <c r="A93" s="57" t="str">
        <f>'[4]TS BYDem'!A27</f>
        <v/>
      </c>
      <c r="B93" s="185" t="s">
        <v>288</v>
      </c>
      <c r="C93" s="185" t="s">
        <v>137</v>
      </c>
      <c r="D93" s="186" t="str">
        <f>'[4]TS BYDem'!D27</f>
        <v>IMIR</v>
      </c>
      <c r="E93" s="185" t="s">
        <v>137</v>
      </c>
      <c r="F93" s="185" t="s">
        <v>137</v>
      </c>
      <c r="G93" s="185" t="s">
        <v>137</v>
      </c>
      <c r="H93" s="185" t="s">
        <v>137</v>
      </c>
      <c r="I93" s="185">
        <v>0</v>
      </c>
      <c r="J93" s="185">
        <f>INDEX('[4]TS BYDem'!$J$10:$J$203,MATCH(D93,'[4]TS BYDem'!$D$10:$D$203,0))</f>
        <v>51.488523217763458</v>
      </c>
      <c r="K93" s="185">
        <f t="shared" ca="1" si="67"/>
        <v>52.928067078573662</v>
      </c>
      <c r="L93" s="185">
        <f t="shared" ca="1" si="67"/>
        <v>53.348546643309163</v>
      </c>
      <c r="M93" s="192">
        <f t="shared" ref="M93" si="69">O93</f>
        <v>24.736354927066468</v>
      </c>
      <c r="N93" s="192">
        <f t="shared" ref="N93" si="70">O93</f>
        <v>24.736354927066468</v>
      </c>
      <c r="O93" s="192">
        <f>INDEX('[4]TS BYDem'!$O$10:$O$203,MATCH(D93,'[4]TS BYDem'!$D$10:$D$203,0))</f>
        <v>24.736354927066468</v>
      </c>
      <c r="P93" s="185">
        <f t="shared" ca="1" si="67"/>
        <v>24.661249133811097</v>
      </c>
      <c r="Q93" s="185">
        <f t="shared" ca="1" si="67"/>
        <v>24.41036925566647</v>
      </c>
      <c r="R93" s="185">
        <f t="shared" ca="1" si="67"/>
        <v>22.482567083125542</v>
      </c>
      <c r="S93" s="185">
        <f t="shared" ca="1" si="67"/>
        <v>24.391785408769515</v>
      </c>
      <c r="T93" s="185">
        <f t="shared" ca="1" si="67"/>
        <v>24.593687135670073</v>
      </c>
      <c r="U93" s="185">
        <f t="shared" ca="1" si="67"/>
        <v>24.727738312805936</v>
      </c>
      <c r="V93" s="185">
        <f t="shared" ca="1" si="67"/>
        <v>24.880673644311877</v>
      </c>
      <c r="W93" s="185">
        <f t="shared" ca="1" si="67"/>
        <v>25.043873855138898</v>
      </c>
      <c r="X93" s="185">
        <f t="shared" ca="1" si="67"/>
        <v>25.283289970554804</v>
      </c>
      <c r="Y93" s="185">
        <f t="shared" ca="1" si="67"/>
        <v>25.513224259617598</v>
      </c>
      <c r="Z93" s="185">
        <f t="shared" ca="1" si="67"/>
        <v>25.885385943976978</v>
      </c>
      <c r="AA93" s="185">
        <f t="shared" ca="1" si="68"/>
        <v>26.088059982274594</v>
      </c>
      <c r="AB93" s="185">
        <f t="shared" ca="1" si="68"/>
        <v>26.271770367866004</v>
      </c>
      <c r="AC93" s="185">
        <f t="shared" ca="1" si="68"/>
        <v>26.528964907693982</v>
      </c>
      <c r="AD93" s="185">
        <f t="shared" ca="1" si="68"/>
        <v>26.786159447521953</v>
      </c>
      <c r="AE93" s="185">
        <f t="shared" ca="1" si="68"/>
        <v>27.051650585408893</v>
      </c>
      <c r="AF93" s="185">
        <f t="shared" ca="1" si="68"/>
        <v>27.42381226976827</v>
      </c>
      <c r="AG93" s="185">
        <f t="shared" ca="1" si="68"/>
        <v>27.787677356068677</v>
      </c>
      <c r="AH93" s="185">
        <f t="shared" ca="1" si="68"/>
        <v>28.18354360631082</v>
      </c>
      <c r="AI93" s="185">
        <f t="shared" ca="1" si="68"/>
        <v>28.56637234531744</v>
      </c>
      <c r="AJ93" s="185">
        <f t="shared" ca="1" si="68"/>
        <v>29.007277270736825</v>
      </c>
      <c r="AK93" s="185">
        <f t="shared" ca="1" si="68"/>
        <v>29.4695163054507</v>
      </c>
      <c r="AL93" s="185">
        <f t="shared" ca="1" si="68"/>
        <v>29.956645134341475</v>
      </c>
      <c r="AM93" s="185">
        <f t="shared" ca="1" si="68"/>
        <v>32.88771470574509</v>
      </c>
      <c r="AN93" s="185">
        <f t="shared" ca="1" si="68"/>
        <v>37.181796815407566</v>
      </c>
      <c r="AO93" s="185">
        <f t="shared" ca="1" si="68"/>
        <v>44.179779740097231</v>
      </c>
      <c r="AP93" s="185">
        <f t="shared" ca="1" si="66"/>
        <v>51.404931421163305</v>
      </c>
    </row>
    <row r="94" spans="1:42">
      <c r="A94" s="57" t="str">
        <f>'[4]TS BYDem'!A28</f>
        <v>*</v>
      </c>
      <c r="B94" s="185" t="s">
        <v>288</v>
      </c>
      <c r="C94" s="185" t="s">
        <v>137</v>
      </c>
      <c r="D94" s="186" t="str">
        <f>'[4]TS BYDem'!D28</f>
        <v>Useful Energy Service</v>
      </c>
      <c r="E94" s="185" t="s">
        <v>137</v>
      </c>
      <c r="F94" s="185" t="s">
        <v>137</v>
      </c>
      <c r="G94" s="185" t="s">
        <v>137</v>
      </c>
      <c r="H94" s="185" t="s">
        <v>137</v>
      </c>
      <c r="I94" s="185">
        <v>0</v>
      </c>
      <c r="J94" s="185" t="str">
        <f>INDEX('[4]TS BYDem'!$J$10:$J$203,MATCH(D94,'[4]TS BYDem'!$D$10:$D$203,0))</f>
        <v/>
      </c>
      <c r="K94" s="185" t="e">
        <f t="shared" ca="1" si="67"/>
        <v>#VALUE!</v>
      </c>
      <c r="L94" s="185" t="e">
        <f t="shared" ca="1" si="67"/>
        <v>#VALUE!</v>
      </c>
      <c r="M94" s="185" t="e">
        <f t="shared" ca="1" si="67"/>
        <v>#VALUE!</v>
      </c>
      <c r="N94" s="185" t="e">
        <f t="shared" ca="1" si="67"/>
        <v>#VALUE!</v>
      </c>
      <c r="O94" s="185" t="e">
        <f t="shared" ca="1" si="67"/>
        <v>#VALUE!</v>
      </c>
      <c r="P94" s="185" t="e">
        <f t="shared" ca="1" si="67"/>
        <v>#VALUE!</v>
      </c>
      <c r="Q94" s="185" t="e">
        <f t="shared" ca="1" si="67"/>
        <v>#VALUE!</v>
      </c>
      <c r="R94" s="185" t="e">
        <f t="shared" ca="1" si="67"/>
        <v>#VALUE!</v>
      </c>
      <c r="S94" s="185" t="e">
        <f t="shared" ca="1" si="67"/>
        <v>#VALUE!</v>
      </c>
      <c r="T94" s="185" t="e">
        <f t="shared" ca="1" si="67"/>
        <v>#VALUE!</v>
      </c>
      <c r="U94" s="185" t="e">
        <f t="shared" ca="1" si="67"/>
        <v>#VALUE!</v>
      </c>
      <c r="V94" s="185" t="e">
        <f t="shared" ca="1" si="67"/>
        <v>#VALUE!</v>
      </c>
      <c r="W94" s="185" t="e">
        <f t="shared" ca="1" si="67"/>
        <v>#VALUE!</v>
      </c>
      <c r="X94" s="185" t="e">
        <f t="shared" ca="1" si="67"/>
        <v>#VALUE!</v>
      </c>
      <c r="Y94" s="185" t="e">
        <f t="shared" ca="1" si="67"/>
        <v>#VALUE!</v>
      </c>
      <c r="Z94" s="185" t="e">
        <f t="shared" ca="1" si="67"/>
        <v>#VALUE!</v>
      </c>
      <c r="AA94" s="185" t="e">
        <f t="shared" ca="1" si="68"/>
        <v>#VALUE!</v>
      </c>
      <c r="AB94" s="185" t="e">
        <f t="shared" ca="1" si="68"/>
        <v>#VALUE!</v>
      </c>
      <c r="AC94" s="185" t="e">
        <f t="shared" ca="1" si="68"/>
        <v>#VALUE!</v>
      </c>
      <c r="AD94" s="185" t="e">
        <f t="shared" ca="1" si="68"/>
        <v>#VALUE!</v>
      </c>
      <c r="AE94" s="185" t="e">
        <f t="shared" ca="1" si="68"/>
        <v>#VALUE!</v>
      </c>
      <c r="AF94" s="185" t="e">
        <f t="shared" ca="1" si="68"/>
        <v>#VALUE!</v>
      </c>
      <c r="AG94" s="185" t="e">
        <f t="shared" ca="1" si="68"/>
        <v>#VALUE!</v>
      </c>
      <c r="AH94" s="185" t="e">
        <f t="shared" ca="1" si="68"/>
        <v>#VALUE!</v>
      </c>
      <c r="AI94" s="185" t="e">
        <f t="shared" ca="1" si="68"/>
        <v>#VALUE!</v>
      </c>
      <c r="AJ94" s="185" t="e">
        <f t="shared" ca="1" si="68"/>
        <v>#VALUE!</v>
      </c>
      <c r="AK94" s="185" t="e">
        <f t="shared" ca="1" si="68"/>
        <v>#VALUE!</v>
      </c>
      <c r="AL94" s="185" t="e">
        <f t="shared" ca="1" si="68"/>
        <v>#VALUE!</v>
      </c>
      <c r="AM94" s="185" t="e">
        <f t="shared" ca="1" si="68"/>
        <v>#VALUE!</v>
      </c>
      <c r="AN94" s="185" t="e">
        <f t="shared" ca="1" si="68"/>
        <v>#VALUE!</v>
      </c>
      <c r="AO94" s="185" t="e">
        <f t="shared" ca="1" si="68"/>
        <v>#VALUE!</v>
      </c>
      <c r="AP94" s="185" t="e">
        <f t="shared" ca="1" si="66"/>
        <v>#VALUE!</v>
      </c>
    </row>
    <row r="95" spans="1:42">
      <c r="A95" s="57" t="str">
        <f>'[4]TS BYDem'!A29</f>
        <v>*</v>
      </c>
      <c r="B95" s="185" t="s">
        <v>288</v>
      </c>
      <c r="C95" s="185" t="s">
        <v>137</v>
      </c>
      <c r="D95" s="186">
        <f>'[4]TS BYDem'!D29</f>
        <v>0</v>
      </c>
      <c r="E95" s="185" t="s">
        <v>137</v>
      </c>
      <c r="F95" s="185" t="s">
        <v>137</v>
      </c>
      <c r="G95" s="185" t="s">
        <v>137</v>
      </c>
      <c r="H95" s="185" t="s">
        <v>137</v>
      </c>
      <c r="I95" s="185">
        <v>0</v>
      </c>
      <c r="J95" s="185" t="str">
        <f>INDEX('[4]TS BYDem'!$J$10:$J$203,MATCH(D95,'[4]TS BYDem'!$D$10:$D$203,0))</f>
        <v/>
      </c>
      <c r="K95" s="185" t="e">
        <f t="shared" ca="1" si="67"/>
        <v>#VALUE!</v>
      </c>
      <c r="L95" s="185" t="e">
        <f t="shared" ca="1" si="67"/>
        <v>#VALUE!</v>
      </c>
      <c r="M95" s="185" t="e">
        <f t="shared" ca="1" si="67"/>
        <v>#VALUE!</v>
      </c>
      <c r="N95" s="185" t="e">
        <f t="shared" ca="1" si="67"/>
        <v>#VALUE!</v>
      </c>
      <c r="O95" s="185" t="e">
        <f t="shared" ca="1" si="67"/>
        <v>#VALUE!</v>
      </c>
      <c r="P95" s="185" t="e">
        <f t="shared" ca="1" si="67"/>
        <v>#VALUE!</v>
      </c>
      <c r="Q95" s="185" t="e">
        <f t="shared" ca="1" si="67"/>
        <v>#VALUE!</v>
      </c>
      <c r="R95" s="185" t="e">
        <f t="shared" ca="1" si="67"/>
        <v>#VALUE!</v>
      </c>
      <c r="S95" s="185" t="e">
        <f t="shared" ca="1" si="67"/>
        <v>#VALUE!</v>
      </c>
      <c r="T95" s="185" t="e">
        <f t="shared" ca="1" si="67"/>
        <v>#VALUE!</v>
      </c>
      <c r="U95" s="185" t="e">
        <f t="shared" ca="1" si="67"/>
        <v>#VALUE!</v>
      </c>
      <c r="V95" s="185" t="e">
        <f t="shared" ca="1" si="67"/>
        <v>#VALUE!</v>
      </c>
      <c r="W95" s="185" t="e">
        <f t="shared" ca="1" si="67"/>
        <v>#VALUE!</v>
      </c>
      <c r="X95" s="185" t="e">
        <f t="shared" ca="1" si="67"/>
        <v>#VALUE!</v>
      </c>
      <c r="Y95" s="185" t="e">
        <f t="shared" ca="1" si="67"/>
        <v>#VALUE!</v>
      </c>
      <c r="Z95" s="185" t="e">
        <f t="shared" ca="1" si="67"/>
        <v>#VALUE!</v>
      </c>
      <c r="AA95" s="185" t="e">
        <f t="shared" ca="1" si="68"/>
        <v>#VALUE!</v>
      </c>
      <c r="AB95" s="185" t="e">
        <f t="shared" ca="1" si="68"/>
        <v>#VALUE!</v>
      </c>
      <c r="AC95" s="185" t="e">
        <f t="shared" ca="1" si="68"/>
        <v>#VALUE!</v>
      </c>
      <c r="AD95" s="185" t="e">
        <f t="shared" ca="1" si="68"/>
        <v>#VALUE!</v>
      </c>
      <c r="AE95" s="185" t="e">
        <f t="shared" ca="1" si="68"/>
        <v>#VALUE!</v>
      </c>
      <c r="AF95" s="185" t="e">
        <f t="shared" ca="1" si="68"/>
        <v>#VALUE!</v>
      </c>
      <c r="AG95" s="185" t="e">
        <f t="shared" ca="1" si="68"/>
        <v>#VALUE!</v>
      </c>
      <c r="AH95" s="185" t="e">
        <f t="shared" ca="1" si="68"/>
        <v>#VALUE!</v>
      </c>
      <c r="AI95" s="185" t="e">
        <f t="shared" ca="1" si="68"/>
        <v>#VALUE!</v>
      </c>
      <c r="AJ95" s="185" t="e">
        <f t="shared" ca="1" si="68"/>
        <v>#VALUE!</v>
      </c>
      <c r="AK95" s="185" t="e">
        <f t="shared" ca="1" si="68"/>
        <v>#VALUE!</v>
      </c>
      <c r="AL95" s="185" t="e">
        <f t="shared" ca="1" si="68"/>
        <v>#VALUE!</v>
      </c>
      <c r="AM95" s="185" t="e">
        <f t="shared" ca="1" si="68"/>
        <v>#VALUE!</v>
      </c>
      <c r="AN95" s="185" t="e">
        <f t="shared" ca="1" si="68"/>
        <v>#VALUE!</v>
      </c>
      <c r="AO95" s="185" t="e">
        <f t="shared" ca="1" si="68"/>
        <v>#VALUE!</v>
      </c>
      <c r="AP95" s="185" t="e">
        <f t="shared" ca="1" si="66"/>
        <v>#VALUE!</v>
      </c>
    </row>
    <row r="96" spans="1:42" s="5" customFormat="1">
      <c r="A96" s="57" t="str">
        <f>'[4]TS BYDem'!A30</f>
        <v>*</v>
      </c>
      <c r="B96" s="5">
        <f>B75+1</f>
        <v>2</v>
      </c>
      <c r="C96" s="3" t="str">
        <f ca="1">OFFSET($C$9,$B96,0)</f>
        <v>PGM</v>
      </c>
      <c r="D96" s="3" t="str">
        <f ca="1">OFFSET($B$9,$B96,0)</f>
        <v>PGM</v>
      </c>
      <c r="J96" s="5">
        <f ca="1">SUMIF($B$10:$B$24,$D96,J$10:J$24)*SUMIF($B$10:$B$24,$D96,J$45:J$58)</f>
        <v>82.179491217841601</v>
      </c>
      <c r="K96" s="5">
        <f t="shared" ref="K96:AP96" ca="1" si="71">SUMIF($B$10:$B$24,$D96,K$10:K$24)*SUMIF($B$10:$B$24,$D96,K$45:K$58)</f>
        <v>84.244799999999998</v>
      </c>
      <c r="L96" s="5">
        <f t="shared" ca="1" si="71"/>
        <v>84.681200000000004</v>
      </c>
      <c r="M96" s="5">
        <f t="shared" ca="1" si="71"/>
        <v>87.39800000000001</v>
      </c>
      <c r="N96" s="5">
        <f t="shared" ca="1" si="71"/>
        <v>86.202800000000011</v>
      </c>
      <c r="O96" s="5">
        <f t="shared" ca="1" si="71"/>
        <v>88.909199999999998</v>
      </c>
      <c r="P96" s="5">
        <f t="shared" ca="1" si="71"/>
        <v>88.398800000000008</v>
      </c>
      <c r="Q96" s="5">
        <f t="shared" ca="1" si="71"/>
        <v>87.262800000000013</v>
      </c>
      <c r="R96" s="5">
        <f t="shared" ca="1" si="71"/>
        <v>80.15440000000001</v>
      </c>
      <c r="S96" s="5">
        <f t="shared" ca="1" si="71"/>
        <v>87.248690922037326</v>
      </c>
      <c r="T96" s="5">
        <f t="shared" ca="1" si="71"/>
        <v>86.961875196470004</v>
      </c>
      <c r="U96" s="5">
        <f t="shared" ca="1" si="71"/>
        <v>86.411233062027222</v>
      </c>
      <c r="V96" s="5">
        <f t="shared" ca="1" si="71"/>
        <v>85.904346418255145</v>
      </c>
      <c r="W96" s="5">
        <f t="shared" ca="1" si="71"/>
        <v>85.409100958144208</v>
      </c>
      <c r="X96" s="5">
        <f t="shared" ca="1" si="71"/>
        <v>86.225600645486622</v>
      </c>
      <c r="Y96" s="5">
        <f t="shared" ca="1" si="71"/>
        <v>87.009763711548146</v>
      </c>
      <c r="Z96" s="5">
        <f t="shared" ca="1" si="71"/>
        <v>88.278976096822987</v>
      </c>
      <c r="AA96" s="5">
        <f t="shared" ca="1" si="71"/>
        <v>88.970171376701956</v>
      </c>
      <c r="AB96" s="5">
        <f ca="1">SUMIF($B$10:$B$24,$D96,AB$10:AB$24)*SUMIF($B$10:$B$24,$D96,AB$44:AB$58)</f>
        <v>95.72985225486093</v>
      </c>
      <c r="AC96" s="5">
        <f t="shared" ca="1" si="71"/>
        <v>90.473824266263222</v>
      </c>
      <c r="AD96" s="5">
        <f t="shared" ca="1" si="71"/>
        <v>91.350955118507287</v>
      </c>
      <c r="AE96" s="5">
        <f t="shared" ca="1" si="71"/>
        <v>92.25638051437214</v>
      </c>
      <c r="AF96" s="5">
        <f t="shared" ca="1" si="71"/>
        <v>93.525592899646981</v>
      </c>
      <c r="AG96" s="5">
        <f t="shared" ca="1" si="71"/>
        <v>94.766510741301033</v>
      </c>
      <c r="AH96" s="5">
        <f t="shared" ca="1" si="71"/>
        <v>96.116564679778079</v>
      </c>
      <c r="AI96" s="5">
        <f t="shared" ca="1" si="71"/>
        <v>97.422155763993942</v>
      </c>
      <c r="AJ96" s="5">
        <f t="shared" ca="1" si="71"/>
        <v>98.925808653555208</v>
      </c>
      <c r="AK96" s="5">
        <f t="shared" ca="1" si="71"/>
        <v>100.50221894099846</v>
      </c>
      <c r="AL96" s="5">
        <f t="shared" ca="1" si="71"/>
        <v>102.16351285930408</v>
      </c>
      <c r="AM96" s="5">
        <f t="shared" ca="1" si="71"/>
        <v>112.15957091275844</v>
      </c>
      <c r="AN96" s="5">
        <f t="shared" ca="1" si="71"/>
        <v>126.80401827534035</v>
      </c>
      <c r="AO96" s="5">
        <f t="shared" ca="1" si="71"/>
        <v>150.66979213985542</v>
      </c>
      <c r="AP96" s="5">
        <f t="shared" ca="1" si="71"/>
        <v>175.31029755589225</v>
      </c>
    </row>
    <row r="97" spans="1:42">
      <c r="A97" s="57" t="str">
        <f>'[4]TS BYDem'!A31</f>
        <v>*</v>
      </c>
      <c r="B97" s="185" t="s">
        <v>288</v>
      </c>
      <c r="C97" s="185" t="s">
        <v>137</v>
      </c>
      <c r="D97" s="186" t="str">
        <f>'[4]TS BYDem'!D31</f>
        <v>IFAK</v>
      </c>
      <c r="E97" s="185" t="s">
        <v>137</v>
      </c>
      <c r="F97" s="185" t="s">
        <v>137</v>
      </c>
      <c r="G97" s="185" t="s">
        <v>137</v>
      </c>
      <c r="H97" s="185" t="s">
        <v>137</v>
      </c>
      <c r="I97" s="185">
        <v>0</v>
      </c>
      <c r="J97" s="185" t="str">
        <f>INDEX('[4]TS BYDem'!$J$10:$J$203,MATCH(D97,'[4]TS BYDem'!$D$10:$D$203,0))</f>
        <v/>
      </c>
      <c r="K97" s="185" t="e">
        <f ca="1">K$96/J$96*J97</f>
        <v>#VALUE!</v>
      </c>
      <c r="L97" s="185" t="e">
        <f t="shared" ref="L97:AP112" ca="1" si="72">L$96/K$96*K97</f>
        <v>#VALUE!</v>
      </c>
      <c r="M97" s="185" t="e">
        <f t="shared" ca="1" si="72"/>
        <v>#VALUE!</v>
      </c>
      <c r="N97" s="185" t="e">
        <f t="shared" ca="1" si="72"/>
        <v>#VALUE!</v>
      </c>
      <c r="O97" s="185" t="e">
        <f t="shared" ca="1" si="72"/>
        <v>#VALUE!</v>
      </c>
      <c r="P97" s="185" t="e">
        <f t="shared" ca="1" si="72"/>
        <v>#VALUE!</v>
      </c>
      <c r="Q97" s="185" t="e">
        <f t="shared" ca="1" si="72"/>
        <v>#VALUE!</v>
      </c>
      <c r="R97" s="185" t="e">
        <f t="shared" ca="1" si="72"/>
        <v>#VALUE!</v>
      </c>
      <c r="S97" s="185" t="e">
        <f t="shared" ca="1" si="72"/>
        <v>#VALUE!</v>
      </c>
      <c r="T97" s="185" t="e">
        <f t="shared" ca="1" si="72"/>
        <v>#VALUE!</v>
      </c>
      <c r="U97" s="185" t="e">
        <f t="shared" ca="1" si="72"/>
        <v>#VALUE!</v>
      </c>
      <c r="V97" s="185" t="e">
        <f t="shared" ca="1" si="72"/>
        <v>#VALUE!</v>
      </c>
      <c r="W97" s="185" t="e">
        <f t="shared" ca="1" si="72"/>
        <v>#VALUE!</v>
      </c>
      <c r="X97" s="185" t="e">
        <f t="shared" ca="1" si="72"/>
        <v>#VALUE!</v>
      </c>
      <c r="Y97" s="185" t="e">
        <f t="shared" ca="1" si="72"/>
        <v>#VALUE!</v>
      </c>
      <c r="Z97" s="185" t="e">
        <f t="shared" ca="1" si="72"/>
        <v>#VALUE!</v>
      </c>
      <c r="AA97" s="185" t="e">
        <f t="shared" ca="1" si="72"/>
        <v>#VALUE!</v>
      </c>
      <c r="AB97" s="185" t="e">
        <f t="shared" ca="1" si="72"/>
        <v>#VALUE!</v>
      </c>
      <c r="AC97" s="185" t="e">
        <f t="shared" ca="1" si="72"/>
        <v>#VALUE!</v>
      </c>
      <c r="AD97" s="185" t="e">
        <f t="shared" ca="1" si="72"/>
        <v>#VALUE!</v>
      </c>
      <c r="AE97" s="185" t="e">
        <f t="shared" ca="1" si="72"/>
        <v>#VALUE!</v>
      </c>
      <c r="AF97" s="185" t="e">
        <f t="shared" ca="1" si="72"/>
        <v>#VALUE!</v>
      </c>
      <c r="AG97" s="185" t="e">
        <f t="shared" ca="1" si="72"/>
        <v>#VALUE!</v>
      </c>
      <c r="AH97" s="185" t="e">
        <f t="shared" ca="1" si="72"/>
        <v>#VALUE!</v>
      </c>
      <c r="AI97" s="185" t="e">
        <f t="shared" ca="1" si="72"/>
        <v>#VALUE!</v>
      </c>
      <c r="AJ97" s="185" t="e">
        <f t="shared" ca="1" si="72"/>
        <v>#VALUE!</v>
      </c>
      <c r="AK97" s="185" t="e">
        <f t="shared" ca="1" si="72"/>
        <v>#VALUE!</v>
      </c>
      <c r="AL97" s="185" t="e">
        <f t="shared" ca="1" si="72"/>
        <v>#VALUE!</v>
      </c>
      <c r="AM97" s="185" t="e">
        <f t="shared" ca="1" si="72"/>
        <v>#VALUE!</v>
      </c>
      <c r="AN97" s="185" t="e">
        <f t="shared" ca="1" si="72"/>
        <v>#VALUE!</v>
      </c>
      <c r="AO97" s="185" t="e">
        <f t="shared" ca="1" si="72"/>
        <v>#VALUE!</v>
      </c>
      <c r="AP97" s="185" t="e">
        <f t="shared" ca="1" si="72"/>
        <v>#VALUE!</v>
      </c>
    </row>
    <row r="98" spans="1:42">
      <c r="A98" s="57" t="str">
        <f>'[4]TS BYDem'!A32</f>
        <v>*</v>
      </c>
      <c r="B98" s="185" t="s">
        <v>288</v>
      </c>
      <c r="C98" s="185" t="s">
        <v>137</v>
      </c>
      <c r="D98" s="186" t="str">
        <f>'[4]TS BYDem'!D32</f>
        <v>IFAA</v>
      </c>
      <c r="E98" s="185" t="s">
        <v>137</v>
      </c>
      <c r="F98" s="185" t="s">
        <v>137</v>
      </c>
      <c r="G98" s="185" t="s">
        <v>137</v>
      </c>
      <c r="H98" s="185" t="s">
        <v>137</v>
      </c>
      <c r="I98" s="185">
        <v>0</v>
      </c>
      <c r="J98" s="185" t="str">
        <f>INDEX('[4]TS BYDem'!$J$10:$J$203,MATCH(D98,'[4]TS BYDem'!$D$10:$D$203,0))</f>
        <v/>
      </c>
      <c r="K98" s="185" t="e">
        <f t="shared" ref="K98:AH108" ca="1" si="73">K$96/J$96*J98</f>
        <v>#VALUE!</v>
      </c>
      <c r="L98" s="185" t="e">
        <f t="shared" ca="1" si="73"/>
        <v>#VALUE!</v>
      </c>
      <c r="M98" s="185" t="e">
        <f t="shared" ca="1" si="73"/>
        <v>#VALUE!</v>
      </c>
      <c r="N98" s="185" t="e">
        <f t="shared" ca="1" si="73"/>
        <v>#VALUE!</v>
      </c>
      <c r="O98" s="185" t="e">
        <f t="shared" ca="1" si="73"/>
        <v>#VALUE!</v>
      </c>
      <c r="P98" s="185" t="e">
        <f t="shared" ca="1" si="73"/>
        <v>#VALUE!</v>
      </c>
      <c r="Q98" s="185" t="e">
        <f t="shared" ca="1" si="73"/>
        <v>#VALUE!</v>
      </c>
      <c r="R98" s="185" t="e">
        <f t="shared" ca="1" si="73"/>
        <v>#VALUE!</v>
      </c>
      <c r="S98" s="185" t="e">
        <f t="shared" ca="1" si="73"/>
        <v>#VALUE!</v>
      </c>
      <c r="T98" s="185" t="e">
        <f t="shared" ca="1" si="73"/>
        <v>#VALUE!</v>
      </c>
      <c r="U98" s="185" t="e">
        <f t="shared" ca="1" si="73"/>
        <v>#VALUE!</v>
      </c>
      <c r="V98" s="185" t="e">
        <f t="shared" ca="1" si="73"/>
        <v>#VALUE!</v>
      </c>
      <c r="W98" s="185" t="e">
        <f t="shared" ca="1" si="73"/>
        <v>#VALUE!</v>
      </c>
      <c r="X98" s="185" t="e">
        <f t="shared" ca="1" si="73"/>
        <v>#VALUE!</v>
      </c>
      <c r="Y98" s="185" t="e">
        <f t="shared" ca="1" si="73"/>
        <v>#VALUE!</v>
      </c>
      <c r="Z98" s="185" t="e">
        <f t="shared" ca="1" si="73"/>
        <v>#VALUE!</v>
      </c>
      <c r="AA98" s="185" t="e">
        <f t="shared" ca="1" si="73"/>
        <v>#VALUE!</v>
      </c>
      <c r="AB98" s="185" t="e">
        <f t="shared" ca="1" si="73"/>
        <v>#VALUE!</v>
      </c>
      <c r="AC98" s="185" t="e">
        <f t="shared" ca="1" si="73"/>
        <v>#VALUE!</v>
      </c>
      <c r="AD98" s="185" t="e">
        <f t="shared" ca="1" si="73"/>
        <v>#VALUE!</v>
      </c>
      <c r="AE98" s="185" t="e">
        <f t="shared" ca="1" si="73"/>
        <v>#VALUE!</v>
      </c>
      <c r="AF98" s="185" t="e">
        <f t="shared" ca="1" si="73"/>
        <v>#VALUE!</v>
      </c>
      <c r="AG98" s="185" t="e">
        <f t="shared" ca="1" si="73"/>
        <v>#VALUE!</v>
      </c>
      <c r="AH98" s="185" t="e">
        <f t="shared" ca="1" si="73"/>
        <v>#VALUE!</v>
      </c>
      <c r="AI98" s="185" t="e">
        <f t="shared" ca="1" si="72"/>
        <v>#VALUE!</v>
      </c>
      <c r="AJ98" s="185" t="e">
        <f t="shared" ca="1" si="72"/>
        <v>#VALUE!</v>
      </c>
      <c r="AK98" s="185" t="e">
        <f t="shared" ca="1" si="72"/>
        <v>#VALUE!</v>
      </c>
      <c r="AL98" s="185" t="e">
        <f t="shared" ca="1" si="72"/>
        <v>#VALUE!</v>
      </c>
      <c r="AM98" s="185" t="e">
        <f t="shared" ca="1" si="72"/>
        <v>#VALUE!</v>
      </c>
      <c r="AN98" s="185" t="e">
        <f t="shared" ca="1" si="72"/>
        <v>#VALUE!</v>
      </c>
      <c r="AO98" s="185" t="e">
        <f t="shared" ca="1" si="72"/>
        <v>#VALUE!</v>
      </c>
      <c r="AP98" s="185" t="e">
        <f t="shared" ca="1" si="72"/>
        <v>#VALUE!</v>
      </c>
    </row>
    <row r="99" spans="1:42">
      <c r="A99" s="57" t="str">
        <f>'[4]TS BYDem'!A33</f>
        <v>*</v>
      </c>
      <c r="B99" s="185" t="s">
        <v>288</v>
      </c>
      <c r="C99" s="185" t="s">
        <v>137</v>
      </c>
      <c r="D99" s="186" t="str">
        <f>'[4]TS BYDem'!D33</f>
        <v>IFAL</v>
      </c>
      <c r="E99" s="185" t="s">
        <v>137</v>
      </c>
      <c r="F99" s="185" t="s">
        <v>137</v>
      </c>
      <c r="G99" s="185" t="s">
        <v>137</v>
      </c>
      <c r="H99" s="185" t="s">
        <v>137</v>
      </c>
      <c r="I99" s="185">
        <v>0</v>
      </c>
      <c r="J99" s="185" t="str">
        <f>INDEX('[4]TS BYDem'!$J$10:$J$203,MATCH(D99,'[4]TS BYDem'!$D$10:$D$203,0))</f>
        <v/>
      </c>
      <c r="K99" s="185" t="e">
        <f t="shared" ca="1" si="73"/>
        <v>#VALUE!</v>
      </c>
      <c r="L99" s="185" t="e">
        <f t="shared" ca="1" si="73"/>
        <v>#VALUE!</v>
      </c>
      <c r="M99" s="185" t="e">
        <f t="shared" ca="1" si="73"/>
        <v>#VALUE!</v>
      </c>
      <c r="N99" s="185" t="e">
        <f t="shared" ca="1" si="73"/>
        <v>#VALUE!</v>
      </c>
      <c r="O99" s="185" t="e">
        <f t="shared" ca="1" si="73"/>
        <v>#VALUE!</v>
      </c>
      <c r="P99" s="185" t="e">
        <f t="shared" ca="1" si="73"/>
        <v>#VALUE!</v>
      </c>
      <c r="Q99" s="185" t="e">
        <f t="shared" ca="1" si="73"/>
        <v>#VALUE!</v>
      </c>
      <c r="R99" s="185" t="e">
        <f t="shared" ca="1" si="73"/>
        <v>#VALUE!</v>
      </c>
      <c r="S99" s="185" t="e">
        <f t="shared" ca="1" si="73"/>
        <v>#VALUE!</v>
      </c>
      <c r="T99" s="185" t="e">
        <f t="shared" ca="1" si="73"/>
        <v>#VALUE!</v>
      </c>
      <c r="U99" s="185" t="e">
        <f t="shared" ca="1" si="73"/>
        <v>#VALUE!</v>
      </c>
      <c r="V99" s="185" t="e">
        <f t="shared" ca="1" si="73"/>
        <v>#VALUE!</v>
      </c>
      <c r="W99" s="185" t="e">
        <f t="shared" ca="1" si="73"/>
        <v>#VALUE!</v>
      </c>
      <c r="X99" s="185" t="e">
        <f t="shared" ca="1" si="73"/>
        <v>#VALUE!</v>
      </c>
      <c r="Y99" s="185" t="e">
        <f t="shared" ca="1" si="73"/>
        <v>#VALUE!</v>
      </c>
      <c r="Z99" s="185" t="e">
        <f t="shared" ca="1" si="73"/>
        <v>#VALUE!</v>
      </c>
      <c r="AA99" s="185" t="e">
        <f t="shared" ca="1" si="73"/>
        <v>#VALUE!</v>
      </c>
      <c r="AB99" s="185" t="e">
        <f t="shared" ca="1" si="73"/>
        <v>#VALUE!</v>
      </c>
      <c r="AC99" s="185" t="e">
        <f t="shared" ca="1" si="73"/>
        <v>#VALUE!</v>
      </c>
      <c r="AD99" s="185" t="e">
        <f t="shared" ca="1" si="73"/>
        <v>#VALUE!</v>
      </c>
      <c r="AE99" s="185" t="e">
        <f t="shared" ca="1" si="73"/>
        <v>#VALUE!</v>
      </c>
      <c r="AF99" s="185" t="e">
        <f t="shared" ca="1" si="73"/>
        <v>#VALUE!</v>
      </c>
      <c r="AG99" s="185" t="e">
        <f t="shared" ca="1" si="73"/>
        <v>#VALUE!</v>
      </c>
      <c r="AH99" s="185" t="e">
        <f t="shared" ca="1" si="73"/>
        <v>#VALUE!</v>
      </c>
      <c r="AI99" s="185" t="e">
        <f t="shared" ca="1" si="72"/>
        <v>#VALUE!</v>
      </c>
      <c r="AJ99" s="185" t="e">
        <f t="shared" ca="1" si="72"/>
        <v>#VALUE!</v>
      </c>
      <c r="AK99" s="185" t="e">
        <f t="shared" ca="1" si="72"/>
        <v>#VALUE!</v>
      </c>
      <c r="AL99" s="185" t="e">
        <f t="shared" ca="1" si="72"/>
        <v>#VALUE!</v>
      </c>
      <c r="AM99" s="185" t="e">
        <f t="shared" ca="1" si="72"/>
        <v>#VALUE!</v>
      </c>
      <c r="AN99" s="185" t="e">
        <f t="shared" ca="1" si="72"/>
        <v>#VALUE!</v>
      </c>
      <c r="AO99" s="185" t="e">
        <f t="shared" ca="1" si="72"/>
        <v>#VALUE!</v>
      </c>
      <c r="AP99" s="185" t="e">
        <f t="shared" ca="1" si="72"/>
        <v>#VALUE!</v>
      </c>
    </row>
    <row r="100" spans="1:42">
      <c r="A100" s="57" t="str">
        <f>'[4]TS BYDem'!A34</f>
        <v>*</v>
      </c>
      <c r="B100" s="185" t="s">
        <v>288</v>
      </c>
      <c r="C100" s="185" t="s">
        <v>137</v>
      </c>
      <c r="D100" s="186" t="str">
        <f>'[4]TS BYDem'!D34</f>
        <v>IFAC</v>
      </c>
      <c r="E100" s="185" t="s">
        <v>137</v>
      </c>
      <c r="F100" s="185" t="s">
        <v>137</v>
      </c>
      <c r="G100" s="185" t="s">
        <v>137</v>
      </c>
      <c r="H100" s="185" t="s">
        <v>137</v>
      </c>
      <c r="I100" s="185">
        <v>0</v>
      </c>
      <c r="J100" s="185" t="str">
        <f>INDEX('[4]TS BYDem'!$J$10:$J$203,MATCH(D100,'[4]TS BYDem'!$D$10:$D$203,0))</f>
        <v/>
      </c>
      <c r="K100" s="185" t="e">
        <f t="shared" ca="1" si="73"/>
        <v>#VALUE!</v>
      </c>
      <c r="L100" s="185" t="e">
        <f t="shared" ca="1" si="73"/>
        <v>#VALUE!</v>
      </c>
      <c r="M100" s="185" t="e">
        <f t="shared" ca="1" si="73"/>
        <v>#VALUE!</v>
      </c>
      <c r="N100" s="185" t="e">
        <f t="shared" ca="1" si="73"/>
        <v>#VALUE!</v>
      </c>
      <c r="O100" s="185" t="e">
        <f t="shared" ca="1" si="73"/>
        <v>#VALUE!</v>
      </c>
      <c r="P100" s="185" t="e">
        <f t="shared" ca="1" si="73"/>
        <v>#VALUE!</v>
      </c>
      <c r="Q100" s="185" t="e">
        <f t="shared" ca="1" si="73"/>
        <v>#VALUE!</v>
      </c>
      <c r="R100" s="185" t="e">
        <f t="shared" ca="1" si="73"/>
        <v>#VALUE!</v>
      </c>
      <c r="S100" s="185" t="e">
        <f t="shared" ca="1" si="73"/>
        <v>#VALUE!</v>
      </c>
      <c r="T100" s="185" t="e">
        <f t="shared" ca="1" si="73"/>
        <v>#VALUE!</v>
      </c>
      <c r="U100" s="185" t="e">
        <f t="shared" ca="1" si="73"/>
        <v>#VALUE!</v>
      </c>
      <c r="V100" s="185" t="e">
        <f t="shared" ca="1" si="73"/>
        <v>#VALUE!</v>
      </c>
      <c r="W100" s="185" t="e">
        <f t="shared" ca="1" si="73"/>
        <v>#VALUE!</v>
      </c>
      <c r="X100" s="185" t="e">
        <f t="shared" ca="1" si="73"/>
        <v>#VALUE!</v>
      </c>
      <c r="Y100" s="185" t="e">
        <f t="shared" ca="1" si="73"/>
        <v>#VALUE!</v>
      </c>
      <c r="Z100" s="185" t="e">
        <f t="shared" ca="1" si="73"/>
        <v>#VALUE!</v>
      </c>
      <c r="AA100" s="185" t="e">
        <f t="shared" ca="1" si="73"/>
        <v>#VALUE!</v>
      </c>
      <c r="AB100" s="185" t="e">
        <f t="shared" ca="1" si="73"/>
        <v>#VALUE!</v>
      </c>
      <c r="AC100" s="185" t="e">
        <f t="shared" ca="1" si="73"/>
        <v>#VALUE!</v>
      </c>
      <c r="AD100" s="185" t="e">
        <f t="shared" ca="1" si="73"/>
        <v>#VALUE!</v>
      </c>
      <c r="AE100" s="185" t="e">
        <f t="shared" ca="1" si="73"/>
        <v>#VALUE!</v>
      </c>
      <c r="AF100" s="185" t="e">
        <f t="shared" ca="1" si="73"/>
        <v>#VALUE!</v>
      </c>
      <c r="AG100" s="185" t="e">
        <f t="shared" ca="1" si="73"/>
        <v>#VALUE!</v>
      </c>
      <c r="AH100" s="185" t="e">
        <f t="shared" ca="1" si="73"/>
        <v>#VALUE!</v>
      </c>
      <c r="AI100" s="185" t="e">
        <f t="shared" ca="1" si="72"/>
        <v>#VALUE!</v>
      </c>
      <c r="AJ100" s="185" t="e">
        <f t="shared" ca="1" si="72"/>
        <v>#VALUE!</v>
      </c>
      <c r="AK100" s="185" t="e">
        <f t="shared" ca="1" si="72"/>
        <v>#VALUE!</v>
      </c>
      <c r="AL100" s="185" t="e">
        <f t="shared" ca="1" si="72"/>
        <v>#VALUE!</v>
      </c>
      <c r="AM100" s="185" t="e">
        <f t="shared" ca="1" si="72"/>
        <v>#VALUE!</v>
      </c>
      <c r="AN100" s="185" t="e">
        <f t="shared" ca="1" si="72"/>
        <v>#VALUE!</v>
      </c>
      <c r="AO100" s="185" t="e">
        <f t="shared" ca="1" si="72"/>
        <v>#VALUE!</v>
      </c>
      <c r="AP100" s="185" t="e">
        <f t="shared" ca="1" si="72"/>
        <v>#VALUE!</v>
      </c>
    </row>
    <row r="101" spans="1:42">
      <c r="A101" s="57" t="str">
        <f>'[4]TS BYDem'!A35</f>
        <v>*</v>
      </c>
      <c r="B101" s="185" t="s">
        <v>288</v>
      </c>
      <c r="C101" s="185" t="s">
        <v>137</v>
      </c>
      <c r="D101" s="186" t="str">
        <f>'[4]TS BYDem'!D35</f>
        <v>IFAH</v>
      </c>
      <c r="E101" s="185" t="s">
        <v>137</v>
      </c>
      <c r="F101" s="185" t="s">
        <v>137</v>
      </c>
      <c r="G101" s="185" t="s">
        <v>137</v>
      </c>
      <c r="H101" s="185" t="s">
        <v>137</v>
      </c>
      <c r="I101" s="185">
        <v>0</v>
      </c>
      <c r="J101" s="185" t="str">
        <f>INDEX('[4]TS BYDem'!$J$10:$J$203,MATCH(D101,'[4]TS BYDem'!$D$10:$D$203,0))</f>
        <v/>
      </c>
      <c r="K101" s="185" t="e">
        <f t="shared" ca="1" si="73"/>
        <v>#VALUE!</v>
      </c>
      <c r="L101" s="185" t="e">
        <f t="shared" ca="1" si="73"/>
        <v>#VALUE!</v>
      </c>
      <c r="M101" s="185" t="e">
        <f t="shared" ca="1" si="73"/>
        <v>#VALUE!</v>
      </c>
      <c r="N101" s="185" t="e">
        <f t="shared" ca="1" si="73"/>
        <v>#VALUE!</v>
      </c>
      <c r="O101" s="185" t="e">
        <f t="shared" ca="1" si="73"/>
        <v>#VALUE!</v>
      </c>
      <c r="P101" s="185" t="e">
        <f t="shared" ca="1" si="73"/>
        <v>#VALUE!</v>
      </c>
      <c r="Q101" s="185" t="e">
        <f t="shared" ca="1" si="73"/>
        <v>#VALUE!</v>
      </c>
      <c r="R101" s="185" t="e">
        <f t="shared" ca="1" si="73"/>
        <v>#VALUE!</v>
      </c>
      <c r="S101" s="185" t="e">
        <f t="shared" ca="1" si="73"/>
        <v>#VALUE!</v>
      </c>
      <c r="T101" s="185" t="e">
        <f t="shared" ca="1" si="73"/>
        <v>#VALUE!</v>
      </c>
      <c r="U101" s="185" t="e">
        <f t="shared" ca="1" si="73"/>
        <v>#VALUE!</v>
      </c>
      <c r="V101" s="185" t="e">
        <f t="shared" ca="1" si="73"/>
        <v>#VALUE!</v>
      </c>
      <c r="W101" s="185" t="e">
        <f t="shared" ca="1" si="73"/>
        <v>#VALUE!</v>
      </c>
      <c r="X101" s="185" t="e">
        <f t="shared" ca="1" si="73"/>
        <v>#VALUE!</v>
      </c>
      <c r="Y101" s="185" t="e">
        <f t="shared" ca="1" si="73"/>
        <v>#VALUE!</v>
      </c>
      <c r="Z101" s="185" t="e">
        <f t="shared" ca="1" si="73"/>
        <v>#VALUE!</v>
      </c>
      <c r="AA101" s="185" t="e">
        <f t="shared" ca="1" si="73"/>
        <v>#VALUE!</v>
      </c>
      <c r="AB101" s="185" t="e">
        <f t="shared" ca="1" si="73"/>
        <v>#VALUE!</v>
      </c>
      <c r="AC101" s="185" t="e">
        <f t="shared" ca="1" si="73"/>
        <v>#VALUE!</v>
      </c>
      <c r="AD101" s="185" t="e">
        <f t="shared" ca="1" si="73"/>
        <v>#VALUE!</v>
      </c>
      <c r="AE101" s="185" t="e">
        <f t="shared" ca="1" si="73"/>
        <v>#VALUE!</v>
      </c>
      <c r="AF101" s="185" t="e">
        <f t="shared" ca="1" si="73"/>
        <v>#VALUE!</v>
      </c>
      <c r="AG101" s="185" t="e">
        <f t="shared" ca="1" si="73"/>
        <v>#VALUE!</v>
      </c>
      <c r="AH101" s="185" t="e">
        <f t="shared" ca="1" si="73"/>
        <v>#VALUE!</v>
      </c>
      <c r="AI101" s="185" t="e">
        <f t="shared" ca="1" si="72"/>
        <v>#VALUE!</v>
      </c>
      <c r="AJ101" s="185" t="e">
        <f t="shared" ca="1" si="72"/>
        <v>#VALUE!</v>
      </c>
      <c r="AK101" s="185" t="e">
        <f t="shared" ca="1" si="72"/>
        <v>#VALUE!</v>
      </c>
      <c r="AL101" s="185" t="e">
        <f t="shared" ca="1" si="72"/>
        <v>#VALUE!</v>
      </c>
      <c r="AM101" s="185" t="e">
        <f t="shared" ca="1" si="72"/>
        <v>#VALUE!</v>
      </c>
      <c r="AN101" s="185" t="e">
        <f t="shared" ca="1" si="72"/>
        <v>#VALUE!</v>
      </c>
      <c r="AO101" s="185" t="e">
        <f t="shared" ca="1" si="72"/>
        <v>#VALUE!</v>
      </c>
      <c r="AP101" s="185" t="e">
        <f t="shared" ca="1" si="72"/>
        <v>#VALUE!</v>
      </c>
    </row>
    <row r="102" spans="1:42">
      <c r="A102" s="57" t="str">
        <f>'[4]TS BYDem'!A36</f>
        <v>*</v>
      </c>
      <c r="B102" s="185" t="s">
        <v>288</v>
      </c>
      <c r="C102" s="185" t="s">
        <v>137</v>
      </c>
      <c r="D102" s="186" t="str">
        <f>'[4]TS BYDem'!D36</f>
        <v>IFAP</v>
      </c>
      <c r="E102" s="185" t="s">
        <v>137</v>
      </c>
      <c r="F102" s="185" t="s">
        <v>137</v>
      </c>
      <c r="G102" s="185" t="s">
        <v>137</v>
      </c>
      <c r="H102" s="185" t="s">
        <v>137</v>
      </c>
      <c r="I102" s="185">
        <v>0</v>
      </c>
      <c r="J102" s="185" t="str">
        <f>INDEX('[4]TS BYDem'!$J$10:$J$203,MATCH(D102,'[4]TS BYDem'!$D$10:$D$203,0))</f>
        <v/>
      </c>
      <c r="K102" s="185" t="e">
        <f t="shared" ca="1" si="73"/>
        <v>#VALUE!</v>
      </c>
      <c r="L102" s="185" t="e">
        <f t="shared" ca="1" si="73"/>
        <v>#VALUE!</v>
      </c>
      <c r="M102" s="185" t="e">
        <f t="shared" ca="1" si="73"/>
        <v>#VALUE!</v>
      </c>
      <c r="N102" s="185" t="e">
        <f t="shared" ca="1" si="73"/>
        <v>#VALUE!</v>
      </c>
      <c r="O102" s="185" t="e">
        <f t="shared" ca="1" si="73"/>
        <v>#VALUE!</v>
      </c>
      <c r="P102" s="185" t="e">
        <f t="shared" ca="1" si="73"/>
        <v>#VALUE!</v>
      </c>
      <c r="Q102" s="185" t="e">
        <f t="shared" ca="1" si="73"/>
        <v>#VALUE!</v>
      </c>
      <c r="R102" s="185" t="e">
        <f t="shared" ca="1" si="73"/>
        <v>#VALUE!</v>
      </c>
      <c r="S102" s="185" t="e">
        <f t="shared" ca="1" si="73"/>
        <v>#VALUE!</v>
      </c>
      <c r="T102" s="185" t="e">
        <f t="shared" ca="1" si="73"/>
        <v>#VALUE!</v>
      </c>
      <c r="U102" s="185" t="e">
        <f t="shared" ca="1" si="73"/>
        <v>#VALUE!</v>
      </c>
      <c r="V102" s="185" t="e">
        <f t="shared" ca="1" si="73"/>
        <v>#VALUE!</v>
      </c>
      <c r="W102" s="185" t="e">
        <f t="shared" ca="1" si="73"/>
        <v>#VALUE!</v>
      </c>
      <c r="X102" s="185" t="e">
        <f t="shared" ca="1" si="73"/>
        <v>#VALUE!</v>
      </c>
      <c r="Y102" s="185" t="e">
        <f t="shared" ca="1" si="73"/>
        <v>#VALUE!</v>
      </c>
      <c r="Z102" s="185" t="e">
        <f t="shared" ca="1" si="73"/>
        <v>#VALUE!</v>
      </c>
      <c r="AA102" s="185" t="e">
        <f t="shared" ca="1" si="73"/>
        <v>#VALUE!</v>
      </c>
      <c r="AB102" s="185" t="e">
        <f t="shared" ca="1" si="73"/>
        <v>#VALUE!</v>
      </c>
      <c r="AC102" s="185" t="e">
        <f t="shared" ca="1" si="73"/>
        <v>#VALUE!</v>
      </c>
      <c r="AD102" s="185" t="e">
        <f t="shared" ca="1" si="73"/>
        <v>#VALUE!</v>
      </c>
      <c r="AE102" s="185" t="e">
        <f t="shared" ca="1" si="73"/>
        <v>#VALUE!</v>
      </c>
      <c r="AF102" s="185" t="e">
        <f t="shared" ca="1" si="73"/>
        <v>#VALUE!</v>
      </c>
      <c r="AG102" s="185" t="e">
        <f t="shared" ca="1" si="73"/>
        <v>#VALUE!</v>
      </c>
      <c r="AH102" s="185" t="e">
        <f t="shared" ca="1" si="73"/>
        <v>#VALUE!</v>
      </c>
      <c r="AI102" s="185" t="e">
        <f t="shared" ca="1" si="72"/>
        <v>#VALUE!</v>
      </c>
      <c r="AJ102" s="185" t="e">
        <f t="shared" ca="1" si="72"/>
        <v>#VALUE!</v>
      </c>
      <c r="AK102" s="185" t="e">
        <f t="shared" ca="1" si="72"/>
        <v>#VALUE!</v>
      </c>
      <c r="AL102" s="185" t="e">
        <f t="shared" ca="1" si="72"/>
        <v>#VALUE!</v>
      </c>
      <c r="AM102" s="185" t="e">
        <f t="shared" ca="1" si="72"/>
        <v>#VALUE!</v>
      </c>
      <c r="AN102" s="185" t="e">
        <f t="shared" ca="1" si="72"/>
        <v>#VALUE!</v>
      </c>
      <c r="AO102" s="185" t="e">
        <f t="shared" ca="1" si="72"/>
        <v>#VALUE!</v>
      </c>
      <c r="AP102" s="185" t="e">
        <f t="shared" ca="1" si="72"/>
        <v>#VALUE!</v>
      </c>
    </row>
    <row r="103" spans="1:42">
      <c r="A103" s="57" t="str">
        <f>'[4]TS BYDem'!A37</f>
        <v>*</v>
      </c>
      <c r="B103" s="185" t="s">
        <v>288</v>
      </c>
      <c r="C103" s="185" t="s">
        <v>137</v>
      </c>
      <c r="D103" s="186" t="str">
        <f>'[4]TS BYDem'!D37</f>
        <v>IFAF</v>
      </c>
      <c r="E103" s="185" t="s">
        <v>137</v>
      </c>
      <c r="F103" s="185" t="s">
        <v>137</v>
      </c>
      <c r="G103" s="185" t="s">
        <v>137</v>
      </c>
      <c r="H103" s="185" t="s">
        <v>137</v>
      </c>
      <c r="I103" s="185">
        <v>0</v>
      </c>
      <c r="J103" s="185" t="str">
        <f>INDEX('[4]TS BYDem'!$J$10:$J$203,MATCH(D103,'[4]TS BYDem'!$D$10:$D$203,0))</f>
        <v/>
      </c>
      <c r="K103" s="185" t="e">
        <f t="shared" ca="1" si="73"/>
        <v>#VALUE!</v>
      </c>
      <c r="L103" s="185" t="e">
        <f t="shared" ca="1" si="73"/>
        <v>#VALUE!</v>
      </c>
      <c r="M103" s="185" t="e">
        <f t="shared" ca="1" si="73"/>
        <v>#VALUE!</v>
      </c>
      <c r="N103" s="185" t="e">
        <f t="shared" ca="1" si="73"/>
        <v>#VALUE!</v>
      </c>
      <c r="O103" s="185" t="e">
        <f t="shared" ca="1" si="73"/>
        <v>#VALUE!</v>
      </c>
      <c r="P103" s="185" t="e">
        <f t="shared" ca="1" si="73"/>
        <v>#VALUE!</v>
      </c>
      <c r="Q103" s="185" t="e">
        <f t="shared" ca="1" si="73"/>
        <v>#VALUE!</v>
      </c>
      <c r="R103" s="185" t="e">
        <f t="shared" ca="1" si="73"/>
        <v>#VALUE!</v>
      </c>
      <c r="S103" s="185" t="e">
        <f t="shared" ca="1" si="73"/>
        <v>#VALUE!</v>
      </c>
      <c r="T103" s="185" t="e">
        <f t="shared" ca="1" si="73"/>
        <v>#VALUE!</v>
      </c>
      <c r="U103" s="185" t="e">
        <f t="shared" ca="1" si="73"/>
        <v>#VALUE!</v>
      </c>
      <c r="V103" s="185" t="e">
        <f t="shared" ca="1" si="73"/>
        <v>#VALUE!</v>
      </c>
      <c r="W103" s="185" t="e">
        <f t="shared" ca="1" si="73"/>
        <v>#VALUE!</v>
      </c>
      <c r="X103" s="185" t="e">
        <f t="shared" ca="1" si="73"/>
        <v>#VALUE!</v>
      </c>
      <c r="Y103" s="185" t="e">
        <f t="shared" ca="1" si="73"/>
        <v>#VALUE!</v>
      </c>
      <c r="Z103" s="185" t="e">
        <f t="shared" ca="1" si="73"/>
        <v>#VALUE!</v>
      </c>
      <c r="AA103" s="185" t="e">
        <f t="shared" ca="1" si="73"/>
        <v>#VALUE!</v>
      </c>
      <c r="AB103" s="185" t="e">
        <f t="shared" ca="1" si="73"/>
        <v>#VALUE!</v>
      </c>
      <c r="AC103" s="185" t="e">
        <f t="shared" ca="1" si="73"/>
        <v>#VALUE!</v>
      </c>
      <c r="AD103" s="185" t="e">
        <f t="shared" ca="1" si="73"/>
        <v>#VALUE!</v>
      </c>
      <c r="AE103" s="185" t="e">
        <f t="shared" ca="1" si="73"/>
        <v>#VALUE!</v>
      </c>
      <c r="AF103" s="185" t="e">
        <f t="shared" ca="1" si="73"/>
        <v>#VALUE!</v>
      </c>
      <c r="AG103" s="185" t="e">
        <f t="shared" ca="1" si="73"/>
        <v>#VALUE!</v>
      </c>
      <c r="AH103" s="185" t="e">
        <f t="shared" ca="1" si="73"/>
        <v>#VALUE!</v>
      </c>
      <c r="AI103" s="185" t="e">
        <f t="shared" ca="1" si="72"/>
        <v>#VALUE!</v>
      </c>
      <c r="AJ103" s="185" t="e">
        <f t="shared" ca="1" si="72"/>
        <v>#VALUE!</v>
      </c>
      <c r="AK103" s="185" t="e">
        <f t="shared" ca="1" si="72"/>
        <v>#VALUE!</v>
      </c>
      <c r="AL103" s="185" t="e">
        <f t="shared" ca="1" si="72"/>
        <v>#VALUE!</v>
      </c>
      <c r="AM103" s="185" t="e">
        <f t="shared" ca="1" si="72"/>
        <v>#VALUE!</v>
      </c>
      <c r="AN103" s="185" t="e">
        <f t="shared" ca="1" si="72"/>
        <v>#VALUE!</v>
      </c>
      <c r="AO103" s="185" t="e">
        <f t="shared" ca="1" si="72"/>
        <v>#VALUE!</v>
      </c>
      <c r="AP103" s="185" t="e">
        <f t="shared" ca="1" si="72"/>
        <v>#VALUE!</v>
      </c>
    </row>
    <row r="104" spans="1:42">
      <c r="A104" s="57" t="str">
        <f>'[4]TS BYDem'!A38</f>
        <v>*</v>
      </c>
      <c r="B104" s="185" t="s">
        <v>288</v>
      </c>
      <c r="C104" s="185" t="s">
        <v>137</v>
      </c>
      <c r="D104" s="186" t="str">
        <f>'[4]TS BYDem'!D38</f>
        <v>IFAO</v>
      </c>
      <c r="E104" s="185" t="s">
        <v>137</v>
      </c>
      <c r="F104" s="185" t="s">
        <v>137</v>
      </c>
      <c r="G104" s="185" t="s">
        <v>137</v>
      </c>
      <c r="H104" s="185" t="s">
        <v>137</v>
      </c>
      <c r="I104" s="185">
        <v>0</v>
      </c>
      <c r="J104" s="185" t="str">
        <f>INDEX('[4]TS BYDem'!$J$10:$J$203,MATCH(D104,'[4]TS BYDem'!$D$10:$D$203,0))</f>
        <v/>
      </c>
      <c r="K104" s="185" t="e">
        <f t="shared" ca="1" si="73"/>
        <v>#VALUE!</v>
      </c>
      <c r="L104" s="185" t="e">
        <f t="shared" ca="1" si="73"/>
        <v>#VALUE!</v>
      </c>
      <c r="M104" s="185" t="e">
        <f t="shared" ca="1" si="73"/>
        <v>#VALUE!</v>
      </c>
      <c r="N104" s="185" t="e">
        <f t="shared" ca="1" si="73"/>
        <v>#VALUE!</v>
      </c>
      <c r="O104" s="185" t="e">
        <f t="shared" ca="1" si="73"/>
        <v>#VALUE!</v>
      </c>
      <c r="P104" s="185" t="e">
        <f t="shared" ca="1" si="73"/>
        <v>#VALUE!</v>
      </c>
      <c r="Q104" s="185" t="e">
        <f t="shared" ca="1" si="73"/>
        <v>#VALUE!</v>
      </c>
      <c r="R104" s="185" t="e">
        <f t="shared" ca="1" si="73"/>
        <v>#VALUE!</v>
      </c>
      <c r="S104" s="185" t="e">
        <f t="shared" ca="1" si="73"/>
        <v>#VALUE!</v>
      </c>
      <c r="T104" s="185" t="e">
        <f t="shared" ca="1" si="73"/>
        <v>#VALUE!</v>
      </c>
      <c r="U104" s="185" t="e">
        <f t="shared" ca="1" si="73"/>
        <v>#VALUE!</v>
      </c>
      <c r="V104" s="185" t="e">
        <f t="shared" ca="1" si="73"/>
        <v>#VALUE!</v>
      </c>
      <c r="W104" s="185" t="e">
        <f t="shared" ca="1" si="73"/>
        <v>#VALUE!</v>
      </c>
      <c r="X104" s="185" t="e">
        <f t="shared" ca="1" si="73"/>
        <v>#VALUE!</v>
      </c>
      <c r="Y104" s="185" t="e">
        <f t="shared" ca="1" si="73"/>
        <v>#VALUE!</v>
      </c>
      <c r="Z104" s="185" t="e">
        <f t="shared" ca="1" si="73"/>
        <v>#VALUE!</v>
      </c>
      <c r="AA104" s="185" t="e">
        <f t="shared" ca="1" si="73"/>
        <v>#VALUE!</v>
      </c>
      <c r="AB104" s="185" t="e">
        <f t="shared" ca="1" si="73"/>
        <v>#VALUE!</v>
      </c>
      <c r="AC104" s="185" t="e">
        <f t="shared" ca="1" si="73"/>
        <v>#VALUE!</v>
      </c>
      <c r="AD104" s="185" t="e">
        <f t="shared" ca="1" si="73"/>
        <v>#VALUE!</v>
      </c>
      <c r="AE104" s="185" t="e">
        <f t="shared" ca="1" si="73"/>
        <v>#VALUE!</v>
      </c>
      <c r="AF104" s="185" t="e">
        <f t="shared" ca="1" si="73"/>
        <v>#VALUE!</v>
      </c>
      <c r="AG104" s="185" t="e">
        <f t="shared" ca="1" si="73"/>
        <v>#VALUE!</v>
      </c>
      <c r="AH104" s="185" t="e">
        <f t="shared" ca="1" si="73"/>
        <v>#VALUE!</v>
      </c>
      <c r="AI104" s="185" t="e">
        <f t="shared" ca="1" si="72"/>
        <v>#VALUE!</v>
      </c>
      <c r="AJ104" s="185" t="e">
        <f t="shared" ca="1" si="72"/>
        <v>#VALUE!</v>
      </c>
      <c r="AK104" s="185" t="e">
        <f t="shared" ca="1" si="72"/>
        <v>#VALUE!</v>
      </c>
      <c r="AL104" s="185" t="e">
        <f t="shared" ca="1" si="72"/>
        <v>#VALUE!</v>
      </c>
      <c r="AM104" s="185" t="e">
        <f t="shared" ca="1" si="72"/>
        <v>#VALUE!</v>
      </c>
      <c r="AN104" s="185" t="e">
        <f t="shared" ca="1" si="72"/>
        <v>#VALUE!</v>
      </c>
      <c r="AO104" s="185" t="e">
        <f t="shared" ca="1" si="72"/>
        <v>#VALUE!</v>
      </c>
      <c r="AP104" s="185" t="e">
        <f t="shared" ca="1" si="72"/>
        <v>#VALUE!</v>
      </c>
    </row>
    <row r="105" spans="1:42">
      <c r="A105" s="57" t="str">
        <f>'[4]TS BYDem'!A39</f>
        <v>*</v>
      </c>
      <c r="B105" s="185" t="s">
        <v>288</v>
      </c>
      <c r="C105" s="185" t="s">
        <v>137</v>
      </c>
      <c r="D105" s="186" t="str">
        <f>'[4]TS BYDem'!D39</f>
        <v>IFAE</v>
      </c>
      <c r="E105" s="185" t="s">
        <v>137</v>
      </c>
      <c r="F105" s="185" t="s">
        <v>137</v>
      </c>
      <c r="G105" s="185" t="s">
        <v>137</v>
      </c>
      <c r="H105" s="185" t="s">
        <v>137</v>
      </c>
      <c r="I105" s="185">
        <v>0</v>
      </c>
      <c r="J105" s="185" t="str">
        <f>INDEX('[4]TS BYDem'!$J$10:$J$203,MATCH(D105,'[4]TS BYDem'!$D$10:$D$203,0))</f>
        <v/>
      </c>
      <c r="K105" s="185" t="e">
        <f t="shared" ca="1" si="73"/>
        <v>#VALUE!</v>
      </c>
      <c r="L105" s="185" t="e">
        <f t="shared" ca="1" si="73"/>
        <v>#VALUE!</v>
      </c>
      <c r="M105" s="185" t="e">
        <f t="shared" ca="1" si="73"/>
        <v>#VALUE!</v>
      </c>
      <c r="N105" s="185" t="e">
        <f t="shared" ca="1" si="73"/>
        <v>#VALUE!</v>
      </c>
      <c r="O105" s="185" t="e">
        <f t="shared" ca="1" si="73"/>
        <v>#VALUE!</v>
      </c>
      <c r="P105" s="185" t="e">
        <f t="shared" ca="1" si="73"/>
        <v>#VALUE!</v>
      </c>
      <c r="Q105" s="185" t="e">
        <f t="shared" ca="1" si="73"/>
        <v>#VALUE!</v>
      </c>
      <c r="R105" s="185" t="e">
        <f t="shared" ca="1" si="73"/>
        <v>#VALUE!</v>
      </c>
      <c r="S105" s="185" t="e">
        <f t="shared" ca="1" si="73"/>
        <v>#VALUE!</v>
      </c>
      <c r="T105" s="185" t="e">
        <f t="shared" ca="1" si="73"/>
        <v>#VALUE!</v>
      </c>
      <c r="U105" s="185" t="e">
        <f t="shared" ca="1" si="73"/>
        <v>#VALUE!</v>
      </c>
      <c r="V105" s="185" t="e">
        <f t="shared" ca="1" si="73"/>
        <v>#VALUE!</v>
      </c>
      <c r="W105" s="185" t="e">
        <f t="shared" ca="1" si="73"/>
        <v>#VALUE!</v>
      </c>
      <c r="X105" s="185" t="e">
        <f t="shared" ca="1" si="73"/>
        <v>#VALUE!</v>
      </c>
      <c r="Y105" s="185" t="e">
        <f t="shared" ca="1" si="73"/>
        <v>#VALUE!</v>
      </c>
      <c r="Z105" s="185" t="e">
        <f t="shared" ca="1" si="73"/>
        <v>#VALUE!</v>
      </c>
      <c r="AA105" s="185" t="e">
        <f t="shared" ca="1" si="73"/>
        <v>#VALUE!</v>
      </c>
      <c r="AB105" s="185" t="e">
        <f t="shared" ca="1" si="73"/>
        <v>#VALUE!</v>
      </c>
      <c r="AC105" s="185" t="e">
        <f t="shared" ca="1" si="73"/>
        <v>#VALUE!</v>
      </c>
      <c r="AD105" s="185" t="e">
        <f t="shared" ca="1" si="73"/>
        <v>#VALUE!</v>
      </c>
      <c r="AE105" s="185" t="e">
        <f t="shared" ca="1" si="73"/>
        <v>#VALUE!</v>
      </c>
      <c r="AF105" s="185" t="e">
        <f t="shared" ca="1" si="73"/>
        <v>#VALUE!</v>
      </c>
      <c r="AG105" s="185" t="e">
        <f t="shared" ca="1" si="73"/>
        <v>#VALUE!</v>
      </c>
      <c r="AH105" s="185" t="e">
        <f t="shared" ca="1" si="73"/>
        <v>#VALUE!</v>
      </c>
      <c r="AI105" s="185" t="e">
        <f t="shared" ca="1" si="72"/>
        <v>#VALUE!</v>
      </c>
      <c r="AJ105" s="185" t="e">
        <f t="shared" ca="1" si="72"/>
        <v>#VALUE!</v>
      </c>
      <c r="AK105" s="185" t="e">
        <f t="shared" ca="1" si="72"/>
        <v>#VALUE!</v>
      </c>
      <c r="AL105" s="185" t="e">
        <f t="shared" ca="1" si="72"/>
        <v>#VALUE!</v>
      </c>
      <c r="AM105" s="185" t="e">
        <f t="shared" ca="1" si="72"/>
        <v>#VALUE!</v>
      </c>
      <c r="AN105" s="185" t="e">
        <f t="shared" ca="1" si="72"/>
        <v>#VALUE!</v>
      </c>
      <c r="AO105" s="185" t="e">
        <f t="shared" ca="1" si="72"/>
        <v>#VALUE!</v>
      </c>
      <c r="AP105" s="185" t="e">
        <f t="shared" ca="1" si="72"/>
        <v>#VALUE!</v>
      </c>
    </row>
    <row r="106" spans="1:42">
      <c r="A106" s="57" t="str">
        <f>'[4]TS BYDem'!A40</f>
        <v>*</v>
      </c>
      <c r="B106" s="185" t="s">
        <v>288</v>
      </c>
      <c r="C106" s="185" t="s">
        <v>137</v>
      </c>
      <c r="D106" s="186">
        <f>'[4]TS BYDem'!D40</f>
        <v>0</v>
      </c>
      <c r="E106" s="185" t="s">
        <v>137</v>
      </c>
      <c r="F106" s="185" t="s">
        <v>137</v>
      </c>
      <c r="G106" s="185" t="s">
        <v>137</v>
      </c>
      <c r="H106" s="185" t="s">
        <v>137</v>
      </c>
      <c r="I106" s="185">
        <v>0</v>
      </c>
      <c r="J106" s="185" t="str">
        <f>INDEX('[4]TS BYDem'!$J$10:$J$203,MATCH(D106,'[4]TS BYDem'!$D$10:$D$203,0))</f>
        <v/>
      </c>
      <c r="K106" s="185" t="e">
        <f t="shared" ca="1" si="73"/>
        <v>#VALUE!</v>
      </c>
      <c r="L106" s="185" t="e">
        <f t="shared" ca="1" si="73"/>
        <v>#VALUE!</v>
      </c>
      <c r="M106" s="185" t="e">
        <f t="shared" ca="1" si="73"/>
        <v>#VALUE!</v>
      </c>
      <c r="N106" s="185" t="e">
        <f t="shared" ca="1" si="73"/>
        <v>#VALUE!</v>
      </c>
      <c r="O106" s="185" t="e">
        <f t="shared" ca="1" si="73"/>
        <v>#VALUE!</v>
      </c>
      <c r="P106" s="185" t="e">
        <f t="shared" ca="1" si="73"/>
        <v>#VALUE!</v>
      </c>
      <c r="Q106" s="185" t="e">
        <f t="shared" ca="1" si="73"/>
        <v>#VALUE!</v>
      </c>
      <c r="R106" s="185" t="e">
        <f t="shared" ca="1" si="73"/>
        <v>#VALUE!</v>
      </c>
      <c r="S106" s="185" t="e">
        <f t="shared" ca="1" si="73"/>
        <v>#VALUE!</v>
      </c>
      <c r="T106" s="185" t="e">
        <f t="shared" ca="1" si="73"/>
        <v>#VALUE!</v>
      </c>
      <c r="U106" s="185" t="e">
        <f t="shared" ca="1" si="73"/>
        <v>#VALUE!</v>
      </c>
      <c r="V106" s="185" t="e">
        <f t="shared" ca="1" si="73"/>
        <v>#VALUE!</v>
      </c>
      <c r="W106" s="185" t="e">
        <f t="shared" ca="1" si="73"/>
        <v>#VALUE!</v>
      </c>
      <c r="X106" s="185" t="e">
        <f t="shared" ca="1" si="73"/>
        <v>#VALUE!</v>
      </c>
      <c r="Y106" s="185" t="e">
        <f t="shared" ca="1" si="73"/>
        <v>#VALUE!</v>
      </c>
      <c r="Z106" s="185" t="e">
        <f t="shared" ca="1" si="73"/>
        <v>#VALUE!</v>
      </c>
      <c r="AA106" s="185" t="e">
        <f t="shared" ca="1" si="73"/>
        <v>#VALUE!</v>
      </c>
      <c r="AB106" s="185" t="e">
        <f t="shared" ca="1" si="73"/>
        <v>#VALUE!</v>
      </c>
      <c r="AC106" s="185" t="e">
        <f t="shared" ca="1" si="73"/>
        <v>#VALUE!</v>
      </c>
      <c r="AD106" s="185" t="e">
        <f t="shared" ca="1" si="73"/>
        <v>#VALUE!</v>
      </c>
      <c r="AE106" s="185" t="e">
        <f t="shared" ca="1" si="73"/>
        <v>#VALUE!</v>
      </c>
      <c r="AF106" s="185" t="e">
        <f t="shared" ca="1" si="73"/>
        <v>#VALUE!</v>
      </c>
      <c r="AG106" s="185" t="e">
        <f t="shared" ca="1" si="73"/>
        <v>#VALUE!</v>
      </c>
      <c r="AH106" s="185" t="e">
        <f t="shared" ca="1" si="73"/>
        <v>#VALUE!</v>
      </c>
      <c r="AI106" s="185" t="e">
        <f t="shared" ca="1" si="72"/>
        <v>#VALUE!</v>
      </c>
      <c r="AJ106" s="185" t="e">
        <f t="shared" ca="1" si="72"/>
        <v>#VALUE!</v>
      </c>
      <c r="AK106" s="185" t="e">
        <f t="shared" ca="1" si="72"/>
        <v>#VALUE!</v>
      </c>
      <c r="AL106" s="185" t="e">
        <f t="shared" ca="1" si="72"/>
        <v>#VALUE!</v>
      </c>
      <c r="AM106" s="185" t="e">
        <f t="shared" ca="1" si="72"/>
        <v>#VALUE!</v>
      </c>
      <c r="AN106" s="185" t="e">
        <f t="shared" ca="1" si="72"/>
        <v>#VALUE!</v>
      </c>
      <c r="AO106" s="185" t="e">
        <f t="shared" ca="1" si="72"/>
        <v>#VALUE!</v>
      </c>
      <c r="AP106" s="185" t="e">
        <f t="shared" ca="1" si="72"/>
        <v>#VALUE!</v>
      </c>
    </row>
    <row r="107" spans="1:42">
      <c r="A107" s="57" t="str">
        <f>'[4]TS BYDem'!A41</f>
        <v>*</v>
      </c>
      <c r="B107" s="185" t="s">
        <v>288</v>
      </c>
      <c r="C107" s="185" t="s">
        <v>137</v>
      </c>
      <c r="D107" s="186" t="str">
        <f>'[4]TS BYDem'!D41</f>
        <v>IFAS</v>
      </c>
      <c r="E107" s="185" t="s">
        <v>137</v>
      </c>
      <c r="F107" s="185" t="s">
        <v>137</v>
      </c>
      <c r="G107" s="185" t="s">
        <v>137</v>
      </c>
      <c r="H107" s="185" t="s">
        <v>137</v>
      </c>
      <c r="I107" s="185">
        <v>0</v>
      </c>
      <c r="J107" s="185" t="str">
        <f>INDEX('[4]TS BYDem'!$J$10:$J$203,MATCH(D107,'[4]TS BYDem'!$D$10:$D$203,0))</f>
        <v/>
      </c>
      <c r="K107" s="185" t="e">
        <f t="shared" ca="1" si="73"/>
        <v>#VALUE!</v>
      </c>
      <c r="L107" s="185" t="e">
        <f t="shared" ca="1" si="73"/>
        <v>#VALUE!</v>
      </c>
      <c r="M107" s="185" t="e">
        <f t="shared" ca="1" si="73"/>
        <v>#VALUE!</v>
      </c>
      <c r="N107" s="185" t="e">
        <f t="shared" ca="1" si="73"/>
        <v>#VALUE!</v>
      </c>
      <c r="O107" s="185" t="e">
        <f t="shared" ca="1" si="73"/>
        <v>#VALUE!</v>
      </c>
      <c r="P107" s="185" t="e">
        <f t="shared" ca="1" si="73"/>
        <v>#VALUE!</v>
      </c>
      <c r="Q107" s="185" t="e">
        <f t="shared" ca="1" si="73"/>
        <v>#VALUE!</v>
      </c>
      <c r="R107" s="185" t="e">
        <f t="shared" ca="1" si="73"/>
        <v>#VALUE!</v>
      </c>
      <c r="S107" s="185" t="e">
        <f t="shared" ca="1" si="73"/>
        <v>#VALUE!</v>
      </c>
      <c r="T107" s="185" t="e">
        <f t="shared" ca="1" si="73"/>
        <v>#VALUE!</v>
      </c>
      <c r="U107" s="185" t="e">
        <f t="shared" ca="1" si="73"/>
        <v>#VALUE!</v>
      </c>
      <c r="V107" s="185" t="e">
        <f t="shared" ca="1" si="73"/>
        <v>#VALUE!</v>
      </c>
      <c r="W107" s="185" t="e">
        <f t="shared" ca="1" si="73"/>
        <v>#VALUE!</v>
      </c>
      <c r="X107" s="185" t="e">
        <f t="shared" ca="1" si="73"/>
        <v>#VALUE!</v>
      </c>
      <c r="Y107" s="185" t="e">
        <f t="shared" ca="1" si="73"/>
        <v>#VALUE!</v>
      </c>
      <c r="Z107" s="185" t="e">
        <f t="shared" ca="1" si="73"/>
        <v>#VALUE!</v>
      </c>
      <c r="AA107" s="185" t="e">
        <f t="shared" ca="1" si="73"/>
        <v>#VALUE!</v>
      </c>
      <c r="AB107" s="185" t="e">
        <f t="shared" ca="1" si="73"/>
        <v>#VALUE!</v>
      </c>
      <c r="AC107" s="185" t="e">
        <f t="shared" ca="1" si="73"/>
        <v>#VALUE!</v>
      </c>
      <c r="AD107" s="185" t="e">
        <f t="shared" ca="1" si="73"/>
        <v>#VALUE!</v>
      </c>
      <c r="AE107" s="185" t="e">
        <f t="shared" ca="1" si="73"/>
        <v>#VALUE!</v>
      </c>
      <c r="AF107" s="185" t="e">
        <f t="shared" ca="1" si="73"/>
        <v>#VALUE!</v>
      </c>
      <c r="AG107" s="185" t="e">
        <f t="shared" ca="1" si="73"/>
        <v>#VALUE!</v>
      </c>
      <c r="AH107" s="185" t="e">
        <f t="shared" ca="1" si="73"/>
        <v>#VALUE!</v>
      </c>
      <c r="AI107" s="185" t="e">
        <f t="shared" ca="1" si="72"/>
        <v>#VALUE!</v>
      </c>
      <c r="AJ107" s="185" t="e">
        <f t="shared" ca="1" si="72"/>
        <v>#VALUE!</v>
      </c>
      <c r="AK107" s="185" t="e">
        <f t="shared" ca="1" si="72"/>
        <v>#VALUE!</v>
      </c>
      <c r="AL107" s="185" t="e">
        <f t="shared" ca="1" si="72"/>
        <v>#VALUE!</v>
      </c>
      <c r="AM107" s="185" t="e">
        <f t="shared" ca="1" si="72"/>
        <v>#VALUE!</v>
      </c>
      <c r="AN107" s="185" t="e">
        <f t="shared" ca="1" si="72"/>
        <v>#VALUE!</v>
      </c>
      <c r="AO107" s="185" t="e">
        <f t="shared" ca="1" si="72"/>
        <v>#VALUE!</v>
      </c>
      <c r="AP107" s="185" t="e">
        <f t="shared" ca="1" si="72"/>
        <v>#VALUE!</v>
      </c>
    </row>
    <row r="108" spans="1:42">
      <c r="A108" s="57" t="str">
        <f>'[4]TS BYDem'!A42</f>
        <v>*</v>
      </c>
      <c r="B108" s="185" t="s">
        <v>288</v>
      </c>
      <c r="C108" s="185" t="s">
        <v>137</v>
      </c>
      <c r="D108" s="186" t="str">
        <f>'[4]TS BYDem'!D42</f>
        <v>IFAS</v>
      </c>
      <c r="E108" s="185" t="s">
        <v>137</v>
      </c>
      <c r="F108" s="185" t="s">
        <v>137</v>
      </c>
      <c r="G108" s="185" t="s">
        <v>137</v>
      </c>
      <c r="H108" s="185" t="s">
        <v>137</v>
      </c>
      <c r="I108" s="185">
        <v>0</v>
      </c>
      <c r="J108" s="185" t="str">
        <f>INDEX('[4]TS BYDem'!$J$10:$J$203,MATCH(D108,'[4]TS BYDem'!$D$10:$D$203,0))</f>
        <v/>
      </c>
      <c r="K108" s="185" t="e">
        <f t="shared" ca="1" si="73"/>
        <v>#VALUE!</v>
      </c>
      <c r="L108" s="185" t="e">
        <f t="shared" ca="1" si="73"/>
        <v>#VALUE!</v>
      </c>
      <c r="M108" s="185" t="e">
        <f t="shared" ca="1" si="73"/>
        <v>#VALUE!</v>
      </c>
      <c r="N108" s="185" t="e">
        <f t="shared" ca="1" si="73"/>
        <v>#VALUE!</v>
      </c>
      <c r="O108" s="185" t="e">
        <f t="shared" ca="1" si="73"/>
        <v>#VALUE!</v>
      </c>
      <c r="P108" s="185" t="e">
        <f t="shared" ca="1" si="73"/>
        <v>#VALUE!</v>
      </c>
      <c r="Q108" s="185" t="e">
        <f t="shared" ca="1" si="73"/>
        <v>#VALUE!</v>
      </c>
      <c r="R108" s="185" t="e">
        <f t="shared" ca="1" si="73"/>
        <v>#VALUE!</v>
      </c>
      <c r="S108" s="185" t="e">
        <f t="shared" ca="1" si="73"/>
        <v>#VALUE!</v>
      </c>
      <c r="T108" s="185" t="e">
        <f t="shared" ca="1" si="73"/>
        <v>#VALUE!</v>
      </c>
      <c r="U108" s="185" t="e">
        <f t="shared" ca="1" si="73"/>
        <v>#VALUE!</v>
      </c>
      <c r="V108" s="185" t="e">
        <f t="shared" ca="1" si="73"/>
        <v>#VALUE!</v>
      </c>
      <c r="W108" s="185" t="e">
        <f t="shared" ca="1" si="73"/>
        <v>#VALUE!</v>
      </c>
      <c r="X108" s="185" t="e">
        <f t="shared" ca="1" si="73"/>
        <v>#VALUE!</v>
      </c>
      <c r="Y108" s="185" t="e">
        <f t="shared" ca="1" si="73"/>
        <v>#VALUE!</v>
      </c>
      <c r="Z108" s="185" t="e">
        <f t="shared" ref="Z108:AO116" ca="1" si="74">Z$96/Y$96*Y108</f>
        <v>#VALUE!</v>
      </c>
      <c r="AA108" s="185" t="e">
        <f t="shared" ca="1" si="74"/>
        <v>#VALUE!</v>
      </c>
      <c r="AB108" s="185" t="e">
        <f t="shared" ca="1" si="74"/>
        <v>#VALUE!</v>
      </c>
      <c r="AC108" s="185" t="e">
        <f t="shared" ca="1" si="74"/>
        <v>#VALUE!</v>
      </c>
      <c r="AD108" s="185" t="e">
        <f t="shared" ca="1" si="74"/>
        <v>#VALUE!</v>
      </c>
      <c r="AE108" s="185" t="e">
        <f t="shared" ca="1" si="74"/>
        <v>#VALUE!</v>
      </c>
      <c r="AF108" s="185" t="e">
        <f t="shared" ca="1" si="74"/>
        <v>#VALUE!</v>
      </c>
      <c r="AG108" s="185" t="e">
        <f t="shared" ca="1" si="74"/>
        <v>#VALUE!</v>
      </c>
      <c r="AH108" s="185" t="e">
        <f t="shared" ca="1" si="74"/>
        <v>#VALUE!</v>
      </c>
      <c r="AI108" s="185" t="e">
        <f t="shared" ca="1" si="72"/>
        <v>#VALUE!</v>
      </c>
      <c r="AJ108" s="185" t="e">
        <f t="shared" ca="1" si="72"/>
        <v>#VALUE!</v>
      </c>
      <c r="AK108" s="185" t="e">
        <f t="shared" ca="1" si="72"/>
        <v>#VALUE!</v>
      </c>
      <c r="AL108" s="185" t="e">
        <f t="shared" ca="1" si="72"/>
        <v>#VALUE!</v>
      </c>
      <c r="AM108" s="185" t="e">
        <f t="shared" ca="1" si="72"/>
        <v>#VALUE!</v>
      </c>
      <c r="AN108" s="185" t="e">
        <f t="shared" ca="1" si="72"/>
        <v>#VALUE!</v>
      </c>
      <c r="AO108" s="185" t="e">
        <f t="shared" ca="1" si="72"/>
        <v>#VALUE!</v>
      </c>
      <c r="AP108" s="185" t="e">
        <f t="shared" ca="1" si="72"/>
        <v>#VALUE!</v>
      </c>
    </row>
    <row r="109" spans="1:42">
      <c r="A109" s="57" t="str">
        <f>'[4]TS BYDem'!A43</f>
        <v>*</v>
      </c>
      <c r="B109" s="185" t="s">
        <v>288</v>
      </c>
      <c r="C109" s="185" t="s">
        <v>137</v>
      </c>
      <c r="D109" s="186" t="str">
        <f>'[4]TS BYDem'!D43</f>
        <v>IFAS</v>
      </c>
      <c r="E109" s="185" t="s">
        <v>137</v>
      </c>
      <c r="F109" s="185" t="s">
        <v>137</v>
      </c>
      <c r="G109" s="185" t="s">
        <v>137</v>
      </c>
      <c r="H109" s="185" t="s">
        <v>137</v>
      </c>
      <c r="I109" s="185">
        <v>0</v>
      </c>
      <c r="J109" s="185" t="str">
        <f>INDEX('[4]TS BYDem'!$J$10:$J$203,MATCH(D109,'[4]TS BYDem'!$D$10:$D$203,0))</f>
        <v/>
      </c>
      <c r="K109" s="185" t="e">
        <f t="shared" ref="K109:Y116" ca="1" si="75">K$96/J$96*J109</f>
        <v>#VALUE!</v>
      </c>
      <c r="L109" s="185" t="e">
        <f t="shared" ca="1" si="75"/>
        <v>#VALUE!</v>
      </c>
      <c r="M109" s="185" t="e">
        <f t="shared" ca="1" si="75"/>
        <v>#VALUE!</v>
      </c>
      <c r="N109" s="185" t="e">
        <f t="shared" ca="1" si="75"/>
        <v>#VALUE!</v>
      </c>
      <c r="O109" s="185" t="e">
        <f t="shared" ca="1" si="75"/>
        <v>#VALUE!</v>
      </c>
      <c r="P109" s="185" t="e">
        <f t="shared" ca="1" si="75"/>
        <v>#VALUE!</v>
      </c>
      <c r="Q109" s="185" t="e">
        <f t="shared" ca="1" si="75"/>
        <v>#VALUE!</v>
      </c>
      <c r="R109" s="185" t="e">
        <f t="shared" ca="1" si="75"/>
        <v>#VALUE!</v>
      </c>
      <c r="S109" s="185" t="e">
        <f t="shared" ca="1" si="75"/>
        <v>#VALUE!</v>
      </c>
      <c r="T109" s="185" t="e">
        <f t="shared" ca="1" si="75"/>
        <v>#VALUE!</v>
      </c>
      <c r="U109" s="185" t="e">
        <f t="shared" ca="1" si="75"/>
        <v>#VALUE!</v>
      </c>
      <c r="V109" s="185" t="e">
        <f t="shared" ca="1" si="75"/>
        <v>#VALUE!</v>
      </c>
      <c r="W109" s="185" t="e">
        <f t="shared" ca="1" si="75"/>
        <v>#VALUE!</v>
      </c>
      <c r="X109" s="185" t="e">
        <f t="shared" ca="1" si="75"/>
        <v>#VALUE!</v>
      </c>
      <c r="Y109" s="185" t="e">
        <f t="shared" ca="1" si="75"/>
        <v>#VALUE!</v>
      </c>
      <c r="Z109" s="185" t="e">
        <f t="shared" ca="1" si="74"/>
        <v>#VALUE!</v>
      </c>
      <c r="AA109" s="185" t="e">
        <f t="shared" ca="1" si="74"/>
        <v>#VALUE!</v>
      </c>
      <c r="AB109" s="185" t="e">
        <f t="shared" ca="1" si="74"/>
        <v>#VALUE!</v>
      </c>
      <c r="AC109" s="185" t="e">
        <f t="shared" ca="1" si="74"/>
        <v>#VALUE!</v>
      </c>
      <c r="AD109" s="185" t="e">
        <f t="shared" ca="1" si="74"/>
        <v>#VALUE!</v>
      </c>
      <c r="AE109" s="185" t="e">
        <f t="shared" ca="1" si="74"/>
        <v>#VALUE!</v>
      </c>
      <c r="AF109" s="185" t="e">
        <f t="shared" ca="1" si="74"/>
        <v>#VALUE!</v>
      </c>
      <c r="AG109" s="185" t="e">
        <f t="shared" ca="1" si="74"/>
        <v>#VALUE!</v>
      </c>
      <c r="AH109" s="185" t="e">
        <f t="shared" ca="1" si="74"/>
        <v>#VALUE!</v>
      </c>
      <c r="AI109" s="185" t="e">
        <f t="shared" ca="1" si="72"/>
        <v>#VALUE!</v>
      </c>
      <c r="AJ109" s="185" t="e">
        <f t="shared" ca="1" si="72"/>
        <v>#VALUE!</v>
      </c>
      <c r="AK109" s="185" t="e">
        <f t="shared" ca="1" si="72"/>
        <v>#VALUE!</v>
      </c>
      <c r="AL109" s="185" t="e">
        <f t="shared" ca="1" si="72"/>
        <v>#VALUE!</v>
      </c>
      <c r="AM109" s="185" t="e">
        <f t="shared" ca="1" si="72"/>
        <v>#VALUE!</v>
      </c>
      <c r="AN109" s="185" t="e">
        <f t="shared" ca="1" si="72"/>
        <v>#VALUE!</v>
      </c>
      <c r="AO109" s="185" t="e">
        <f t="shared" ca="1" si="72"/>
        <v>#VALUE!</v>
      </c>
      <c r="AP109" s="185" t="e">
        <f t="shared" ca="1" si="72"/>
        <v>#VALUE!</v>
      </c>
    </row>
    <row r="110" spans="1:42">
      <c r="A110" s="57" t="str">
        <f>'[4]TS BYDem'!A44</f>
        <v>*</v>
      </c>
      <c r="B110" s="185" t="s">
        <v>288</v>
      </c>
      <c r="C110" s="185" t="s">
        <v>137</v>
      </c>
      <c r="D110" s="186" t="str">
        <f>'[4]TS BYDem'!D44</f>
        <v>IFAS</v>
      </c>
      <c r="E110" s="185" t="s">
        <v>137</v>
      </c>
      <c r="F110" s="185" t="s">
        <v>137</v>
      </c>
      <c r="G110" s="185" t="s">
        <v>137</v>
      </c>
      <c r="H110" s="185" t="s">
        <v>137</v>
      </c>
      <c r="I110" s="185">
        <v>0</v>
      </c>
      <c r="J110" s="185" t="str">
        <f>INDEX('[4]TS BYDem'!$J$10:$J$203,MATCH(D110,'[4]TS BYDem'!$D$10:$D$203,0))</f>
        <v/>
      </c>
      <c r="K110" s="185" t="e">
        <f t="shared" ca="1" si="75"/>
        <v>#VALUE!</v>
      </c>
      <c r="L110" s="185" t="e">
        <f t="shared" ca="1" si="75"/>
        <v>#VALUE!</v>
      </c>
      <c r="M110" s="185" t="e">
        <f t="shared" ca="1" si="75"/>
        <v>#VALUE!</v>
      </c>
      <c r="N110" s="185" t="e">
        <f t="shared" ca="1" si="75"/>
        <v>#VALUE!</v>
      </c>
      <c r="O110" s="185" t="e">
        <f t="shared" ca="1" si="75"/>
        <v>#VALUE!</v>
      </c>
      <c r="P110" s="185" t="e">
        <f t="shared" ca="1" si="75"/>
        <v>#VALUE!</v>
      </c>
      <c r="Q110" s="185" t="e">
        <f t="shared" ca="1" si="75"/>
        <v>#VALUE!</v>
      </c>
      <c r="R110" s="185" t="e">
        <f t="shared" ca="1" si="75"/>
        <v>#VALUE!</v>
      </c>
      <c r="S110" s="185" t="e">
        <f t="shared" ca="1" si="75"/>
        <v>#VALUE!</v>
      </c>
      <c r="T110" s="185" t="e">
        <f t="shared" ca="1" si="75"/>
        <v>#VALUE!</v>
      </c>
      <c r="U110" s="185" t="e">
        <f t="shared" ca="1" si="75"/>
        <v>#VALUE!</v>
      </c>
      <c r="V110" s="185" t="e">
        <f t="shared" ca="1" si="75"/>
        <v>#VALUE!</v>
      </c>
      <c r="W110" s="185" t="e">
        <f t="shared" ca="1" si="75"/>
        <v>#VALUE!</v>
      </c>
      <c r="X110" s="185" t="e">
        <f t="shared" ca="1" si="75"/>
        <v>#VALUE!</v>
      </c>
      <c r="Y110" s="185" t="e">
        <f t="shared" ca="1" si="75"/>
        <v>#VALUE!</v>
      </c>
      <c r="Z110" s="185" t="e">
        <f t="shared" ca="1" si="74"/>
        <v>#VALUE!</v>
      </c>
      <c r="AA110" s="185" t="e">
        <f t="shared" ca="1" si="74"/>
        <v>#VALUE!</v>
      </c>
      <c r="AB110" s="185" t="e">
        <f t="shared" ca="1" si="74"/>
        <v>#VALUE!</v>
      </c>
      <c r="AC110" s="185" t="e">
        <f t="shared" ca="1" si="74"/>
        <v>#VALUE!</v>
      </c>
      <c r="AD110" s="185" t="e">
        <f t="shared" ca="1" si="74"/>
        <v>#VALUE!</v>
      </c>
      <c r="AE110" s="185" t="e">
        <f t="shared" ca="1" si="74"/>
        <v>#VALUE!</v>
      </c>
      <c r="AF110" s="185" t="e">
        <f t="shared" ca="1" si="74"/>
        <v>#VALUE!</v>
      </c>
      <c r="AG110" s="185" t="e">
        <f t="shared" ca="1" si="74"/>
        <v>#VALUE!</v>
      </c>
      <c r="AH110" s="185" t="e">
        <f t="shared" ca="1" si="74"/>
        <v>#VALUE!</v>
      </c>
      <c r="AI110" s="185" t="e">
        <f t="shared" ca="1" si="72"/>
        <v>#VALUE!</v>
      </c>
      <c r="AJ110" s="185" t="e">
        <f t="shared" ca="1" si="72"/>
        <v>#VALUE!</v>
      </c>
      <c r="AK110" s="185" t="e">
        <f t="shared" ca="1" si="72"/>
        <v>#VALUE!</v>
      </c>
      <c r="AL110" s="185" t="e">
        <f t="shared" ca="1" si="72"/>
        <v>#VALUE!</v>
      </c>
      <c r="AM110" s="185" t="e">
        <f t="shared" ca="1" si="72"/>
        <v>#VALUE!</v>
      </c>
      <c r="AN110" s="185" t="e">
        <f t="shared" ca="1" si="72"/>
        <v>#VALUE!</v>
      </c>
      <c r="AO110" s="185" t="e">
        <f t="shared" ca="1" si="72"/>
        <v>#VALUE!</v>
      </c>
      <c r="AP110" s="185" t="e">
        <f t="shared" ca="1" si="72"/>
        <v>#VALUE!</v>
      </c>
    </row>
    <row r="111" spans="1:42">
      <c r="A111" s="57" t="str">
        <f>'[4]TS BYDem'!A45</f>
        <v>*</v>
      </c>
      <c r="B111" s="185" t="s">
        <v>288</v>
      </c>
      <c r="C111" s="185" t="s">
        <v>137</v>
      </c>
      <c r="D111" s="186" t="str">
        <f>'[4]TS BYDem'!D45</f>
        <v>IFAS</v>
      </c>
      <c r="E111" s="185" t="s">
        <v>137</v>
      </c>
      <c r="F111" s="185" t="s">
        <v>137</v>
      </c>
      <c r="G111" s="185" t="s">
        <v>137</v>
      </c>
      <c r="H111" s="185" t="s">
        <v>137</v>
      </c>
      <c r="I111" s="185">
        <v>0</v>
      </c>
      <c r="J111" s="185" t="str">
        <f>INDEX('[4]TS BYDem'!$J$10:$J$203,MATCH(D111,'[4]TS BYDem'!$D$10:$D$203,0))</f>
        <v/>
      </c>
      <c r="K111" s="185" t="e">
        <f t="shared" ca="1" si="75"/>
        <v>#VALUE!</v>
      </c>
      <c r="L111" s="185" t="e">
        <f t="shared" ca="1" si="75"/>
        <v>#VALUE!</v>
      </c>
      <c r="M111" s="185" t="e">
        <f t="shared" ca="1" si="75"/>
        <v>#VALUE!</v>
      </c>
      <c r="N111" s="185" t="e">
        <f t="shared" ca="1" si="75"/>
        <v>#VALUE!</v>
      </c>
      <c r="O111" s="185" t="e">
        <f t="shared" ca="1" si="75"/>
        <v>#VALUE!</v>
      </c>
      <c r="P111" s="185" t="e">
        <f t="shared" ca="1" si="75"/>
        <v>#VALUE!</v>
      </c>
      <c r="Q111" s="185" t="e">
        <f t="shared" ca="1" si="75"/>
        <v>#VALUE!</v>
      </c>
      <c r="R111" s="185" t="e">
        <f t="shared" ca="1" si="75"/>
        <v>#VALUE!</v>
      </c>
      <c r="S111" s="185" t="e">
        <f t="shared" ca="1" si="75"/>
        <v>#VALUE!</v>
      </c>
      <c r="T111" s="185" t="e">
        <f t="shared" ca="1" si="75"/>
        <v>#VALUE!</v>
      </c>
      <c r="U111" s="185" t="e">
        <f t="shared" ca="1" si="75"/>
        <v>#VALUE!</v>
      </c>
      <c r="V111" s="185" t="e">
        <f t="shared" ca="1" si="75"/>
        <v>#VALUE!</v>
      </c>
      <c r="W111" s="185" t="e">
        <f t="shared" ca="1" si="75"/>
        <v>#VALUE!</v>
      </c>
      <c r="X111" s="185" t="e">
        <f t="shared" ca="1" si="75"/>
        <v>#VALUE!</v>
      </c>
      <c r="Y111" s="185" t="e">
        <f t="shared" ca="1" si="75"/>
        <v>#VALUE!</v>
      </c>
      <c r="Z111" s="185" t="e">
        <f t="shared" ca="1" si="74"/>
        <v>#VALUE!</v>
      </c>
      <c r="AA111" s="185" t="e">
        <f t="shared" ca="1" si="74"/>
        <v>#VALUE!</v>
      </c>
      <c r="AB111" s="185" t="e">
        <f t="shared" ca="1" si="74"/>
        <v>#VALUE!</v>
      </c>
      <c r="AC111" s="185" t="e">
        <f t="shared" ca="1" si="74"/>
        <v>#VALUE!</v>
      </c>
      <c r="AD111" s="185" t="e">
        <f t="shared" ca="1" si="74"/>
        <v>#VALUE!</v>
      </c>
      <c r="AE111" s="185" t="e">
        <f t="shared" ca="1" si="74"/>
        <v>#VALUE!</v>
      </c>
      <c r="AF111" s="185" t="e">
        <f t="shared" ca="1" si="74"/>
        <v>#VALUE!</v>
      </c>
      <c r="AG111" s="185" t="e">
        <f t="shared" ca="1" si="74"/>
        <v>#VALUE!</v>
      </c>
      <c r="AH111" s="185" t="e">
        <f t="shared" ca="1" si="74"/>
        <v>#VALUE!</v>
      </c>
      <c r="AI111" s="185" t="e">
        <f t="shared" ca="1" si="72"/>
        <v>#VALUE!</v>
      </c>
      <c r="AJ111" s="185" t="e">
        <f t="shared" ca="1" si="72"/>
        <v>#VALUE!</v>
      </c>
      <c r="AK111" s="185" t="e">
        <f t="shared" ca="1" si="72"/>
        <v>#VALUE!</v>
      </c>
      <c r="AL111" s="185" t="e">
        <f t="shared" ca="1" si="72"/>
        <v>#VALUE!</v>
      </c>
      <c r="AM111" s="185" t="e">
        <f t="shared" ca="1" si="72"/>
        <v>#VALUE!</v>
      </c>
      <c r="AN111" s="185" t="e">
        <f t="shared" ca="1" si="72"/>
        <v>#VALUE!</v>
      </c>
      <c r="AO111" s="185" t="e">
        <f t="shared" ca="1" si="72"/>
        <v>#VALUE!</v>
      </c>
      <c r="AP111" s="185" t="e">
        <f t="shared" ca="1" si="72"/>
        <v>#VALUE!</v>
      </c>
    </row>
    <row r="112" spans="1:42">
      <c r="A112" s="57" t="str">
        <f>'[4]TS BYDem'!A46</f>
        <v>*</v>
      </c>
      <c r="B112" s="185" t="s">
        <v>288</v>
      </c>
      <c r="C112" s="185" t="s">
        <v>137</v>
      </c>
      <c r="D112" s="186" t="str">
        <f>'[4]TS BYDem'!D46</f>
        <v>IFAS</v>
      </c>
      <c r="E112" s="185" t="s">
        <v>137</v>
      </c>
      <c r="F112" s="185" t="s">
        <v>137</v>
      </c>
      <c r="G112" s="185" t="s">
        <v>137</v>
      </c>
      <c r="H112" s="185" t="s">
        <v>137</v>
      </c>
      <c r="I112" s="185">
        <v>0</v>
      </c>
      <c r="J112" s="185" t="str">
        <f>INDEX('[4]TS BYDem'!$J$10:$J$203,MATCH(D112,'[4]TS BYDem'!$D$10:$D$203,0))</f>
        <v/>
      </c>
      <c r="K112" s="185" t="e">
        <f t="shared" ca="1" si="75"/>
        <v>#VALUE!</v>
      </c>
      <c r="L112" s="185" t="e">
        <f t="shared" ca="1" si="75"/>
        <v>#VALUE!</v>
      </c>
      <c r="M112" s="185" t="e">
        <f t="shared" ca="1" si="75"/>
        <v>#VALUE!</v>
      </c>
      <c r="N112" s="185" t="e">
        <f t="shared" ca="1" si="75"/>
        <v>#VALUE!</v>
      </c>
      <c r="O112" s="185" t="e">
        <f t="shared" ca="1" si="75"/>
        <v>#VALUE!</v>
      </c>
      <c r="P112" s="185" t="e">
        <f t="shared" ca="1" si="75"/>
        <v>#VALUE!</v>
      </c>
      <c r="Q112" s="185" t="e">
        <f t="shared" ca="1" si="75"/>
        <v>#VALUE!</v>
      </c>
      <c r="R112" s="185" t="e">
        <f t="shared" ca="1" si="75"/>
        <v>#VALUE!</v>
      </c>
      <c r="S112" s="185" t="e">
        <f t="shared" ca="1" si="75"/>
        <v>#VALUE!</v>
      </c>
      <c r="T112" s="185" t="e">
        <f t="shared" ca="1" si="75"/>
        <v>#VALUE!</v>
      </c>
      <c r="U112" s="185" t="e">
        <f t="shared" ca="1" si="75"/>
        <v>#VALUE!</v>
      </c>
      <c r="V112" s="185" t="e">
        <f t="shared" ca="1" si="75"/>
        <v>#VALUE!</v>
      </c>
      <c r="W112" s="185" t="e">
        <f t="shared" ca="1" si="75"/>
        <v>#VALUE!</v>
      </c>
      <c r="X112" s="185" t="e">
        <f t="shared" ca="1" si="75"/>
        <v>#VALUE!</v>
      </c>
      <c r="Y112" s="185" t="e">
        <f t="shared" ca="1" si="75"/>
        <v>#VALUE!</v>
      </c>
      <c r="Z112" s="185" t="e">
        <f t="shared" ca="1" si="74"/>
        <v>#VALUE!</v>
      </c>
      <c r="AA112" s="185" t="e">
        <f t="shared" ca="1" si="74"/>
        <v>#VALUE!</v>
      </c>
      <c r="AB112" s="185" t="e">
        <f t="shared" ca="1" si="74"/>
        <v>#VALUE!</v>
      </c>
      <c r="AC112" s="185" t="e">
        <f t="shared" ca="1" si="74"/>
        <v>#VALUE!</v>
      </c>
      <c r="AD112" s="185" t="e">
        <f t="shared" ca="1" si="74"/>
        <v>#VALUE!</v>
      </c>
      <c r="AE112" s="185" t="e">
        <f t="shared" ca="1" si="74"/>
        <v>#VALUE!</v>
      </c>
      <c r="AF112" s="185" t="e">
        <f t="shared" ca="1" si="74"/>
        <v>#VALUE!</v>
      </c>
      <c r="AG112" s="185" t="e">
        <f t="shared" ca="1" si="74"/>
        <v>#VALUE!</v>
      </c>
      <c r="AH112" s="185" t="e">
        <f t="shared" ca="1" si="74"/>
        <v>#VALUE!</v>
      </c>
      <c r="AI112" s="185" t="e">
        <f t="shared" ca="1" si="72"/>
        <v>#VALUE!</v>
      </c>
      <c r="AJ112" s="185" t="e">
        <f t="shared" ca="1" si="72"/>
        <v>#VALUE!</v>
      </c>
      <c r="AK112" s="185" t="e">
        <f t="shared" ca="1" si="72"/>
        <v>#VALUE!</v>
      </c>
      <c r="AL112" s="185" t="e">
        <f t="shared" ca="1" si="72"/>
        <v>#VALUE!</v>
      </c>
      <c r="AM112" s="185" t="e">
        <f t="shared" ca="1" si="72"/>
        <v>#VALUE!</v>
      </c>
      <c r="AN112" s="185" t="e">
        <f t="shared" ca="1" si="72"/>
        <v>#VALUE!</v>
      </c>
      <c r="AO112" s="185" t="e">
        <f t="shared" ca="1" si="72"/>
        <v>#VALUE!</v>
      </c>
      <c r="AP112" s="185" t="e">
        <f t="shared" ca="1" si="72"/>
        <v>#VALUE!</v>
      </c>
    </row>
    <row r="113" spans="1:42">
      <c r="A113" s="57" t="str">
        <f>'[4]TS BYDem'!A47</f>
        <v>*</v>
      </c>
      <c r="B113" s="185" t="s">
        <v>288</v>
      </c>
      <c r="C113" s="185" t="s">
        <v>137</v>
      </c>
      <c r="D113" s="186">
        <f>'[4]TS BYDem'!D47</f>
        <v>0</v>
      </c>
      <c r="E113" s="185" t="s">
        <v>137</v>
      </c>
      <c r="F113" s="185" t="s">
        <v>137</v>
      </c>
      <c r="G113" s="185" t="s">
        <v>137</v>
      </c>
      <c r="H113" s="185" t="s">
        <v>137</v>
      </c>
      <c r="I113" s="185">
        <v>0</v>
      </c>
      <c r="J113" s="185" t="str">
        <f>INDEX('[4]TS BYDem'!$J$10:$J$203,MATCH(D113,'[4]TS BYDem'!$D$10:$D$203,0))</f>
        <v/>
      </c>
      <c r="K113" s="185" t="e">
        <f t="shared" ca="1" si="75"/>
        <v>#VALUE!</v>
      </c>
      <c r="L113" s="185" t="e">
        <f t="shared" ca="1" si="75"/>
        <v>#VALUE!</v>
      </c>
      <c r="M113" s="185" t="e">
        <f t="shared" ca="1" si="75"/>
        <v>#VALUE!</v>
      </c>
      <c r="N113" s="185" t="e">
        <f t="shared" ca="1" si="75"/>
        <v>#VALUE!</v>
      </c>
      <c r="O113" s="185" t="e">
        <f t="shared" ca="1" si="75"/>
        <v>#VALUE!</v>
      </c>
      <c r="P113" s="185" t="e">
        <f t="shared" ca="1" si="75"/>
        <v>#VALUE!</v>
      </c>
      <c r="Q113" s="185" t="e">
        <f t="shared" ca="1" si="75"/>
        <v>#VALUE!</v>
      </c>
      <c r="R113" s="185" t="e">
        <f t="shared" ca="1" si="75"/>
        <v>#VALUE!</v>
      </c>
      <c r="S113" s="185" t="e">
        <f t="shared" ca="1" si="75"/>
        <v>#VALUE!</v>
      </c>
      <c r="T113" s="185" t="e">
        <f t="shared" ca="1" si="75"/>
        <v>#VALUE!</v>
      </c>
      <c r="U113" s="185" t="e">
        <f t="shared" ca="1" si="75"/>
        <v>#VALUE!</v>
      </c>
      <c r="V113" s="185" t="e">
        <f t="shared" ca="1" si="75"/>
        <v>#VALUE!</v>
      </c>
      <c r="W113" s="185" t="e">
        <f t="shared" ca="1" si="75"/>
        <v>#VALUE!</v>
      </c>
      <c r="X113" s="185" t="e">
        <f t="shared" ca="1" si="75"/>
        <v>#VALUE!</v>
      </c>
      <c r="Y113" s="185" t="e">
        <f t="shared" ca="1" si="75"/>
        <v>#VALUE!</v>
      </c>
      <c r="Z113" s="185" t="e">
        <f t="shared" ca="1" si="74"/>
        <v>#VALUE!</v>
      </c>
      <c r="AA113" s="185" t="e">
        <f t="shared" ca="1" si="74"/>
        <v>#VALUE!</v>
      </c>
      <c r="AB113" s="185" t="e">
        <f t="shared" ca="1" si="74"/>
        <v>#VALUE!</v>
      </c>
      <c r="AC113" s="185" t="e">
        <f t="shared" ca="1" si="74"/>
        <v>#VALUE!</v>
      </c>
      <c r="AD113" s="185" t="e">
        <f t="shared" ca="1" si="74"/>
        <v>#VALUE!</v>
      </c>
      <c r="AE113" s="185" t="e">
        <f t="shared" ca="1" si="74"/>
        <v>#VALUE!</v>
      </c>
      <c r="AF113" s="185" t="e">
        <f t="shared" ca="1" si="74"/>
        <v>#VALUE!</v>
      </c>
      <c r="AG113" s="185" t="e">
        <f t="shared" ca="1" si="74"/>
        <v>#VALUE!</v>
      </c>
      <c r="AH113" s="185" t="e">
        <f t="shared" ca="1" si="74"/>
        <v>#VALUE!</v>
      </c>
      <c r="AI113" s="185" t="e">
        <f t="shared" ca="1" si="74"/>
        <v>#VALUE!</v>
      </c>
      <c r="AJ113" s="185" t="e">
        <f t="shared" ca="1" si="74"/>
        <v>#VALUE!</v>
      </c>
      <c r="AK113" s="185" t="e">
        <f t="shared" ca="1" si="74"/>
        <v>#VALUE!</v>
      </c>
      <c r="AL113" s="185" t="e">
        <f t="shared" ca="1" si="74"/>
        <v>#VALUE!</v>
      </c>
      <c r="AM113" s="185" t="e">
        <f t="shared" ca="1" si="74"/>
        <v>#VALUE!</v>
      </c>
      <c r="AN113" s="185" t="e">
        <f t="shared" ca="1" si="74"/>
        <v>#VALUE!</v>
      </c>
      <c r="AO113" s="185" t="e">
        <f t="shared" ca="1" si="74"/>
        <v>#VALUE!</v>
      </c>
      <c r="AP113" s="185" t="e">
        <f t="shared" ref="AP113:AP116" ca="1" si="76">AP$96/AO$96*AO113</f>
        <v>#VALUE!</v>
      </c>
    </row>
    <row r="114" spans="1:42">
      <c r="A114" s="57" t="str">
        <f>'[4]TS BYDem'!A48</f>
        <v>*</v>
      </c>
      <c r="B114" s="185" t="s">
        <v>288</v>
      </c>
      <c r="C114" s="185" t="s">
        <v>137</v>
      </c>
      <c r="D114" s="186" t="str">
        <f>'[4]TS BYDem'!D48</f>
        <v>IFAR</v>
      </c>
      <c r="E114" s="185" t="s">
        <v>137</v>
      </c>
      <c r="F114" s="185" t="s">
        <v>137</v>
      </c>
      <c r="G114" s="185" t="s">
        <v>137</v>
      </c>
      <c r="H114" s="185" t="s">
        <v>137</v>
      </c>
      <c r="I114" s="185">
        <v>0</v>
      </c>
      <c r="J114" s="185" t="str">
        <f>INDEX('[4]TS BYDem'!$J$10:$J$203,MATCH(D114,'[4]TS BYDem'!$D$10:$D$203,0))</f>
        <v/>
      </c>
      <c r="K114" s="185" t="e">
        <f t="shared" ca="1" si="75"/>
        <v>#VALUE!</v>
      </c>
      <c r="L114" s="185" t="e">
        <f t="shared" ca="1" si="75"/>
        <v>#VALUE!</v>
      </c>
      <c r="M114" s="185" t="e">
        <f t="shared" ca="1" si="75"/>
        <v>#VALUE!</v>
      </c>
      <c r="N114" s="185" t="e">
        <f t="shared" ca="1" si="75"/>
        <v>#VALUE!</v>
      </c>
      <c r="O114" s="185" t="e">
        <f t="shared" ca="1" si="75"/>
        <v>#VALUE!</v>
      </c>
      <c r="P114" s="185" t="e">
        <f t="shared" ca="1" si="75"/>
        <v>#VALUE!</v>
      </c>
      <c r="Q114" s="185" t="e">
        <f t="shared" ca="1" si="75"/>
        <v>#VALUE!</v>
      </c>
      <c r="R114" s="185" t="e">
        <f t="shared" ca="1" si="75"/>
        <v>#VALUE!</v>
      </c>
      <c r="S114" s="185" t="e">
        <f t="shared" ca="1" si="75"/>
        <v>#VALUE!</v>
      </c>
      <c r="T114" s="185" t="e">
        <f t="shared" ca="1" si="75"/>
        <v>#VALUE!</v>
      </c>
      <c r="U114" s="185" t="e">
        <f t="shared" ca="1" si="75"/>
        <v>#VALUE!</v>
      </c>
      <c r="V114" s="185" t="e">
        <f t="shared" ca="1" si="75"/>
        <v>#VALUE!</v>
      </c>
      <c r="W114" s="185" t="e">
        <f t="shared" ca="1" si="75"/>
        <v>#VALUE!</v>
      </c>
      <c r="X114" s="185" t="e">
        <f t="shared" ca="1" si="75"/>
        <v>#VALUE!</v>
      </c>
      <c r="Y114" s="185" t="e">
        <f t="shared" ca="1" si="75"/>
        <v>#VALUE!</v>
      </c>
      <c r="Z114" s="185" t="e">
        <f t="shared" ca="1" si="74"/>
        <v>#VALUE!</v>
      </c>
      <c r="AA114" s="185" t="e">
        <f t="shared" ca="1" si="74"/>
        <v>#VALUE!</v>
      </c>
      <c r="AB114" s="185" t="e">
        <f t="shared" ca="1" si="74"/>
        <v>#VALUE!</v>
      </c>
      <c r="AC114" s="185" t="e">
        <f t="shared" ca="1" si="74"/>
        <v>#VALUE!</v>
      </c>
      <c r="AD114" s="185" t="e">
        <f t="shared" ca="1" si="74"/>
        <v>#VALUE!</v>
      </c>
      <c r="AE114" s="185" t="e">
        <f t="shared" ca="1" si="74"/>
        <v>#VALUE!</v>
      </c>
      <c r="AF114" s="185" t="e">
        <f t="shared" ca="1" si="74"/>
        <v>#VALUE!</v>
      </c>
      <c r="AG114" s="185" t="e">
        <f t="shared" ca="1" si="74"/>
        <v>#VALUE!</v>
      </c>
      <c r="AH114" s="185" t="e">
        <f t="shared" ca="1" si="74"/>
        <v>#VALUE!</v>
      </c>
      <c r="AI114" s="185" t="e">
        <f t="shared" ca="1" si="74"/>
        <v>#VALUE!</v>
      </c>
      <c r="AJ114" s="185" t="e">
        <f t="shared" ca="1" si="74"/>
        <v>#VALUE!</v>
      </c>
      <c r="AK114" s="185" t="e">
        <f t="shared" ca="1" si="74"/>
        <v>#VALUE!</v>
      </c>
      <c r="AL114" s="185" t="e">
        <f t="shared" ca="1" si="74"/>
        <v>#VALUE!</v>
      </c>
      <c r="AM114" s="185" t="e">
        <f t="shared" ca="1" si="74"/>
        <v>#VALUE!</v>
      </c>
      <c r="AN114" s="185" t="e">
        <f t="shared" ca="1" si="74"/>
        <v>#VALUE!</v>
      </c>
      <c r="AO114" s="185" t="e">
        <f t="shared" ca="1" si="74"/>
        <v>#VALUE!</v>
      </c>
      <c r="AP114" s="185" t="e">
        <f t="shared" ca="1" si="76"/>
        <v>#VALUE!</v>
      </c>
    </row>
    <row r="115" spans="1:42">
      <c r="A115" s="57" t="str">
        <f>'[4]TS BYDem'!A49</f>
        <v>*</v>
      </c>
      <c r="B115" s="185" t="s">
        <v>288</v>
      </c>
      <c r="C115" s="185" t="s">
        <v>137</v>
      </c>
      <c r="D115" s="186" t="str">
        <f>'[4]TS BYDem'!D49</f>
        <v>Useful Energy Service</v>
      </c>
      <c r="E115" s="185" t="s">
        <v>137</v>
      </c>
      <c r="F115" s="185" t="s">
        <v>137</v>
      </c>
      <c r="G115" s="185" t="s">
        <v>137</v>
      </c>
      <c r="H115" s="185" t="s">
        <v>137</v>
      </c>
      <c r="I115" s="185">
        <v>0</v>
      </c>
      <c r="J115" s="185" t="str">
        <f>INDEX('[4]TS BYDem'!$J$10:$J$203,MATCH(D115,'[4]TS BYDem'!$D$10:$D$203,0))</f>
        <v/>
      </c>
      <c r="K115" s="185" t="e">
        <f t="shared" ca="1" si="75"/>
        <v>#VALUE!</v>
      </c>
      <c r="L115" s="185" t="e">
        <f t="shared" ca="1" si="75"/>
        <v>#VALUE!</v>
      </c>
      <c r="M115" s="185" t="e">
        <f t="shared" ca="1" si="75"/>
        <v>#VALUE!</v>
      </c>
      <c r="N115" s="185" t="e">
        <f t="shared" ca="1" si="75"/>
        <v>#VALUE!</v>
      </c>
      <c r="O115" s="185" t="e">
        <f t="shared" ca="1" si="75"/>
        <v>#VALUE!</v>
      </c>
      <c r="P115" s="185" t="e">
        <f t="shared" ca="1" si="75"/>
        <v>#VALUE!</v>
      </c>
      <c r="Q115" s="185" t="e">
        <f t="shared" ca="1" si="75"/>
        <v>#VALUE!</v>
      </c>
      <c r="R115" s="185" t="e">
        <f t="shared" ca="1" si="75"/>
        <v>#VALUE!</v>
      </c>
      <c r="S115" s="185" t="e">
        <f t="shared" ca="1" si="75"/>
        <v>#VALUE!</v>
      </c>
      <c r="T115" s="185" t="e">
        <f t="shared" ca="1" si="75"/>
        <v>#VALUE!</v>
      </c>
      <c r="U115" s="185" t="e">
        <f t="shared" ca="1" si="75"/>
        <v>#VALUE!</v>
      </c>
      <c r="V115" s="185" t="e">
        <f t="shared" ca="1" si="75"/>
        <v>#VALUE!</v>
      </c>
      <c r="W115" s="185" t="e">
        <f t="shared" ca="1" si="75"/>
        <v>#VALUE!</v>
      </c>
      <c r="X115" s="185" t="e">
        <f t="shared" ca="1" si="75"/>
        <v>#VALUE!</v>
      </c>
      <c r="Y115" s="185" t="e">
        <f t="shared" ca="1" si="75"/>
        <v>#VALUE!</v>
      </c>
      <c r="Z115" s="185" t="e">
        <f t="shared" ca="1" si="74"/>
        <v>#VALUE!</v>
      </c>
      <c r="AA115" s="185" t="e">
        <f t="shared" ca="1" si="74"/>
        <v>#VALUE!</v>
      </c>
      <c r="AB115" s="185" t="e">
        <f t="shared" ca="1" si="74"/>
        <v>#VALUE!</v>
      </c>
      <c r="AC115" s="185" t="e">
        <f t="shared" ca="1" si="74"/>
        <v>#VALUE!</v>
      </c>
      <c r="AD115" s="185" t="e">
        <f t="shared" ca="1" si="74"/>
        <v>#VALUE!</v>
      </c>
      <c r="AE115" s="185" t="e">
        <f t="shared" ca="1" si="74"/>
        <v>#VALUE!</v>
      </c>
      <c r="AF115" s="185" t="e">
        <f t="shared" ca="1" si="74"/>
        <v>#VALUE!</v>
      </c>
      <c r="AG115" s="185" t="e">
        <f t="shared" ca="1" si="74"/>
        <v>#VALUE!</v>
      </c>
      <c r="AH115" s="185" t="e">
        <f t="shared" ca="1" si="74"/>
        <v>#VALUE!</v>
      </c>
      <c r="AI115" s="185" t="e">
        <f t="shared" ca="1" si="74"/>
        <v>#VALUE!</v>
      </c>
      <c r="AJ115" s="185" t="e">
        <f t="shared" ca="1" si="74"/>
        <v>#VALUE!</v>
      </c>
      <c r="AK115" s="185" t="e">
        <f t="shared" ca="1" si="74"/>
        <v>#VALUE!</v>
      </c>
      <c r="AL115" s="185" t="e">
        <f t="shared" ca="1" si="74"/>
        <v>#VALUE!</v>
      </c>
      <c r="AM115" s="185" t="e">
        <f t="shared" ca="1" si="74"/>
        <v>#VALUE!</v>
      </c>
      <c r="AN115" s="185" t="e">
        <f t="shared" ca="1" si="74"/>
        <v>#VALUE!</v>
      </c>
      <c r="AO115" s="185" t="e">
        <f t="shared" ca="1" si="74"/>
        <v>#VALUE!</v>
      </c>
      <c r="AP115" s="185" t="e">
        <f t="shared" ca="1" si="76"/>
        <v>#VALUE!</v>
      </c>
    </row>
    <row r="116" spans="1:42">
      <c r="A116" s="57" t="str">
        <f>'[4]TS BYDem'!A50</f>
        <v>*</v>
      </c>
      <c r="B116" s="185" t="s">
        <v>288</v>
      </c>
      <c r="C116" s="185" t="s">
        <v>137</v>
      </c>
      <c r="D116" s="186">
        <f>'[4]TS BYDem'!D50</f>
        <v>0</v>
      </c>
      <c r="E116" s="185" t="s">
        <v>137</v>
      </c>
      <c r="F116" s="185" t="s">
        <v>137</v>
      </c>
      <c r="G116" s="185" t="s">
        <v>137</v>
      </c>
      <c r="H116" s="185" t="s">
        <v>137</v>
      </c>
      <c r="I116" s="185">
        <v>0</v>
      </c>
      <c r="J116" s="185" t="str">
        <f>INDEX('[4]TS BYDem'!$J$10:$J$203,MATCH(D116,'[4]TS BYDem'!$D$10:$D$203,0))</f>
        <v/>
      </c>
      <c r="K116" s="185" t="e">
        <f t="shared" ca="1" si="75"/>
        <v>#VALUE!</v>
      </c>
      <c r="L116" s="185" t="e">
        <f t="shared" ca="1" si="75"/>
        <v>#VALUE!</v>
      </c>
      <c r="M116" s="185" t="e">
        <f t="shared" ca="1" si="75"/>
        <v>#VALUE!</v>
      </c>
      <c r="N116" s="185" t="e">
        <f t="shared" ca="1" si="75"/>
        <v>#VALUE!</v>
      </c>
      <c r="O116" s="185" t="e">
        <f t="shared" ca="1" si="75"/>
        <v>#VALUE!</v>
      </c>
      <c r="P116" s="185" t="e">
        <f t="shared" ca="1" si="75"/>
        <v>#VALUE!</v>
      </c>
      <c r="Q116" s="185" t="e">
        <f t="shared" ca="1" si="75"/>
        <v>#VALUE!</v>
      </c>
      <c r="R116" s="185" t="e">
        <f t="shared" ca="1" si="75"/>
        <v>#VALUE!</v>
      </c>
      <c r="S116" s="185" t="e">
        <f t="shared" ca="1" si="75"/>
        <v>#VALUE!</v>
      </c>
      <c r="T116" s="185" t="e">
        <f t="shared" ca="1" si="75"/>
        <v>#VALUE!</v>
      </c>
      <c r="U116" s="185" t="e">
        <f t="shared" ca="1" si="75"/>
        <v>#VALUE!</v>
      </c>
      <c r="V116" s="185" t="e">
        <f t="shared" ca="1" si="75"/>
        <v>#VALUE!</v>
      </c>
      <c r="W116" s="185" t="e">
        <f t="shared" ca="1" si="75"/>
        <v>#VALUE!</v>
      </c>
      <c r="X116" s="185" t="e">
        <f t="shared" ca="1" si="75"/>
        <v>#VALUE!</v>
      </c>
      <c r="Y116" s="185" t="e">
        <f t="shared" ca="1" si="75"/>
        <v>#VALUE!</v>
      </c>
      <c r="Z116" s="185" t="e">
        <f t="shared" ca="1" si="74"/>
        <v>#VALUE!</v>
      </c>
      <c r="AA116" s="185" t="e">
        <f t="shared" ca="1" si="74"/>
        <v>#VALUE!</v>
      </c>
      <c r="AB116" s="185" t="e">
        <f t="shared" ca="1" si="74"/>
        <v>#VALUE!</v>
      </c>
      <c r="AC116" s="185" t="e">
        <f t="shared" ca="1" si="74"/>
        <v>#VALUE!</v>
      </c>
      <c r="AD116" s="185" t="e">
        <f t="shared" ca="1" si="74"/>
        <v>#VALUE!</v>
      </c>
      <c r="AE116" s="185" t="e">
        <f t="shared" ca="1" si="74"/>
        <v>#VALUE!</v>
      </c>
      <c r="AF116" s="185" t="e">
        <f t="shared" ca="1" si="74"/>
        <v>#VALUE!</v>
      </c>
      <c r="AG116" s="185" t="e">
        <f t="shared" ca="1" si="74"/>
        <v>#VALUE!</v>
      </c>
      <c r="AH116" s="185" t="e">
        <f t="shared" ca="1" si="74"/>
        <v>#VALUE!</v>
      </c>
      <c r="AI116" s="185" t="e">
        <f t="shared" ca="1" si="74"/>
        <v>#VALUE!</v>
      </c>
      <c r="AJ116" s="185" t="e">
        <f t="shared" ca="1" si="74"/>
        <v>#VALUE!</v>
      </c>
      <c r="AK116" s="185" t="e">
        <f t="shared" ca="1" si="74"/>
        <v>#VALUE!</v>
      </c>
      <c r="AL116" s="185" t="e">
        <f t="shared" ca="1" si="74"/>
        <v>#VALUE!</v>
      </c>
      <c r="AM116" s="185" t="e">
        <f t="shared" ca="1" si="74"/>
        <v>#VALUE!</v>
      </c>
      <c r="AN116" s="185" t="e">
        <f t="shared" ca="1" si="74"/>
        <v>#VALUE!</v>
      </c>
      <c r="AO116" s="185" t="e">
        <f t="shared" ca="1" si="74"/>
        <v>#VALUE!</v>
      </c>
      <c r="AP116" s="185" t="e">
        <f t="shared" ca="1" si="76"/>
        <v>#VALUE!</v>
      </c>
    </row>
    <row r="117" spans="1:42" s="5" customFormat="1">
      <c r="A117" s="57" t="str">
        <f>'[4]TS BYDem'!A51</f>
        <v>*</v>
      </c>
      <c r="B117" s="5">
        <f>B96+1</f>
        <v>3</v>
      </c>
      <c r="C117" s="3" t="str">
        <f ca="1">OFFSET($C$9,$B117,0)</f>
        <v>FerroChrome</v>
      </c>
      <c r="D117" s="3" t="str">
        <f ca="1">OFFSET($B$9,$B117,0)</f>
        <v>FAC</v>
      </c>
      <c r="J117" s="5">
        <f ca="1">SUMIF($B$10:$B$24,$D117,J$10:J$24)*SUMIF($B$10:$B$24,$D117,J$45:J$58)</f>
        <v>13.345629432701433</v>
      </c>
      <c r="K117" s="5">
        <f t="shared" ref="K117:AP117" ca="1" si="77">SUMIF($B$10:$B$24,$D117,K$10:K$24)*SUMIF($B$10:$B$24,$D117,K$45:K$58)</f>
        <v>13.752000000000001</v>
      </c>
      <c r="L117" s="5">
        <f t="shared" ca="1" si="77"/>
        <v>14.013999999999999</v>
      </c>
      <c r="M117" s="5">
        <f t="shared" ca="1" si="77"/>
        <v>14.365</v>
      </c>
      <c r="N117" s="5">
        <f t="shared" ca="1" si="77"/>
        <v>14.41</v>
      </c>
      <c r="O117" s="5">
        <f t="shared" ca="1" si="77"/>
        <v>14.513</v>
      </c>
      <c r="P117" s="5">
        <f t="shared" ca="1" si="77"/>
        <v>14.522</v>
      </c>
      <c r="Q117" s="5">
        <f t="shared" ca="1" si="77"/>
        <v>14.384</v>
      </c>
      <c r="R117" s="5">
        <f t="shared" ca="1" si="77"/>
        <v>12.598000000000001</v>
      </c>
      <c r="S117" s="5">
        <f t="shared" ca="1" si="77"/>
        <v>13.798849053435115</v>
      </c>
      <c r="T117" s="5">
        <f t="shared" ca="1" si="77"/>
        <v>13.735113751908395</v>
      </c>
      <c r="U117" s="5">
        <f t="shared" ca="1" si="77"/>
        <v>13.665993045801525</v>
      </c>
      <c r="V117" s="5">
        <f t="shared" ca="1" si="77"/>
        <v>13.601272022900758</v>
      </c>
      <c r="W117" s="5">
        <f t="shared" ca="1" si="77"/>
        <v>13.578912977099227</v>
      </c>
      <c r="X117" s="5">
        <f t="shared" ca="1" si="77"/>
        <v>13.723164885496177</v>
      </c>
      <c r="Y117" s="5">
        <f t="shared" ca="1" si="77"/>
        <v>13.848183206106864</v>
      </c>
      <c r="Z117" s="5">
        <f t="shared" ca="1" si="77"/>
        <v>14.184770992366406</v>
      </c>
      <c r="AA117" s="5">
        <f t="shared" ca="1" si="77"/>
        <v>14.252088549618314</v>
      </c>
      <c r="AB117" s="5">
        <f ca="1">SUMIF($B$10:$B$24,$D117,AB$10:AB$24)*SUMIF($B$10:$B$24,$D117,AB$44:AB$58)</f>
        <v>14.338639694656482</v>
      </c>
      <c r="AC117" s="5">
        <f t="shared" ca="1" si="77"/>
        <v>14.454041221374041</v>
      </c>
      <c r="AD117" s="5">
        <f t="shared" ca="1" si="77"/>
        <v>14.607909923664119</v>
      </c>
      <c r="AE117" s="5">
        <f t="shared" ca="1" si="77"/>
        <v>14.781012213740453</v>
      </c>
      <c r="AF117" s="5">
        <f t="shared" ca="1" si="77"/>
        <v>15.040665648854958</v>
      </c>
      <c r="AG117" s="5">
        <f t="shared" ca="1" si="77"/>
        <v>15.271468702290074</v>
      </c>
      <c r="AH117" s="5">
        <f t="shared" ca="1" si="77"/>
        <v>15.511888549618318</v>
      </c>
      <c r="AI117" s="5">
        <f t="shared" ca="1" si="77"/>
        <v>15.771541984732822</v>
      </c>
      <c r="AJ117" s="5">
        <f t="shared" ca="1" si="77"/>
        <v>16.060045801526716</v>
      </c>
      <c r="AK117" s="5">
        <f t="shared" ca="1" si="77"/>
        <v>16.358166412213741</v>
      </c>
      <c r="AL117" s="5">
        <f t="shared" ca="1" si="77"/>
        <v>16.665903816793893</v>
      </c>
      <c r="AM117" s="5">
        <f t="shared" ca="1" si="77"/>
        <v>18.387309923664123</v>
      </c>
      <c r="AN117" s="5">
        <f t="shared" ca="1" si="77"/>
        <v>20.849209160305342</v>
      </c>
      <c r="AO117" s="5">
        <f t="shared" ca="1" si="77"/>
        <v>24.909098982188311</v>
      </c>
      <c r="AP117" s="5">
        <f t="shared" ca="1" si="77"/>
        <v>29.092404325699704</v>
      </c>
    </row>
    <row r="118" spans="1:42">
      <c r="A118" s="57" t="str">
        <f>'[4]TS BYDem'!A52</f>
        <v>*</v>
      </c>
      <c r="B118" s="185" t="s">
        <v>288</v>
      </c>
      <c r="C118" s="185" t="s">
        <v>137</v>
      </c>
      <c r="D118" s="186" t="str">
        <f>'[4]TS BYDem'!D52</f>
        <v>IISK</v>
      </c>
      <c r="E118" s="185" t="s">
        <v>137</v>
      </c>
      <c r="F118" s="185" t="s">
        <v>137</v>
      </c>
      <c r="G118" s="185" t="s">
        <v>137</v>
      </c>
      <c r="H118" s="185" t="s">
        <v>137</v>
      </c>
      <c r="I118" s="185">
        <v>0</v>
      </c>
      <c r="J118" s="185" t="str">
        <f>INDEX('[4]TS BYDem'!$J$10:$J$203,MATCH(D118,'[4]TS BYDem'!$D$10:$D$203,0))</f>
        <v/>
      </c>
      <c r="K118" s="185" t="e">
        <f t="shared" ref="K118:Z133" ca="1" si="78">K$117/J$117*J118</f>
        <v>#VALUE!</v>
      </c>
      <c r="L118" s="185" t="e">
        <f t="shared" ca="1" si="78"/>
        <v>#VALUE!</v>
      </c>
      <c r="M118" s="185" t="e">
        <f t="shared" ca="1" si="78"/>
        <v>#VALUE!</v>
      </c>
      <c r="N118" s="185" t="e">
        <f t="shared" ca="1" si="78"/>
        <v>#VALUE!</v>
      </c>
      <c r="O118" s="185" t="e">
        <f t="shared" ca="1" si="78"/>
        <v>#VALUE!</v>
      </c>
      <c r="P118" s="185" t="e">
        <f t="shared" ca="1" si="78"/>
        <v>#VALUE!</v>
      </c>
      <c r="Q118" s="185" t="e">
        <f t="shared" ca="1" si="78"/>
        <v>#VALUE!</v>
      </c>
      <c r="R118" s="185" t="e">
        <f t="shared" ca="1" si="78"/>
        <v>#VALUE!</v>
      </c>
      <c r="S118" s="185" t="e">
        <f t="shared" ca="1" si="78"/>
        <v>#VALUE!</v>
      </c>
      <c r="T118" s="185" t="e">
        <f t="shared" ca="1" si="78"/>
        <v>#VALUE!</v>
      </c>
      <c r="U118" s="185" t="e">
        <f t="shared" ca="1" si="78"/>
        <v>#VALUE!</v>
      </c>
      <c r="V118" s="185" t="e">
        <f t="shared" ca="1" si="78"/>
        <v>#VALUE!</v>
      </c>
      <c r="W118" s="185" t="e">
        <f t="shared" ca="1" si="78"/>
        <v>#VALUE!</v>
      </c>
      <c r="X118" s="185" t="e">
        <f t="shared" ca="1" si="78"/>
        <v>#VALUE!</v>
      </c>
      <c r="Y118" s="185" t="e">
        <f t="shared" ca="1" si="78"/>
        <v>#VALUE!</v>
      </c>
      <c r="Z118" s="185" t="e">
        <f t="shared" ca="1" si="78"/>
        <v>#VALUE!</v>
      </c>
      <c r="AA118" s="185" t="e">
        <f t="shared" ref="AA118:AP133" ca="1" si="79">AA$117/Z$117*Z118</f>
        <v>#VALUE!</v>
      </c>
      <c r="AB118" s="185" t="e">
        <f t="shared" ca="1" si="79"/>
        <v>#VALUE!</v>
      </c>
      <c r="AC118" s="185" t="e">
        <f t="shared" ca="1" si="79"/>
        <v>#VALUE!</v>
      </c>
      <c r="AD118" s="185" t="e">
        <f t="shared" ca="1" si="79"/>
        <v>#VALUE!</v>
      </c>
      <c r="AE118" s="185" t="e">
        <f t="shared" ca="1" si="79"/>
        <v>#VALUE!</v>
      </c>
      <c r="AF118" s="185" t="e">
        <f t="shared" ca="1" si="79"/>
        <v>#VALUE!</v>
      </c>
      <c r="AG118" s="185" t="e">
        <f t="shared" ca="1" si="79"/>
        <v>#VALUE!</v>
      </c>
      <c r="AH118" s="185" t="e">
        <f t="shared" ca="1" si="79"/>
        <v>#VALUE!</v>
      </c>
      <c r="AI118" s="185" t="e">
        <f t="shared" ca="1" si="79"/>
        <v>#VALUE!</v>
      </c>
      <c r="AJ118" s="185" t="e">
        <f t="shared" ca="1" si="79"/>
        <v>#VALUE!</v>
      </c>
      <c r="AK118" s="185" t="e">
        <f t="shared" ca="1" si="79"/>
        <v>#VALUE!</v>
      </c>
      <c r="AL118" s="185" t="e">
        <f t="shared" ca="1" si="79"/>
        <v>#VALUE!</v>
      </c>
      <c r="AM118" s="185" t="e">
        <f t="shared" ca="1" si="79"/>
        <v>#VALUE!</v>
      </c>
      <c r="AN118" s="185" t="e">
        <f t="shared" ca="1" si="79"/>
        <v>#VALUE!</v>
      </c>
      <c r="AO118" s="185" t="e">
        <f t="shared" ca="1" si="79"/>
        <v>#VALUE!</v>
      </c>
      <c r="AP118" s="185" t="e">
        <f t="shared" ca="1" si="79"/>
        <v>#VALUE!</v>
      </c>
    </row>
    <row r="119" spans="1:42">
      <c r="A119" s="57" t="str">
        <f>'[4]TS BYDem'!A53</f>
        <v>*</v>
      </c>
      <c r="B119" s="185" t="s">
        <v>288</v>
      </c>
      <c r="C119" s="185" t="s">
        <v>137</v>
      </c>
      <c r="D119" s="186" t="str">
        <f>'[4]TS BYDem'!D53</f>
        <v>IISA</v>
      </c>
      <c r="E119" s="185" t="s">
        <v>137</v>
      </c>
      <c r="F119" s="185" t="s">
        <v>137</v>
      </c>
      <c r="G119" s="185" t="s">
        <v>137</v>
      </c>
      <c r="H119" s="185" t="s">
        <v>137</v>
      </c>
      <c r="I119" s="185">
        <v>0</v>
      </c>
      <c r="J119" s="185" t="str">
        <f>INDEX('[4]TS BYDem'!$J$10:$J$203,MATCH(D119,'[4]TS BYDem'!$D$10:$D$203,0))</f>
        <v/>
      </c>
      <c r="K119" s="185" t="e">
        <f t="shared" ca="1" si="78"/>
        <v>#VALUE!</v>
      </c>
      <c r="L119" s="185" t="e">
        <f t="shared" ca="1" si="78"/>
        <v>#VALUE!</v>
      </c>
      <c r="M119" s="185" t="e">
        <f t="shared" ca="1" si="78"/>
        <v>#VALUE!</v>
      </c>
      <c r="N119" s="185" t="e">
        <f t="shared" ca="1" si="78"/>
        <v>#VALUE!</v>
      </c>
      <c r="O119" s="185" t="e">
        <f t="shared" ca="1" si="78"/>
        <v>#VALUE!</v>
      </c>
      <c r="P119" s="185" t="e">
        <f t="shared" ca="1" si="78"/>
        <v>#VALUE!</v>
      </c>
      <c r="Q119" s="185" t="e">
        <f t="shared" ca="1" si="78"/>
        <v>#VALUE!</v>
      </c>
      <c r="R119" s="185" t="e">
        <f t="shared" ca="1" si="78"/>
        <v>#VALUE!</v>
      </c>
      <c r="S119" s="185" t="e">
        <f t="shared" ca="1" si="78"/>
        <v>#VALUE!</v>
      </c>
      <c r="T119" s="185" t="e">
        <f t="shared" ca="1" si="78"/>
        <v>#VALUE!</v>
      </c>
      <c r="U119" s="185" t="e">
        <f t="shared" ca="1" si="78"/>
        <v>#VALUE!</v>
      </c>
      <c r="V119" s="185" t="e">
        <f t="shared" ca="1" si="78"/>
        <v>#VALUE!</v>
      </c>
      <c r="W119" s="185" t="e">
        <f t="shared" ca="1" si="78"/>
        <v>#VALUE!</v>
      </c>
      <c r="X119" s="185" t="e">
        <f t="shared" ca="1" si="78"/>
        <v>#VALUE!</v>
      </c>
      <c r="Y119" s="185" t="e">
        <f t="shared" ca="1" si="78"/>
        <v>#VALUE!</v>
      </c>
      <c r="Z119" s="185" t="e">
        <f t="shared" ca="1" si="78"/>
        <v>#VALUE!</v>
      </c>
      <c r="AA119" s="185" t="e">
        <f t="shared" ca="1" si="79"/>
        <v>#VALUE!</v>
      </c>
      <c r="AB119" s="185" t="e">
        <f t="shared" ca="1" si="79"/>
        <v>#VALUE!</v>
      </c>
      <c r="AC119" s="185" t="e">
        <f t="shared" ca="1" si="79"/>
        <v>#VALUE!</v>
      </c>
      <c r="AD119" s="185" t="e">
        <f t="shared" ca="1" si="79"/>
        <v>#VALUE!</v>
      </c>
      <c r="AE119" s="185" t="e">
        <f t="shared" ca="1" si="79"/>
        <v>#VALUE!</v>
      </c>
      <c r="AF119" s="185" t="e">
        <f t="shared" ca="1" si="79"/>
        <v>#VALUE!</v>
      </c>
      <c r="AG119" s="185" t="e">
        <f t="shared" ca="1" si="79"/>
        <v>#VALUE!</v>
      </c>
      <c r="AH119" s="185" t="e">
        <f t="shared" ca="1" si="79"/>
        <v>#VALUE!</v>
      </c>
      <c r="AI119" s="185" t="e">
        <f t="shared" ca="1" si="79"/>
        <v>#VALUE!</v>
      </c>
      <c r="AJ119" s="185" t="e">
        <f t="shared" ca="1" si="79"/>
        <v>#VALUE!</v>
      </c>
      <c r="AK119" s="185" t="e">
        <f t="shared" ca="1" si="79"/>
        <v>#VALUE!</v>
      </c>
      <c r="AL119" s="185" t="e">
        <f t="shared" ca="1" si="79"/>
        <v>#VALUE!</v>
      </c>
      <c r="AM119" s="185" t="e">
        <f t="shared" ca="1" si="79"/>
        <v>#VALUE!</v>
      </c>
      <c r="AN119" s="185" t="e">
        <f t="shared" ca="1" si="79"/>
        <v>#VALUE!</v>
      </c>
      <c r="AO119" s="185" t="e">
        <f t="shared" ca="1" si="79"/>
        <v>#VALUE!</v>
      </c>
      <c r="AP119" s="185" t="e">
        <f t="shared" ca="1" si="79"/>
        <v>#VALUE!</v>
      </c>
    </row>
    <row r="120" spans="1:42">
      <c r="A120" s="57" t="str">
        <f>'[4]TS BYDem'!A54</f>
        <v>*</v>
      </c>
      <c r="B120" s="185" t="s">
        <v>288</v>
      </c>
      <c r="C120" s="185" t="s">
        <v>137</v>
      </c>
      <c r="D120" s="186" t="str">
        <f>'[4]TS BYDem'!D54</f>
        <v>IISL</v>
      </c>
      <c r="E120" s="185" t="s">
        <v>137</v>
      </c>
      <c r="F120" s="185" t="s">
        <v>137</v>
      </c>
      <c r="G120" s="185" t="s">
        <v>137</v>
      </c>
      <c r="H120" s="185" t="s">
        <v>137</v>
      </c>
      <c r="I120" s="185">
        <v>0</v>
      </c>
      <c r="J120" s="185" t="str">
        <f>INDEX('[4]TS BYDem'!$J$10:$J$203,MATCH(D120,'[4]TS BYDem'!$D$10:$D$203,0))</f>
        <v/>
      </c>
      <c r="K120" s="185" t="e">
        <f t="shared" ca="1" si="78"/>
        <v>#VALUE!</v>
      </c>
      <c r="L120" s="185" t="e">
        <f t="shared" ca="1" si="78"/>
        <v>#VALUE!</v>
      </c>
      <c r="M120" s="185" t="e">
        <f t="shared" ca="1" si="78"/>
        <v>#VALUE!</v>
      </c>
      <c r="N120" s="185" t="e">
        <f t="shared" ca="1" si="78"/>
        <v>#VALUE!</v>
      </c>
      <c r="O120" s="185" t="e">
        <f t="shared" ca="1" si="78"/>
        <v>#VALUE!</v>
      </c>
      <c r="P120" s="185" t="e">
        <f t="shared" ca="1" si="78"/>
        <v>#VALUE!</v>
      </c>
      <c r="Q120" s="185" t="e">
        <f t="shared" ca="1" si="78"/>
        <v>#VALUE!</v>
      </c>
      <c r="R120" s="185" t="e">
        <f t="shared" ca="1" si="78"/>
        <v>#VALUE!</v>
      </c>
      <c r="S120" s="185" t="e">
        <f t="shared" ca="1" si="78"/>
        <v>#VALUE!</v>
      </c>
      <c r="T120" s="185" t="e">
        <f t="shared" ca="1" si="78"/>
        <v>#VALUE!</v>
      </c>
      <c r="U120" s="185" t="e">
        <f t="shared" ca="1" si="78"/>
        <v>#VALUE!</v>
      </c>
      <c r="V120" s="185" t="e">
        <f t="shared" ca="1" si="78"/>
        <v>#VALUE!</v>
      </c>
      <c r="W120" s="185" t="e">
        <f t="shared" ca="1" si="78"/>
        <v>#VALUE!</v>
      </c>
      <c r="X120" s="185" t="e">
        <f t="shared" ca="1" si="78"/>
        <v>#VALUE!</v>
      </c>
      <c r="Y120" s="185" t="e">
        <f t="shared" ca="1" si="78"/>
        <v>#VALUE!</v>
      </c>
      <c r="Z120" s="185" t="e">
        <f t="shared" ca="1" si="78"/>
        <v>#VALUE!</v>
      </c>
      <c r="AA120" s="185" t="e">
        <f t="shared" ca="1" si="79"/>
        <v>#VALUE!</v>
      </c>
      <c r="AB120" s="185" t="e">
        <f t="shared" ca="1" si="79"/>
        <v>#VALUE!</v>
      </c>
      <c r="AC120" s="185" t="e">
        <f t="shared" ca="1" si="79"/>
        <v>#VALUE!</v>
      </c>
      <c r="AD120" s="185" t="e">
        <f t="shared" ca="1" si="79"/>
        <v>#VALUE!</v>
      </c>
      <c r="AE120" s="185" t="e">
        <f t="shared" ca="1" si="79"/>
        <v>#VALUE!</v>
      </c>
      <c r="AF120" s="185" t="e">
        <f t="shared" ca="1" si="79"/>
        <v>#VALUE!</v>
      </c>
      <c r="AG120" s="185" t="e">
        <f t="shared" ca="1" si="79"/>
        <v>#VALUE!</v>
      </c>
      <c r="AH120" s="185" t="e">
        <f t="shared" ca="1" si="79"/>
        <v>#VALUE!</v>
      </c>
      <c r="AI120" s="185" t="e">
        <f t="shared" ca="1" si="79"/>
        <v>#VALUE!</v>
      </c>
      <c r="AJ120" s="185" t="e">
        <f t="shared" ca="1" si="79"/>
        <v>#VALUE!</v>
      </c>
      <c r="AK120" s="185" t="e">
        <f t="shared" ca="1" si="79"/>
        <v>#VALUE!</v>
      </c>
      <c r="AL120" s="185" t="e">
        <f t="shared" ca="1" si="79"/>
        <v>#VALUE!</v>
      </c>
      <c r="AM120" s="185" t="e">
        <f t="shared" ca="1" si="79"/>
        <v>#VALUE!</v>
      </c>
      <c r="AN120" s="185" t="e">
        <f t="shared" ca="1" si="79"/>
        <v>#VALUE!</v>
      </c>
      <c r="AO120" s="185" t="e">
        <f t="shared" ca="1" si="79"/>
        <v>#VALUE!</v>
      </c>
      <c r="AP120" s="185" t="e">
        <f t="shared" ca="1" si="79"/>
        <v>#VALUE!</v>
      </c>
    </row>
    <row r="121" spans="1:42">
      <c r="A121" s="57" t="str">
        <f>'[4]TS BYDem'!A55</f>
        <v>*</v>
      </c>
      <c r="B121" s="185" t="s">
        <v>288</v>
      </c>
      <c r="C121" s="185" t="s">
        <v>137</v>
      </c>
      <c r="D121" s="186" t="str">
        <f>'[4]TS BYDem'!D55</f>
        <v>IISC</v>
      </c>
      <c r="E121" s="185" t="s">
        <v>137</v>
      </c>
      <c r="F121" s="185" t="s">
        <v>137</v>
      </c>
      <c r="G121" s="185" t="s">
        <v>137</v>
      </c>
      <c r="H121" s="185" t="s">
        <v>137</v>
      </c>
      <c r="I121" s="185">
        <v>0</v>
      </c>
      <c r="J121" s="185" t="str">
        <f>INDEX('[4]TS BYDem'!$J$10:$J$203,MATCH(D121,'[4]TS BYDem'!$D$10:$D$203,0))</f>
        <v/>
      </c>
      <c r="K121" s="185" t="e">
        <f t="shared" ca="1" si="78"/>
        <v>#VALUE!</v>
      </c>
      <c r="L121" s="185" t="e">
        <f t="shared" ca="1" si="78"/>
        <v>#VALUE!</v>
      </c>
      <c r="M121" s="185" t="e">
        <f t="shared" ca="1" si="78"/>
        <v>#VALUE!</v>
      </c>
      <c r="N121" s="185" t="e">
        <f t="shared" ca="1" si="78"/>
        <v>#VALUE!</v>
      </c>
      <c r="O121" s="185" t="e">
        <f t="shared" ca="1" si="78"/>
        <v>#VALUE!</v>
      </c>
      <c r="P121" s="185" t="e">
        <f t="shared" ca="1" si="78"/>
        <v>#VALUE!</v>
      </c>
      <c r="Q121" s="185" t="e">
        <f t="shared" ca="1" si="78"/>
        <v>#VALUE!</v>
      </c>
      <c r="R121" s="185" t="e">
        <f t="shared" ca="1" si="78"/>
        <v>#VALUE!</v>
      </c>
      <c r="S121" s="185" t="e">
        <f t="shared" ca="1" si="78"/>
        <v>#VALUE!</v>
      </c>
      <c r="T121" s="185" t="e">
        <f t="shared" ca="1" si="78"/>
        <v>#VALUE!</v>
      </c>
      <c r="U121" s="185" t="e">
        <f t="shared" ca="1" si="78"/>
        <v>#VALUE!</v>
      </c>
      <c r="V121" s="185" t="e">
        <f t="shared" ca="1" si="78"/>
        <v>#VALUE!</v>
      </c>
      <c r="W121" s="185" t="e">
        <f t="shared" ca="1" si="78"/>
        <v>#VALUE!</v>
      </c>
      <c r="X121" s="185" t="e">
        <f t="shared" ca="1" si="78"/>
        <v>#VALUE!</v>
      </c>
      <c r="Y121" s="185" t="e">
        <f t="shared" ca="1" si="78"/>
        <v>#VALUE!</v>
      </c>
      <c r="Z121" s="185" t="e">
        <f t="shared" ca="1" si="78"/>
        <v>#VALUE!</v>
      </c>
      <c r="AA121" s="185" t="e">
        <f t="shared" ca="1" si="79"/>
        <v>#VALUE!</v>
      </c>
      <c r="AB121" s="185" t="e">
        <f t="shared" ca="1" si="79"/>
        <v>#VALUE!</v>
      </c>
      <c r="AC121" s="185" t="e">
        <f t="shared" ca="1" si="79"/>
        <v>#VALUE!</v>
      </c>
      <c r="AD121" s="185" t="e">
        <f t="shared" ca="1" si="79"/>
        <v>#VALUE!</v>
      </c>
      <c r="AE121" s="185" t="e">
        <f t="shared" ca="1" si="79"/>
        <v>#VALUE!</v>
      </c>
      <c r="AF121" s="185" t="e">
        <f t="shared" ca="1" si="79"/>
        <v>#VALUE!</v>
      </c>
      <c r="AG121" s="185" t="e">
        <f t="shared" ca="1" si="79"/>
        <v>#VALUE!</v>
      </c>
      <c r="AH121" s="185" t="e">
        <f t="shared" ca="1" si="79"/>
        <v>#VALUE!</v>
      </c>
      <c r="AI121" s="185" t="e">
        <f t="shared" ca="1" si="79"/>
        <v>#VALUE!</v>
      </c>
      <c r="AJ121" s="185" t="e">
        <f t="shared" ca="1" si="79"/>
        <v>#VALUE!</v>
      </c>
      <c r="AK121" s="185" t="e">
        <f t="shared" ca="1" si="79"/>
        <v>#VALUE!</v>
      </c>
      <c r="AL121" s="185" t="e">
        <f t="shared" ca="1" si="79"/>
        <v>#VALUE!</v>
      </c>
      <c r="AM121" s="185" t="e">
        <f t="shared" ca="1" si="79"/>
        <v>#VALUE!</v>
      </c>
      <c r="AN121" s="185" t="e">
        <f t="shared" ca="1" si="79"/>
        <v>#VALUE!</v>
      </c>
      <c r="AO121" s="185" t="e">
        <f t="shared" ca="1" si="79"/>
        <v>#VALUE!</v>
      </c>
      <c r="AP121" s="185" t="e">
        <f t="shared" ca="1" si="79"/>
        <v>#VALUE!</v>
      </c>
    </row>
    <row r="122" spans="1:42">
      <c r="A122" s="57" t="str">
        <f>'[4]TS BYDem'!A56</f>
        <v>*</v>
      </c>
      <c r="B122" s="185" t="s">
        <v>288</v>
      </c>
      <c r="C122" s="185" t="s">
        <v>137</v>
      </c>
      <c r="D122" s="186" t="str">
        <f>'[4]TS BYDem'!D56</f>
        <v>IISH</v>
      </c>
      <c r="E122" s="185" t="s">
        <v>137</v>
      </c>
      <c r="F122" s="185" t="s">
        <v>137</v>
      </c>
      <c r="G122" s="185" t="s">
        <v>137</v>
      </c>
      <c r="H122" s="185" t="s">
        <v>137</v>
      </c>
      <c r="I122" s="185">
        <v>0</v>
      </c>
      <c r="J122" s="185" t="str">
        <f>INDEX('[4]TS BYDem'!$J$10:$J$203,MATCH(D122,'[4]TS BYDem'!$D$10:$D$203,0))</f>
        <v/>
      </c>
      <c r="K122" s="185" t="e">
        <f t="shared" ca="1" si="78"/>
        <v>#VALUE!</v>
      </c>
      <c r="L122" s="185" t="e">
        <f t="shared" ca="1" si="78"/>
        <v>#VALUE!</v>
      </c>
      <c r="M122" s="185" t="e">
        <f t="shared" ca="1" si="78"/>
        <v>#VALUE!</v>
      </c>
      <c r="N122" s="185" t="e">
        <f t="shared" ca="1" si="78"/>
        <v>#VALUE!</v>
      </c>
      <c r="O122" s="185" t="e">
        <f t="shared" ca="1" si="78"/>
        <v>#VALUE!</v>
      </c>
      <c r="P122" s="185" t="e">
        <f t="shared" ca="1" si="78"/>
        <v>#VALUE!</v>
      </c>
      <c r="Q122" s="185" t="e">
        <f t="shared" ca="1" si="78"/>
        <v>#VALUE!</v>
      </c>
      <c r="R122" s="185" t="e">
        <f t="shared" ca="1" si="78"/>
        <v>#VALUE!</v>
      </c>
      <c r="S122" s="185" t="e">
        <f t="shared" ca="1" si="78"/>
        <v>#VALUE!</v>
      </c>
      <c r="T122" s="185" t="e">
        <f t="shared" ca="1" si="78"/>
        <v>#VALUE!</v>
      </c>
      <c r="U122" s="185" t="e">
        <f t="shared" ca="1" si="78"/>
        <v>#VALUE!</v>
      </c>
      <c r="V122" s="185" t="e">
        <f t="shared" ca="1" si="78"/>
        <v>#VALUE!</v>
      </c>
      <c r="W122" s="185" t="e">
        <f t="shared" ca="1" si="78"/>
        <v>#VALUE!</v>
      </c>
      <c r="X122" s="185" t="e">
        <f t="shared" ca="1" si="78"/>
        <v>#VALUE!</v>
      </c>
      <c r="Y122" s="185" t="e">
        <f t="shared" ca="1" si="78"/>
        <v>#VALUE!</v>
      </c>
      <c r="Z122" s="185" t="e">
        <f t="shared" ca="1" si="78"/>
        <v>#VALUE!</v>
      </c>
      <c r="AA122" s="185" t="e">
        <f t="shared" ca="1" si="79"/>
        <v>#VALUE!</v>
      </c>
      <c r="AB122" s="185" t="e">
        <f t="shared" ca="1" si="79"/>
        <v>#VALUE!</v>
      </c>
      <c r="AC122" s="185" t="e">
        <f t="shared" ca="1" si="79"/>
        <v>#VALUE!</v>
      </c>
      <c r="AD122" s="185" t="e">
        <f t="shared" ca="1" si="79"/>
        <v>#VALUE!</v>
      </c>
      <c r="AE122" s="185" t="e">
        <f t="shared" ca="1" si="79"/>
        <v>#VALUE!</v>
      </c>
      <c r="AF122" s="185" t="e">
        <f t="shared" ca="1" si="79"/>
        <v>#VALUE!</v>
      </c>
      <c r="AG122" s="185" t="e">
        <f t="shared" ca="1" si="79"/>
        <v>#VALUE!</v>
      </c>
      <c r="AH122" s="185" t="e">
        <f t="shared" ca="1" si="79"/>
        <v>#VALUE!</v>
      </c>
      <c r="AI122" s="185" t="e">
        <f t="shared" ca="1" si="79"/>
        <v>#VALUE!</v>
      </c>
      <c r="AJ122" s="185" t="e">
        <f t="shared" ca="1" si="79"/>
        <v>#VALUE!</v>
      </c>
      <c r="AK122" s="185" t="e">
        <f t="shared" ca="1" si="79"/>
        <v>#VALUE!</v>
      </c>
      <c r="AL122" s="185" t="e">
        <f t="shared" ca="1" si="79"/>
        <v>#VALUE!</v>
      </c>
      <c r="AM122" s="185" t="e">
        <f t="shared" ca="1" si="79"/>
        <v>#VALUE!</v>
      </c>
      <c r="AN122" s="185" t="e">
        <f t="shared" ca="1" si="79"/>
        <v>#VALUE!</v>
      </c>
      <c r="AO122" s="185" t="e">
        <f t="shared" ca="1" si="79"/>
        <v>#VALUE!</v>
      </c>
      <c r="AP122" s="185" t="e">
        <f t="shared" ca="1" si="79"/>
        <v>#VALUE!</v>
      </c>
    </row>
    <row r="123" spans="1:42">
      <c r="A123" s="57" t="str">
        <f>'[4]TS BYDem'!A57</f>
        <v>*</v>
      </c>
      <c r="B123" s="185" t="s">
        <v>288</v>
      </c>
      <c r="C123" s="185" t="s">
        <v>137</v>
      </c>
      <c r="D123" s="186" t="str">
        <f>'[4]TS BYDem'!D57</f>
        <v>IISP</v>
      </c>
      <c r="E123" s="185" t="s">
        <v>137</v>
      </c>
      <c r="F123" s="185" t="s">
        <v>137</v>
      </c>
      <c r="G123" s="185" t="s">
        <v>137</v>
      </c>
      <c r="H123" s="185" t="s">
        <v>137</v>
      </c>
      <c r="I123" s="185">
        <v>0</v>
      </c>
      <c r="J123" s="185" t="str">
        <f>INDEX('[4]TS BYDem'!$J$10:$J$203,MATCH(D123,'[4]TS BYDem'!$D$10:$D$203,0))</f>
        <v/>
      </c>
      <c r="K123" s="185" t="e">
        <f t="shared" ca="1" si="78"/>
        <v>#VALUE!</v>
      </c>
      <c r="L123" s="185" t="e">
        <f t="shared" ca="1" si="78"/>
        <v>#VALUE!</v>
      </c>
      <c r="M123" s="185" t="e">
        <f t="shared" ca="1" si="78"/>
        <v>#VALUE!</v>
      </c>
      <c r="N123" s="185" t="e">
        <f t="shared" ca="1" si="78"/>
        <v>#VALUE!</v>
      </c>
      <c r="O123" s="185" t="e">
        <f t="shared" ca="1" si="78"/>
        <v>#VALUE!</v>
      </c>
      <c r="P123" s="185" t="e">
        <f t="shared" ca="1" si="78"/>
        <v>#VALUE!</v>
      </c>
      <c r="Q123" s="185" t="e">
        <f t="shared" ca="1" si="78"/>
        <v>#VALUE!</v>
      </c>
      <c r="R123" s="185" t="e">
        <f t="shared" ca="1" si="78"/>
        <v>#VALUE!</v>
      </c>
      <c r="S123" s="185" t="e">
        <f t="shared" ca="1" si="78"/>
        <v>#VALUE!</v>
      </c>
      <c r="T123" s="185" t="e">
        <f t="shared" ca="1" si="78"/>
        <v>#VALUE!</v>
      </c>
      <c r="U123" s="185" t="e">
        <f t="shared" ca="1" si="78"/>
        <v>#VALUE!</v>
      </c>
      <c r="V123" s="185" t="e">
        <f t="shared" ca="1" si="78"/>
        <v>#VALUE!</v>
      </c>
      <c r="W123" s="185" t="e">
        <f t="shared" ca="1" si="78"/>
        <v>#VALUE!</v>
      </c>
      <c r="X123" s="185" t="e">
        <f t="shared" ca="1" si="78"/>
        <v>#VALUE!</v>
      </c>
      <c r="Y123" s="185" t="e">
        <f t="shared" ca="1" si="78"/>
        <v>#VALUE!</v>
      </c>
      <c r="Z123" s="185" t="e">
        <f t="shared" ca="1" si="78"/>
        <v>#VALUE!</v>
      </c>
      <c r="AA123" s="185" t="e">
        <f t="shared" ca="1" si="79"/>
        <v>#VALUE!</v>
      </c>
      <c r="AB123" s="185" t="e">
        <f t="shared" ca="1" si="79"/>
        <v>#VALUE!</v>
      </c>
      <c r="AC123" s="185" t="e">
        <f t="shared" ca="1" si="79"/>
        <v>#VALUE!</v>
      </c>
      <c r="AD123" s="185" t="e">
        <f t="shared" ca="1" si="79"/>
        <v>#VALUE!</v>
      </c>
      <c r="AE123" s="185" t="e">
        <f t="shared" ca="1" si="79"/>
        <v>#VALUE!</v>
      </c>
      <c r="AF123" s="185" t="e">
        <f t="shared" ca="1" si="79"/>
        <v>#VALUE!</v>
      </c>
      <c r="AG123" s="185" t="e">
        <f t="shared" ca="1" si="79"/>
        <v>#VALUE!</v>
      </c>
      <c r="AH123" s="185" t="e">
        <f t="shared" ca="1" si="79"/>
        <v>#VALUE!</v>
      </c>
      <c r="AI123" s="185" t="e">
        <f t="shared" ca="1" si="79"/>
        <v>#VALUE!</v>
      </c>
      <c r="AJ123" s="185" t="e">
        <f t="shared" ca="1" si="79"/>
        <v>#VALUE!</v>
      </c>
      <c r="AK123" s="185" t="e">
        <f t="shared" ca="1" si="79"/>
        <v>#VALUE!</v>
      </c>
      <c r="AL123" s="185" t="e">
        <f t="shared" ca="1" si="79"/>
        <v>#VALUE!</v>
      </c>
      <c r="AM123" s="185" t="e">
        <f t="shared" ca="1" si="79"/>
        <v>#VALUE!</v>
      </c>
      <c r="AN123" s="185" t="e">
        <f t="shared" ca="1" si="79"/>
        <v>#VALUE!</v>
      </c>
      <c r="AO123" s="185" t="e">
        <f t="shared" ca="1" si="79"/>
        <v>#VALUE!</v>
      </c>
      <c r="AP123" s="185" t="e">
        <f t="shared" ca="1" si="79"/>
        <v>#VALUE!</v>
      </c>
    </row>
    <row r="124" spans="1:42">
      <c r="A124" s="57" t="str">
        <f>'[4]TS BYDem'!A58</f>
        <v>*</v>
      </c>
      <c r="B124" s="185" t="s">
        <v>288</v>
      </c>
      <c r="C124" s="185" t="s">
        <v>137</v>
      </c>
      <c r="D124" s="186" t="str">
        <f>'[4]TS BYDem'!D58</f>
        <v>IISF</v>
      </c>
      <c r="E124" s="185" t="s">
        <v>137</v>
      </c>
      <c r="F124" s="185" t="s">
        <v>137</v>
      </c>
      <c r="G124" s="185" t="s">
        <v>137</v>
      </c>
      <c r="H124" s="185" t="s">
        <v>137</v>
      </c>
      <c r="I124" s="185">
        <v>0</v>
      </c>
      <c r="J124" s="185" t="str">
        <f>INDEX('[4]TS BYDem'!$J$10:$J$203,MATCH(D124,'[4]TS BYDem'!$D$10:$D$203,0))</f>
        <v/>
      </c>
      <c r="K124" s="185" t="e">
        <f t="shared" ca="1" si="78"/>
        <v>#VALUE!</v>
      </c>
      <c r="L124" s="185" t="e">
        <f t="shared" ca="1" si="78"/>
        <v>#VALUE!</v>
      </c>
      <c r="M124" s="185" t="e">
        <f t="shared" ca="1" si="78"/>
        <v>#VALUE!</v>
      </c>
      <c r="N124" s="185" t="e">
        <f t="shared" ca="1" si="78"/>
        <v>#VALUE!</v>
      </c>
      <c r="O124" s="185" t="e">
        <f t="shared" ca="1" si="78"/>
        <v>#VALUE!</v>
      </c>
      <c r="P124" s="185" t="e">
        <f t="shared" ca="1" si="78"/>
        <v>#VALUE!</v>
      </c>
      <c r="Q124" s="185" t="e">
        <f t="shared" ca="1" si="78"/>
        <v>#VALUE!</v>
      </c>
      <c r="R124" s="185" t="e">
        <f t="shared" ca="1" si="78"/>
        <v>#VALUE!</v>
      </c>
      <c r="S124" s="185" t="e">
        <f t="shared" ca="1" si="78"/>
        <v>#VALUE!</v>
      </c>
      <c r="T124" s="185" t="e">
        <f t="shared" ca="1" si="78"/>
        <v>#VALUE!</v>
      </c>
      <c r="U124" s="185" t="e">
        <f t="shared" ca="1" si="78"/>
        <v>#VALUE!</v>
      </c>
      <c r="V124" s="185" t="e">
        <f t="shared" ca="1" si="78"/>
        <v>#VALUE!</v>
      </c>
      <c r="W124" s="185" t="e">
        <f t="shared" ca="1" si="78"/>
        <v>#VALUE!</v>
      </c>
      <c r="X124" s="185" t="e">
        <f t="shared" ca="1" si="78"/>
        <v>#VALUE!</v>
      </c>
      <c r="Y124" s="185" t="e">
        <f t="shared" ca="1" si="78"/>
        <v>#VALUE!</v>
      </c>
      <c r="Z124" s="185" t="e">
        <f t="shared" ca="1" si="78"/>
        <v>#VALUE!</v>
      </c>
      <c r="AA124" s="185" t="e">
        <f t="shared" ca="1" si="79"/>
        <v>#VALUE!</v>
      </c>
      <c r="AB124" s="185" t="e">
        <f t="shared" ca="1" si="79"/>
        <v>#VALUE!</v>
      </c>
      <c r="AC124" s="185" t="e">
        <f t="shared" ca="1" si="79"/>
        <v>#VALUE!</v>
      </c>
      <c r="AD124" s="185" t="e">
        <f t="shared" ca="1" si="79"/>
        <v>#VALUE!</v>
      </c>
      <c r="AE124" s="185" t="e">
        <f t="shared" ca="1" si="79"/>
        <v>#VALUE!</v>
      </c>
      <c r="AF124" s="185" t="e">
        <f t="shared" ca="1" si="79"/>
        <v>#VALUE!</v>
      </c>
      <c r="AG124" s="185" t="e">
        <f t="shared" ca="1" si="79"/>
        <v>#VALUE!</v>
      </c>
      <c r="AH124" s="185" t="e">
        <f t="shared" ca="1" si="79"/>
        <v>#VALUE!</v>
      </c>
      <c r="AI124" s="185" t="e">
        <f t="shared" ca="1" si="79"/>
        <v>#VALUE!</v>
      </c>
      <c r="AJ124" s="185" t="e">
        <f t="shared" ca="1" si="79"/>
        <v>#VALUE!</v>
      </c>
      <c r="AK124" s="185" t="e">
        <f t="shared" ca="1" si="79"/>
        <v>#VALUE!</v>
      </c>
      <c r="AL124" s="185" t="e">
        <f t="shared" ca="1" si="79"/>
        <v>#VALUE!</v>
      </c>
      <c r="AM124" s="185" t="e">
        <f t="shared" ca="1" si="79"/>
        <v>#VALUE!</v>
      </c>
      <c r="AN124" s="185" t="e">
        <f t="shared" ca="1" si="79"/>
        <v>#VALUE!</v>
      </c>
      <c r="AO124" s="185" t="e">
        <f t="shared" ca="1" si="79"/>
        <v>#VALUE!</v>
      </c>
      <c r="AP124" s="185" t="e">
        <f t="shared" ca="1" si="79"/>
        <v>#VALUE!</v>
      </c>
    </row>
    <row r="125" spans="1:42">
      <c r="A125" s="57" t="str">
        <f>'[4]TS BYDem'!A59</f>
        <v>*</v>
      </c>
      <c r="B125" s="185" t="s">
        <v>288</v>
      </c>
      <c r="C125" s="185" t="s">
        <v>137</v>
      </c>
      <c r="D125" s="186" t="str">
        <f>'[4]TS BYDem'!D59</f>
        <v>IISO</v>
      </c>
      <c r="E125" s="185" t="s">
        <v>137</v>
      </c>
      <c r="F125" s="185" t="s">
        <v>137</v>
      </c>
      <c r="G125" s="185" t="s">
        <v>137</v>
      </c>
      <c r="H125" s="185" t="s">
        <v>137</v>
      </c>
      <c r="I125" s="185">
        <v>0</v>
      </c>
      <c r="J125" s="185" t="str">
        <f>INDEX('[4]TS BYDem'!$J$10:$J$203,MATCH(D125,'[4]TS BYDem'!$D$10:$D$203,0))</f>
        <v/>
      </c>
      <c r="K125" s="185" t="e">
        <f t="shared" ca="1" si="78"/>
        <v>#VALUE!</v>
      </c>
      <c r="L125" s="185" t="e">
        <f t="shared" ca="1" si="78"/>
        <v>#VALUE!</v>
      </c>
      <c r="M125" s="185" t="e">
        <f t="shared" ca="1" si="78"/>
        <v>#VALUE!</v>
      </c>
      <c r="N125" s="185" t="e">
        <f t="shared" ca="1" si="78"/>
        <v>#VALUE!</v>
      </c>
      <c r="O125" s="185" t="e">
        <f t="shared" ca="1" si="78"/>
        <v>#VALUE!</v>
      </c>
      <c r="P125" s="185" t="e">
        <f t="shared" ca="1" si="78"/>
        <v>#VALUE!</v>
      </c>
      <c r="Q125" s="185" t="e">
        <f t="shared" ca="1" si="78"/>
        <v>#VALUE!</v>
      </c>
      <c r="R125" s="185" t="e">
        <f t="shared" ca="1" si="78"/>
        <v>#VALUE!</v>
      </c>
      <c r="S125" s="185" t="e">
        <f t="shared" ca="1" si="78"/>
        <v>#VALUE!</v>
      </c>
      <c r="T125" s="185" t="e">
        <f t="shared" ca="1" si="78"/>
        <v>#VALUE!</v>
      </c>
      <c r="U125" s="185" t="e">
        <f t="shared" ca="1" si="78"/>
        <v>#VALUE!</v>
      </c>
      <c r="V125" s="185" t="e">
        <f t="shared" ca="1" si="78"/>
        <v>#VALUE!</v>
      </c>
      <c r="W125" s="185" t="e">
        <f t="shared" ca="1" si="78"/>
        <v>#VALUE!</v>
      </c>
      <c r="X125" s="185" t="e">
        <f t="shared" ca="1" si="78"/>
        <v>#VALUE!</v>
      </c>
      <c r="Y125" s="185" t="e">
        <f t="shared" ca="1" si="78"/>
        <v>#VALUE!</v>
      </c>
      <c r="Z125" s="185" t="e">
        <f t="shared" ca="1" si="78"/>
        <v>#VALUE!</v>
      </c>
      <c r="AA125" s="185" t="e">
        <f t="shared" ca="1" si="79"/>
        <v>#VALUE!</v>
      </c>
      <c r="AB125" s="185" t="e">
        <f t="shared" ca="1" si="79"/>
        <v>#VALUE!</v>
      </c>
      <c r="AC125" s="185" t="e">
        <f t="shared" ca="1" si="79"/>
        <v>#VALUE!</v>
      </c>
      <c r="AD125" s="185" t="e">
        <f t="shared" ca="1" si="79"/>
        <v>#VALUE!</v>
      </c>
      <c r="AE125" s="185" t="e">
        <f t="shared" ca="1" si="79"/>
        <v>#VALUE!</v>
      </c>
      <c r="AF125" s="185" t="e">
        <f t="shared" ca="1" si="79"/>
        <v>#VALUE!</v>
      </c>
      <c r="AG125" s="185" t="e">
        <f t="shared" ca="1" si="79"/>
        <v>#VALUE!</v>
      </c>
      <c r="AH125" s="185" t="e">
        <f t="shared" ca="1" si="79"/>
        <v>#VALUE!</v>
      </c>
      <c r="AI125" s="185" t="e">
        <f t="shared" ca="1" si="79"/>
        <v>#VALUE!</v>
      </c>
      <c r="AJ125" s="185" t="e">
        <f t="shared" ca="1" si="79"/>
        <v>#VALUE!</v>
      </c>
      <c r="AK125" s="185" t="e">
        <f t="shared" ca="1" si="79"/>
        <v>#VALUE!</v>
      </c>
      <c r="AL125" s="185" t="e">
        <f t="shared" ca="1" si="79"/>
        <v>#VALUE!</v>
      </c>
      <c r="AM125" s="185" t="e">
        <f t="shared" ca="1" si="79"/>
        <v>#VALUE!</v>
      </c>
      <c r="AN125" s="185" t="e">
        <f t="shared" ca="1" si="79"/>
        <v>#VALUE!</v>
      </c>
      <c r="AO125" s="185" t="e">
        <f t="shared" ca="1" si="79"/>
        <v>#VALUE!</v>
      </c>
      <c r="AP125" s="185" t="e">
        <f t="shared" ca="1" si="79"/>
        <v>#VALUE!</v>
      </c>
    </row>
    <row r="126" spans="1:42">
      <c r="A126" s="57" t="str">
        <f>'[4]TS BYDem'!A60</f>
        <v>*</v>
      </c>
      <c r="B126" s="185" t="s">
        <v>288</v>
      </c>
      <c r="C126" s="185" t="s">
        <v>137</v>
      </c>
      <c r="D126" s="186" t="str">
        <f>'[4]TS BYDem'!D60</f>
        <v>IISE</v>
      </c>
      <c r="E126" s="185" t="s">
        <v>137</v>
      </c>
      <c r="F126" s="185" t="s">
        <v>137</v>
      </c>
      <c r="G126" s="185" t="s">
        <v>137</v>
      </c>
      <c r="H126" s="185" t="s">
        <v>137</v>
      </c>
      <c r="I126" s="185">
        <v>0</v>
      </c>
      <c r="J126" s="185" t="str">
        <f>INDEX('[4]TS BYDem'!$J$10:$J$203,MATCH(D126,'[4]TS BYDem'!$D$10:$D$203,0))</f>
        <v/>
      </c>
      <c r="K126" s="185" t="e">
        <f t="shared" ca="1" si="78"/>
        <v>#VALUE!</v>
      </c>
      <c r="L126" s="185" t="e">
        <f t="shared" ca="1" si="78"/>
        <v>#VALUE!</v>
      </c>
      <c r="M126" s="185" t="e">
        <f t="shared" ca="1" si="78"/>
        <v>#VALUE!</v>
      </c>
      <c r="N126" s="185" t="e">
        <f t="shared" ca="1" si="78"/>
        <v>#VALUE!</v>
      </c>
      <c r="O126" s="185" t="e">
        <f t="shared" ca="1" si="78"/>
        <v>#VALUE!</v>
      </c>
      <c r="P126" s="185" t="e">
        <f t="shared" ca="1" si="78"/>
        <v>#VALUE!</v>
      </c>
      <c r="Q126" s="185" t="e">
        <f t="shared" ca="1" si="78"/>
        <v>#VALUE!</v>
      </c>
      <c r="R126" s="185" t="e">
        <f t="shared" ca="1" si="78"/>
        <v>#VALUE!</v>
      </c>
      <c r="S126" s="185" t="e">
        <f t="shared" ca="1" si="78"/>
        <v>#VALUE!</v>
      </c>
      <c r="T126" s="185" t="e">
        <f t="shared" ca="1" si="78"/>
        <v>#VALUE!</v>
      </c>
      <c r="U126" s="185" t="e">
        <f t="shared" ca="1" si="78"/>
        <v>#VALUE!</v>
      </c>
      <c r="V126" s="185" t="e">
        <f t="shared" ca="1" si="78"/>
        <v>#VALUE!</v>
      </c>
      <c r="W126" s="185" t="e">
        <f t="shared" ca="1" si="78"/>
        <v>#VALUE!</v>
      </c>
      <c r="X126" s="185" t="e">
        <f t="shared" ca="1" si="78"/>
        <v>#VALUE!</v>
      </c>
      <c r="Y126" s="185" t="e">
        <f t="shared" ca="1" si="78"/>
        <v>#VALUE!</v>
      </c>
      <c r="Z126" s="185" t="e">
        <f t="shared" ca="1" si="78"/>
        <v>#VALUE!</v>
      </c>
      <c r="AA126" s="185" t="e">
        <f t="shared" ca="1" si="79"/>
        <v>#VALUE!</v>
      </c>
      <c r="AB126" s="185" t="e">
        <f t="shared" ca="1" si="79"/>
        <v>#VALUE!</v>
      </c>
      <c r="AC126" s="185" t="e">
        <f t="shared" ca="1" si="79"/>
        <v>#VALUE!</v>
      </c>
      <c r="AD126" s="185" t="e">
        <f t="shared" ca="1" si="79"/>
        <v>#VALUE!</v>
      </c>
      <c r="AE126" s="185" t="e">
        <f t="shared" ca="1" si="79"/>
        <v>#VALUE!</v>
      </c>
      <c r="AF126" s="185" t="e">
        <f t="shared" ca="1" si="79"/>
        <v>#VALUE!</v>
      </c>
      <c r="AG126" s="185" t="e">
        <f t="shared" ca="1" si="79"/>
        <v>#VALUE!</v>
      </c>
      <c r="AH126" s="185" t="e">
        <f t="shared" ca="1" si="79"/>
        <v>#VALUE!</v>
      </c>
      <c r="AI126" s="185" t="e">
        <f t="shared" ca="1" si="79"/>
        <v>#VALUE!</v>
      </c>
      <c r="AJ126" s="185" t="e">
        <f t="shared" ca="1" si="79"/>
        <v>#VALUE!</v>
      </c>
      <c r="AK126" s="185" t="e">
        <f t="shared" ca="1" si="79"/>
        <v>#VALUE!</v>
      </c>
      <c r="AL126" s="185" t="e">
        <f t="shared" ca="1" si="79"/>
        <v>#VALUE!</v>
      </c>
      <c r="AM126" s="185" t="e">
        <f t="shared" ca="1" si="79"/>
        <v>#VALUE!</v>
      </c>
      <c r="AN126" s="185" t="e">
        <f t="shared" ca="1" si="79"/>
        <v>#VALUE!</v>
      </c>
      <c r="AO126" s="185" t="e">
        <f t="shared" ca="1" si="79"/>
        <v>#VALUE!</v>
      </c>
      <c r="AP126" s="185" t="e">
        <f t="shared" ca="1" si="79"/>
        <v>#VALUE!</v>
      </c>
    </row>
    <row r="127" spans="1:42">
      <c r="A127" s="57" t="str">
        <f>'[4]TS BYDem'!A61</f>
        <v>*</v>
      </c>
      <c r="B127" s="185" t="s">
        <v>288</v>
      </c>
      <c r="C127" s="185" t="s">
        <v>137</v>
      </c>
      <c r="D127" s="186" t="str">
        <f>'[4]TS BYDem'!D61</f>
        <v xml:space="preserve"> </v>
      </c>
      <c r="E127" s="185" t="s">
        <v>137</v>
      </c>
      <c r="F127" s="185" t="s">
        <v>137</v>
      </c>
      <c r="G127" s="185" t="s">
        <v>137</v>
      </c>
      <c r="H127" s="185" t="s">
        <v>137</v>
      </c>
      <c r="I127" s="185">
        <v>0</v>
      </c>
      <c r="J127" s="185" t="str">
        <f>INDEX('[4]TS BYDem'!$J$10:$J$203,MATCH(D127,'[4]TS BYDem'!$D$10:$D$203,0))</f>
        <v/>
      </c>
      <c r="K127" s="185" t="e">
        <f t="shared" ca="1" si="78"/>
        <v>#VALUE!</v>
      </c>
      <c r="L127" s="185" t="e">
        <f t="shared" ca="1" si="78"/>
        <v>#VALUE!</v>
      </c>
      <c r="M127" s="185" t="e">
        <f t="shared" ca="1" si="78"/>
        <v>#VALUE!</v>
      </c>
      <c r="N127" s="185" t="e">
        <f t="shared" ca="1" si="78"/>
        <v>#VALUE!</v>
      </c>
      <c r="O127" s="185" t="e">
        <f t="shared" ca="1" si="78"/>
        <v>#VALUE!</v>
      </c>
      <c r="P127" s="185" t="e">
        <f t="shared" ca="1" si="78"/>
        <v>#VALUE!</v>
      </c>
      <c r="Q127" s="185" t="e">
        <f t="shared" ca="1" si="78"/>
        <v>#VALUE!</v>
      </c>
      <c r="R127" s="185" t="e">
        <f t="shared" ca="1" si="78"/>
        <v>#VALUE!</v>
      </c>
      <c r="S127" s="185" t="e">
        <f t="shared" ca="1" si="78"/>
        <v>#VALUE!</v>
      </c>
      <c r="T127" s="185" t="e">
        <f t="shared" ca="1" si="78"/>
        <v>#VALUE!</v>
      </c>
      <c r="U127" s="185" t="e">
        <f t="shared" ca="1" si="78"/>
        <v>#VALUE!</v>
      </c>
      <c r="V127" s="185" t="e">
        <f t="shared" ca="1" si="78"/>
        <v>#VALUE!</v>
      </c>
      <c r="W127" s="185" t="e">
        <f t="shared" ca="1" si="78"/>
        <v>#VALUE!</v>
      </c>
      <c r="X127" s="185" t="e">
        <f t="shared" ca="1" si="78"/>
        <v>#VALUE!</v>
      </c>
      <c r="Y127" s="185" t="e">
        <f t="shared" ca="1" si="78"/>
        <v>#VALUE!</v>
      </c>
      <c r="Z127" s="185" t="e">
        <f t="shared" ca="1" si="78"/>
        <v>#VALUE!</v>
      </c>
      <c r="AA127" s="185" t="e">
        <f t="shared" ca="1" si="79"/>
        <v>#VALUE!</v>
      </c>
      <c r="AB127" s="185" t="e">
        <f t="shared" ca="1" si="79"/>
        <v>#VALUE!</v>
      </c>
      <c r="AC127" s="185" t="e">
        <f t="shared" ca="1" si="79"/>
        <v>#VALUE!</v>
      </c>
      <c r="AD127" s="185" t="e">
        <f t="shared" ca="1" si="79"/>
        <v>#VALUE!</v>
      </c>
      <c r="AE127" s="185" t="e">
        <f t="shared" ca="1" si="79"/>
        <v>#VALUE!</v>
      </c>
      <c r="AF127" s="185" t="e">
        <f t="shared" ca="1" si="79"/>
        <v>#VALUE!</v>
      </c>
      <c r="AG127" s="185" t="e">
        <f t="shared" ca="1" si="79"/>
        <v>#VALUE!</v>
      </c>
      <c r="AH127" s="185" t="e">
        <f t="shared" ca="1" si="79"/>
        <v>#VALUE!</v>
      </c>
      <c r="AI127" s="185" t="e">
        <f t="shared" ca="1" si="79"/>
        <v>#VALUE!</v>
      </c>
      <c r="AJ127" s="185" t="e">
        <f t="shared" ca="1" si="79"/>
        <v>#VALUE!</v>
      </c>
      <c r="AK127" s="185" t="e">
        <f t="shared" ca="1" si="79"/>
        <v>#VALUE!</v>
      </c>
      <c r="AL127" s="185" t="e">
        <f t="shared" ca="1" si="79"/>
        <v>#VALUE!</v>
      </c>
      <c r="AM127" s="185" t="e">
        <f t="shared" ca="1" si="79"/>
        <v>#VALUE!</v>
      </c>
      <c r="AN127" s="185" t="e">
        <f t="shared" ca="1" si="79"/>
        <v>#VALUE!</v>
      </c>
      <c r="AO127" s="185" t="e">
        <f t="shared" ca="1" si="79"/>
        <v>#VALUE!</v>
      </c>
      <c r="AP127" s="185" t="e">
        <f t="shared" ca="1" si="79"/>
        <v>#VALUE!</v>
      </c>
    </row>
    <row r="128" spans="1:42">
      <c r="A128" s="57" t="str">
        <f>'[4]TS BYDem'!A62</f>
        <v>*</v>
      </c>
      <c r="B128" s="185" t="s">
        <v>288</v>
      </c>
      <c r="C128" s="185" t="s">
        <v>137</v>
      </c>
      <c r="D128" s="186" t="str">
        <f>'[4]TS BYDem'!D62</f>
        <v>IISS</v>
      </c>
      <c r="E128" s="185" t="s">
        <v>137</v>
      </c>
      <c r="F128" s="185" t="s">
        <v>137</v>
      </c>
      <c r="G128" s="185" t="s">
        <v>137</v>
      </c>
      <c r="H128" s="185" t="s">
        <v>137</v>
      </c>
      <c r="I128" s="185">
        <v>0</v>
      </c>
      <c r="J128" s="185" t="str">
        <f>INDEX('[4]TS BYDem'!$J$10:$J$203,MATCH(D128,'[4]TS BYDem'!$D$10:$D$203,0))</f>
        <v/>
      </c>
      <c r="K128" s="185" t="e">
        <f t="shared" ca="1" si="78"/>
        <v>#VALUE!</v>
      </c>
      <c r="L128" s="185" t="e">
        <f t="shared" ca="1" si="78"/>
        <v>#VALUE!</v>
      </c>
      <c r="M128" s="185" t="e">
        <f t="shared" ca="1" si="78"/>
        <v>#VALUE!</v>
      </c>
      <c r="N128" s="185" t="e">
        <f t="shared" ca="1" si="78"/>
        <v>#VALUE!</v>
      </c>
      <c r="O128" s="185" t="e">
        <f t="shared" ca="1" si="78"/>
        <v>#VALUE!</v>
      </c>
      <c r="P128" s="185" t="e">
        <f t="shared" ca="1" si="78"/>
        <v>#VALUE!</v>
      </c>
      <c r="Q128" s="185" t="e">
        <f t="shared" ca="1" si="78"/>
        <v>#VALUE!</v>
      </c>
      <c r="R128" s="185" t="e">
        <f t="shared" ca="1" si="78"/>
        <v>#VALUE!</v>
      </c>
      <c r="S128" s="185" t="e">
        <f t="shared" ca="1" si="78"/>
        <v>#VALUE!</v>
      </c>
      <c r="T128" s="185" t="e">
        <f t="shared" ca="1" si="78"/>
        <v>#VALUE!</v>
      </c>
      <c r="U128" s="185" t="e">
        <f t="shared" ca="1" si="78"/>
        <v>#VALUE!</v>
      </c>
      <c r="V128" s="185" t="e">
        <f t="shared" ca="1" si="78"/>
        <v>#VALUE!</v>
      </c>
      <c r="W128" s="185" t="e">
        <f t="shared" ca="1" si="78"/>
        <v>#VALUE!</v>
      </c>
      <c r="X128" s="185" t="e">
        <f t="shared" ca="1" si="78"/>
        <v>#VALUE!</v>
      </c>
      <c r="Y128" s="185" t="e">
        <f t="shared" ca="1" si="78"/>
        <v>#VALUE!</v>
      </c>
      <c r="Z128" s="185" t="e">
        <f t="shared" ca="1" si="78"/>
        <v>#VALUE!</v>
      </c>
      <c r="AA128" s="185" t="e">
        <f t="shared" ca="1" si="79"/>
        <v>#VALUE!</v>
      </c>
      <c r="AB128" s="185" t="e">
        <f t="shared" ca="1" si="79"/>
        <v>#VALUE!</v>
      </c>
      <c r="AC128" s="185" t="e">
        <f t="shared" ca="1" si="79"/>
        <v>#VALUE!</v>
      </c>
      <c r="AD128" s="185" t="e">
        <f t="shared" ca="1" si="79"/>
        <v>#VALUE!</v>
      </c>
      <c r="AE128" s="185" t="e">
        <f t="shared" ca="1" si="79"/>
        <v>#VALUE!</v>
      </c>
      <c r="AF128" s="185" t="e">
        <f t="shared" ca="1" si="79"/>
        <v>#VALUE!</v>
      </c>
      <c r="AG128" s="185" t="e">
        <f t="shared" ca="1" si="79"/>
        <v>#VALUE!</v>
      </c>
      <c r="AH128" s="185" t="e">
        <f t="shared" ca="1" si="79"/>
        <v>#VALUE!</v>
      </c>
      <c r="AI128" s="185" t="e">
        <f t="shared" ca="1" si="79"/>
        <v>#VALUE!</v>
      </c>
      <c r="AJ128" s="185" t="e">
        <f t="shared" ca="1" si="79"/>
        <v>#VALUE!</v>
      </c>
      <c r="AK128" s="185" t="e">
        <f t="shared" ca="1" si="79"/>
        <v>#VALUE!</v>
      </c>
      <c r="AL128" s="185" t="e">
        <f t="shared" ca="1" si="79"/>
        <v>#VALUE!</v>
      </c>
      <c r="AM128" s="185" t="e">
        <f t="shared" ca="1" si="79"/>
        <v>#VALUE!</v>
      </c>
      <c r="AN128" s="185" t="e">
        <f t="shared" ca="1" si="79"/>
        <v>#VALUE!</v>
      </c>
      <c r="AO128" s="185" t="e">
        <f t="shared" ca="1" si="79"/>
        <v>#VALUE!</v>
      </c>
      <c r="AP128" s="185" t="e">
        <f t="shared" ca="1" si="79"/>
        <v>#VALUE!</v>
      </c>
    </row>
    <row r="129" spans="1:42">
      <c r="A129" s="57" t="str">
        <f>'[4]TS BYDem'!A63</f>
        <v>*</v>
      </c>
      <c r="B129" s="185" t="s">
        <v>288</v>
      </c>
      <c r="C129" s="185" t="s">
        <v>137</v>
      </c>
      <c r="D129" s="186" t="str">
        <f>'[4]TS BYDem'!D63</f>
        <v>IISS</v>
      </c>
      <c r="E129" s="185" t="s">
        <v>137</v>
      </c>
      <c r="F129" s="185" t="s">
        <v>137</v>
      </c>
      <c r="G129" s="185" t="s">
        <v>137</v>
      </c>
      <c r="H129" s="185" t="s">
        <v>137</v>
      </c>
      <c r="I129" s="185">
        <v>0</v>
      </c>
      <c r="J129" s="185" t="str">
        <f>INDEX('[4]TS BYDem'!$J$10:$J$203,MATCH(D129,'[4]TS BYDem'!$D$10:$D$203,0))</f>
        <v/>
      </c>
      <c r="K129" s="185" t="e">
        <f t="shared" ca="1" si="78"/>
        <v>#VALUE!</v>
      </c>
      <c r="L129" s="185" t="e">
        <f t="shared" ca="1" si="78"/>
        <v>#VALUE!</v>
      </c>
      <c r="M129" s="185" t="e">
        <f t="shared" ca="1" si="78"/>
        <v>#VALUE!</v>
      </c>
      <c r="N129" s="185" t="e">
        <f t="shared" ca="1" si="78"/>
        <v>#VALUE!</v>
      </c>
      <c r="O129" s="185" t="e">
        <f t="shared" ca="1" si="78"/>
        <v>#VALUE!</v>
      </c>
      <c r="P129" s="185" t="e">
        <f t="shared" ca="1" si="78"/>
        <v>#VALUE!</v>
      </c>
      <c r="Q129" s="185" t="e">
        <f t="shared" ca="1" si="78"/>
        <v>#VALUE!</v>
      </c>
      <c r="R129" s="185" t="e">
        <f t="shared" ca="1" si="78"/>
        <v>#VALUE!</v>
      </c>
      <c r="S129" s="185" t="e">
        <f t="shared" ca="1" si="78"/>
        <v>#VALUE!</v>
      </c>
      <c r="T129" s="185" t="e">
        <f t="shared" ca="1" si="78"/>
        <v>#VALUE!</v>
      </c>
      <c r="U129" s="185" t="e">
        <f t="shared" ca="1" si="78"/>
        <v>#VALUE!</v>
      </c>
      <c r="V129" s="185" t="e">
        <f t="shared" ca="1" si="78"/>
        <v>#VALUE!</v>
      </c>
      <c r="W129" s="185" t="e">
        <f t="shared" ca="1" si="78"/>
        <v>#VALUE!</v>
      </c>
      <c r="X129" s="185" t="e">
        <f t="shared" ca="1" si="78"/>
        <v>#VALUE!</v>
      </c>
      <c r="Y129" s="185" t="e">
        <f t="shared" ca="1" si="78"/>
        <v>#VALUE!</v>
      </c>
      <c r="Z129" s="185" t="e">
        <f t="shared" ca="1" si="78"/>
        <v>#VALUE!</v>
      </c>
      <c r="AA129" s="185" t="e">
        <f t="shared" ca="1" si="79"/>
        <v>#VALUE!</v>
      </c>
      <c r="AB129" s="185" t="e">
        <f t="shared" ca="1" si="79"/>
        <v>#VALUE!</v>
      </c>
      <c r="AC129" s="185" t="e">
        <f t="shared" ca="1" si="79"/>
        <v>#VALUE!</v>
      </c>
      <c r="AD129" s="185" t="e">
        <f t="shared" ca="1" si="79"/>
        <v>#VALUE!</v>
      </c>
      <c r="AE129" s="185" t="e">
        <f t="shared" ca="1" si="79"/>
        <v>#VALUE!</v>
      </c>
      <c r="AF129" s="185" t="e">
        <f t="shared" ca="1" si="79"/>
        <v>#VALUE!</v>
      </c>
      <c r="AG129" s="185" t="e">
        <f t="shared" ca="1" si="79"/>
        <v>#VALUE!</v>
      </c>
      <c r="AH129" s="185" t="e">
        <f t="shared" ca="1" si="79"/>
        <v>#VALUE!</v>
      </c>
      <c r="AI129" s="185" t="e">
        <f t="shared" ca="1" si="79"/>
        <v>#VALUE!</v>
      </c>
      <c r="AJ129" s="185" t="e">
        <f t="shared" ca="1" si="79"/>
        <v>#VALUE!</v>
      </c>
      <c r="AK129" s="185" t="e">
        <f t="shared" ca="1" si="79"/>
        <v>#VALUE!</v>
      </c>
      <c r="AL129" s="185" t="e">
        <f t="shared" ca="1" si="79"/>
        <v>#VALUE!</v>
      </c>
      <c r="AM129" s="185" t="e">
        <f t="shared" ca="1" si="79"/>
        <v>#VALUE!</v>
      </c>
      <c r="AN129" s="185" t="e">
        <f t="shared" ca="1" si="79"/>
        <v>#VALUE!</v>
      </c>
      <c r="AO129" s="185" t="e">
        <f t="shared" ca="1" si="79"/>
        <v>#VALUE!</v>
      </c>
      <c r="AP129" s="185" t="e">
        <f t="shared" ca="1" si="79"/>
        <v>#VALUE!</v>
      </c>
    </row>
    <row r="130" spans="1:42">
      <c r="A130" s="57" t="str">
        <f>'[4]TS BYDem'!A64</f>
        <v>*</v>
      </c>
      <c r="B130" s="185" t="s">
        <v>288</v>
      </c>
      <c r="C130" s="185" t="s">
        <v>137</v>
      </c>
      <c r="D130" s="186" t="str">
        <f>'[4]TS BYDem'!D64</f>
        <v>IISS</v>
      </c>
      <c r="E130" s="185" t="s">
        <v>137</v>
      </c>
      <c r="F130" s="185" t="s">
        <v>137</v>
      </c>
      <c r="G130" s="185" t="s">
        <v>137</v>
      </c>
      <c r="H130" s="185" t="s">
        <v>137</v>
      </c>
      <c r="I130" s="185">
        <v>0</v>
      </c>
      <c r="J130" s="185" t="str">
        <f>INDEX('[4]TS BYDem'!$J$10:$J$203,MATCH(D130,'[4]TS BYDem'!$D$10:$D$203,0))</f>
        <v/>
      </c>
      <c r="K130" s="185" t="e">
        <f t="shared" ca="1" si="78"/>
        <v>#VALUE!</v>
      </c>
      <c r="L130" s="185" t="e">
        <f t="shared" ca="1" si="78"/>
        <v>#VALUE!</v>
      </c>
      <c r="M130" s="185" t="e">
        <f t="shared" ca="1" si="78"/>
        <v>#VALUE!</v>
      </c>
      <c r="N130" s="185" t="e">
        <f t="shared" ca="1" si="78"/>
        <v>#VALUE!</v>
      </c>
      <c r="O130" s="185" t="e">
        <f t="shared" ca="1" si="78"/>
        <v>#VALUE!</v>
      </c>
      <c r="P130" s="185" t="e">
        <f t="shared" ca="1" si="78"/>
        <v>#VALUE!</v>
      </c>
      <c r="Q130" s="185" t="e">
        <f t="shared" ca="1" si="78"/>
        <v>#VALUE!</v>
      </c>
      <c r="R130" s="185" t="e">
        <f t="shared" ca="1" si="78"/>
        <v>#VALUE!</v>
      </c>
      <c r="S130" s="185" t="e">
        <f t="shared" ca="1" si="78"/>
        <v>#VALUE!</v>
      </c>
      <c r="T130" s="185" t="e">
        <f t="shared" ca="1" si="78"/>
        <v>#VALUE!</v>
      </c>
      <c r="U130" s="185" t="e">
        <f t="shared" ca="1" si="78"/>
        <v>#VALUE!</v>
      </c>
      <c r="V130" s="185" t="e">
        <f t="shared" ca="1" si="78"/>
        <v>#VALUE!</v>
      </c>
      <c r="W130" s="185" t="e">
        <f t="shared" ca="1" si="78"/>
        <v>#VALUE!</v>
      </c>
      <c r="X130" s="185" t="e">
        <f t="shared" ca="1" si="78"/>
        <v>#VALUE!</v>
      </c>
      <c r="Y130" s="185" t="e">
        <f t="shared" ca="1" si="78"/>
        <v>#VALUE!</v>
      </c>
      <c r="Z130" s="185" t="e">
        <f t="shared" ca="1" si="78"/>
        <v>#VALUE!</v>
      </c>
      <c r="AA130" s="185" t="e">
        <f t="shared" ca="1" si="79"/>
        <v>#VALUE!</v>
      </c>
      <c r="AB130" s="185" t="e">
        <f t="shared" ca="1" si="79"/>
        <v>#VALUE!</v>
      </c>
      <c r="AC130" s="185" t="e">
        <f t="shared" ca="1" si="79"/>
        <v>#VALUE!</v>
      </c>
      <c r="AD130" s="185" t="e">
        <f t="shared" ca="1" si="79"/>
        <v>#VALUE!</v>
      </c>
      <c r="AE130" s="185" t="e">
        <f t="shared" ca="1" si="79"/>
        <v>#VALUE!</v>
      </c>
      <c r="AF130" s="185" t="e">
        <f t="shared" ca="1" si="79"/>
        <v>#VALUE!</v>
      </c>
      <c r="AG130" s="185" t="e">
        <f t="shared" ca="1" si="79"/>
        <v>#VALUE!</v>
      </c>
      <c r="AH130" s="185" t="e">
        <f t="shared" ca="1" si="79"/>
        <v>#VALUE!</v>
      </c>
      <c r="AI130" s="185" t="e">
        <f t="shared" ca="1" si="79"/>
        <v>#VALUE!</v>
      </c>
      <c r="AJ130" s="185" t="e">
        <f t="shared" ca="1" si="79"/>
        <v>#VALUE!</v>
      </c>
      <c r="AK130" s="185" t="e">
        <f t="shared" ca="1" si="79"/>
        <v>#VALUE!</v>
      </c>
      <c r="AL130" s="185" t="e">
        <f t="shared" ca="1" si="79"/>
        <v>#VALUE!</v>
      </c>
      <c r="AM130" s="185" t="e">
        <f t="shared" ca="1" si="79"/>
        <v>#VALUE!</v>
      </c>
      <c r="AN130" s="185" t="e">
        <f t="shared" ca="1" si="79"/>
        <v>#VALUE!</v>
      </c>
      <c r="AO130" s="185" t="e">
        <f t="shared" ca="1" si="79"/>
        <v>#VALUE!</v>
      </c>
      <c r="AP130" s="185" t="e">
        <f t="shared" ca="1" si="79"/>
        <v>#VALUE!</v>
      </c>
    </row>
    <row r="131" spans="1:42">
      <c r="A131" s="57" t="str">
        <f>'[4]TS BYDem'!A65</f>
        <v>*</v>
      </c>
      <c r="B131" s="185" t="s">
        <v>288</v>
      </c>
      <c r="C131" s="185" t="s">
        <v>137</v>
      </c>
      <c r="D131" s="186" t="str">
        <f>'[4]TS BYDem'!D65</f>
        <v>IISS</v>
      </c>
      <c r="E131" s="185" t="s">
        <v>137</v>
      </c>
      <c r="F131" s="185" t="s">
        <v>137</v>
      </c>
      <c r="G131" s="185" t="s">
        <v>137</v>
      </c>
      <c r="H131" s="185" t="s">
        <v>137</v>
      </c>
      <c r="I131" s="185">
        <v>0</v>
      </c>
      <c r="J131" s="185" t="str">
        <f>INDEX('[4]TS BYDem'!$J$10:$J$203,MATCH(D131,'[4]TS BYDem'!$D$10:$D$203,0))</f>
        <v/>
      </c>
      <c r="K131" s="185" t="e">
        <f t="shared" ca="1" si="78"/>
        <v>#VALUE!</v>
      </c>
      <c r="L131" s="185" t="e">
        <f t="shared" ca="1" si="78"/>
        <v>#VALUE!</v>
      </c>
      <c r="M131" s="185" t="e">
        <f t="shared" ca="1" si="78"/>
        <v>#VALUE!</v>
      </c>
      <c r="N131" s="185" t="e">
        <f t="shared" ca="1" si="78"/>
        <v>#VALUE!</v>
      </c>
      <c r="O131" s="185" t="e">
        <f t="shared" ca="1" si="78"/>
        <v>#VALUE!</v>
      </c>
      <c r="P131" s="185" t="e">
        <f t="shared" ca="1" si="78"/>
        <v>#VALUE!</v>
      </c>
      <c r="Q131" s="185" t="e">
        <f t="shared" ca="1" si="78"/>
        <v>#VALUE!</v>
      </c>
      <c r="R131" s="185" t="e">
        <f t="shared" ca="1" si="78"/>
        <v>#VALUE!</v>
      </c>
      <c r="S131" s="185" t="e">
        <f t="shared" ca="1" si="78"/>
        <v>#VALUE!</v>
      </c>
      <c r="T131" s="185" t="e">
        <f t="shared" ca="1" si="78"/>
        <v>#VALUE!</v>
      </c>
      <c r="U131" s="185" t="e">
        <f t="shared" ca="1" si="78"/>
        <v>#VALUE!</v>
      </c>
      <c r="V131" s="185" t="e">
        <f t="shared" ca="1" si="78"/>
        <v>#VALUE!</v>
      </c>
      <c r="W131" s="185" t="e">
        <f t="shared" ca="1" si="78"/>
        <v>#VALUE!</v>
      </c>
      <c r="X131" s="185" t="e">
        <f t="shared" ca="1" si="78"/>
        <v>#VALUE!</v>
      </c>
      <c r="Y131" s="185" t="e">
        <f t="shared" ca="1" si="78"/>
        <v>#VALUE!</v>
      </c>
      <c r="Z131" s="185" t="e">
        <f t="shared" ca="1" si="78"/>
        <v>#VALUE!</v>
      </c>
      <c r="AA131" s="185" t="e">
        <f t="shared" ca="1" si="79"/>
        <v>#VALUE!</v>
      </c>
      <c r="AB131" s="185" t="e">
        <f t="shared" ca="1" si="79"/>
        <v>#VALUE!</v>
      </c>
      <c r="AC131" s="185" t="e">
        <f t="shared" ca="1" si="79"/>
        <v>#VALUE!</v>
      </c>
      <c r="AD131" s="185" t="e">
        <f t="shared" ca="1" si="79"/>
        <v>#VALUE!</v>
      </c>
      <c r="AE131" s="185" t="e">
        <f t="shared" ca="1" si="79"/>
        <v>#VALUE!</v>
      </c>
      <c r="AF131" s="185" t="e">
        <f t="shared" ca="1" si="79"/>
        <v>#VALUE!</v>
      </c>
      <c r="AG131" s="185" t="e">
        <f t="shared" ca="1" si="79"/>
        <v>#VALUE!</v>
      </c>
      <c r="AH131" s="185" t="e">
        <f t="shared" ca="1" si="79"/>
        <v>#VALUE!</v>
      </c>
      <c r="AI131" s="185" t="e">
        <f t="shared" ca="1" si="79"/>
        <v>#VALUE!</v>
      </c>
      <c r="AJ131" s="185" t="e">
        <f t="shared" ca="1" si="79"/>
        <v>#VALUE!</v>
      </c>
      <c r="AK131" s="185" t="e">
        <f t="shared" ca="1" si="79"/>
        <v>#VALUE!</v>
      </c>
      <c r="AL131" s="185" t="e">
        <f t="shared" ca="1" si="79"/>
        <v>#VALUE!</v>
      </c>
      <c r="AM131" s="185" t="e">
        <f t="shared" ca="1" si="79"/>
        <v>#VALUE!</v>
      </c>
      <c r="AN131" s="185" t="e">
        <f t="shared" ca="1" si="79"/>
        <v>#VALUE!</v>
      </c>
      <c r="AO131" s="185" t="e">
        <f t="shared" ca="1" si="79"/>
        <v>#VALUE!</v>
      </c>
      <c r="AP131" s="185" t="e">
        <f t="shared" ca="1" si="79"/>
        <v>#VALUE!</v>
      </c>
    </row>
    <row r="132" spans="1:42">
      <c r="A132" s="57" t="str">
        <f>'[4]TS BYDem'!A66</f>
        <v>*</v>
      </c>
      <c r="B132" s="185" t="s">
        <v>288</v>
      </c>
      <c r="C132" s="185" t="s">
        <v>137</v>
      </c>
      <c r="D132" s="186" t="str">
        <f>'[4]TS BYDem'!D66</f>
        <v>IISS</v>
      </c>
      <c r="E132" s="185" t="s">
        <v>137</v>
      </c>
      <c r="F132" s="185" t="s">
        <v>137</v>
      </c>
      <c r="G132" s="185" t="s">
        <v>137</v>
      </c>
      <c r="H132" s="185" t="s">
        <v>137</v>
      </c>
      <c r="I132" s="185">
        <v>0</v>
      </c>
      <c r="J132" s="185" t="str">
        <f>INDEX('[4]TS BYDem'!$J$10:$J$203,MATCH(D132,'[4]TS BYDem'!$D$10:$D$203,0))</f>
        <v/>
      </c>
      <c r="K132" s="185" t="e">
        <f t="shared" ca="1" si="78"/>
        <v>#VALUE!</v>
      </c>
      <c r="L132" s="185" t="e">
        <f t="shared" ca="1" si="78"/>
        <v>#VALUE!</v>
      </c>
      <c r="M132" s="185" t="e">
        <f t="shared" ca="1" si="78"/>
        <v>#VALUE!</v>
      </c>
      <c r="N132" s="185" t="e">
        <f t="shared" ca="1" si="78"/>
        <v>#VALUE!</v>
      </c>
      <c r="O132" s="185" t="e">
        <f t="shared" ca="1" si="78"/>
        <v>#VALUE!</v>
      </c>
      <c r="P132" s="185" t="e">
        <f t="shared" ca="1" si="78"/>
        <v>#VALUE!</v>
      </c>
      <c r="Q132" s="185" t="e">
        <f t="shared" ca="1" si="78"/>
        <v>#VALUE!</v>
      </c>
      <c r="R132" s="185" t="e">
        <f t="shared" ca="1" si="78"/>
        <v>#VALUE!</v>
      </c>
      <c r="S132" s="185" t="e">
        <f t="shared" ca="1" si="78"/>
        <v>#VALUE!</v>
      </c>
      <c r="T132" s="185" t="e">
        <f t="shared" ca="1" si="78"/>
        <v>#VALUE!</v>
      </c>
      <c r="U132" s="185" t="e">
        <f t="shared" ca="1" si="78"/>
        <v>#VALUE!</v>
      </c>
      <c r="V132" s="185" t="e">
        <f t="shared" ca="1" si="78"/>
        <v>#VALUE!</v>
      </c>
      <c r="W132" s="185" t="e">
        <f t="shared" ca="1" si="78"/>
        <v>#VALUE!</v>
      </c>
      <c r="X132" s="185" t="e">
        <f t="shared" ca="1" si="78"/>
        <v>#VALUE!</v>
      </c>
      <c r="Y132" s="185" t="e">
        <f t="shared" ca="1" si="78"/>
        <v>#VALUE!</v>
      </c>
      <c r="Z132" s="185" t="e">
        <f t="shared" ca="1" si="78"/>
        <v>#VALUE!</v>
      </c>
      <c r="AA132" s="185" t="e">
        <f t="shared" ca="1" si="79"/>
        <v>#VALUE!</v>
      </c>
      <c r="AB132" s="185" t="e">
        <f t="shared" ca="1" si="79"/>
        <v>#VALUE!</v>
      </c>
      <c r="AC132" s="185" t="e">
        <f t="shared" ca="1" si="79"/>
        <v>#VALUE!</v>
      </c>
      <c r="AD132" s="185" t="e">
        <f t="shared" ca="1" si="79"/>
        <v>#VALUE!</v>
      </c>
      <c r="AE132" s="185" t="e">
        <f t="shared" ca="1" si="79"/>
        <v>#VALUE!</v>
      </c>
      <c r="AF132" s="185" t="e">
        <f t="shared" ca="1" si="79"/>
        <v>#VALUE!</v>
      </c>
      <c r="AG132" s="185" t="e">
        <f t="shared" ca="1" si="79"/>
        <v>#VALUE!</v>
      </c>
      <c r="AH132" s="185" t="e">
        <f t="shared" ca="1" si="79"/>
        <v>#VALUE!</v>
      </c>
      <c r="AI132" s="185" t="e">
        <f t="shared" ca="1" si="79"/>
        <v>#VALUE!</v>
      </c>
      <c r="AJ132" s="185" t="e">
        <f t="shared" ca="1" si="79"/>
        <v>#VALUE!</v>
      </c>
      <c r="AK132" s="185" t="e">
        <f t="shared" ca="1" si="79"/>
        <v>#VALUE!</v>
      </c>
      <c r="AL132" s="185" t="e">
        <f t="shared" ca="1" si="79"/>
        <v>#VALUE!</v>
      </c>
      <c r="AM132" s="185" t="e">
        <f t="shared" ca="1" si="79"/>
        <v>#VALUE!</v>
      </c>
      <c r="AN132" s="185" t="e">
        <f t="shared" ca="1" si="79"/>
        <v>#VALUE!</v>
      </c>
      <c r="AO132" s="185" t="e">
        <f t="shared" ca="1" si="79"/>
        <v>#VALUE!</v>
      </c>
      <c r="AP132" s="185" t="e">
        <f t="shared" ca="1" si="79"/>
        <v>#VALUE!</v>
      </c>
    </row>
    <row r="133" spans="1:42">
      <c r="A133" s="57" t="str">
        <f>'[4]TS BYDem'!A67</f>
        <v>*</v>
      </c>
      <c r="B133" s="185" t="s">
        <v>288</v>
      </c>
      <c r="C133" s="185" t="s">
        <v>137</v>
      </c>
      <c r="D133" s="186" t="str">
        <f>'[4]TS BYDem'!D67</f>
        <v>IISS</v>
      </c>
      <c r="E133" s="185" t="s">
        <v>137</v>
      </c>
      <c r="F133" s="185" t="s">
        <v>137</v>
      </c>
      <c r="G133" s="185" t="s">
        <v>137</v>
      </c>
      <c r="H133" s="185" t="s">
        <v>137</v>
      </c>
      <c r="I133" s="185">
        <v>0</v>
      </c>
      <c r="J133" s="185" t="str">
        <f>INDEX('[4]TS BYDem'!$J$10:$J$203,MATCH(D133,'[4]TS BYDem'!$D$10:$D$203,0))</f>
        <v/>
      </c>
      <c r="K133" s="185" t="e">
        <f t="shared" ca="1" si="78"/>
        <v>#VALUE!</v>
      </c>
      <c r="L133" s="185" t="e">
        <f t="shared" ca="1" si="78"/>
        <v>#VALUE!</v>
      </c>
      <c r="M133" s="185" t="e">
        <f t="shared" ca="1" si="78"/>
        <v>#VALUE!</v>
      </c>
      <c r="N133" s="185" t="e">
        <f t="shared" ca="1" si="78"/>
        <v>#VALUE!</v>
      </c>
      <c r="O133" s="185" t="e">
        <f t="shared" ca="1" si="78"/>
        <v>#VALUE!</v>
      </c>
      <c r="P133" s="185" t="e">
        <f t="shared" ca="1" si="78"/>
        <v>#VALUE!</v>
      </c>
      <c r="Q133" s="185" t="e">
        <f t="shared" ca="1" si="78"/>
        <v>#VALUE!</v>
      </c>
      <c r="R133" s="185" t="e">
        <f t="shared" ca="1" si="78"/>
        <v>#VALUE!</v>
      </c>
      <c r="S133" s="185" t="e">
        <f t="shared" ca="1" si="78"/>
        <v>#VALUE!</v>
      </c>
      <c r="T133" s="185" t="e">
        <f t="shared" ca="1" si="78"/>
        <v>#VALUE!</v>
      </c>
      <c r="U133" s="185" t="e">
        <f t="shared" ca="1" si="78"/>
        <v>#VALUE!</v>
      </c>
      <c r="V133" s="185" t="e">
        <f t="shared" ca="1" si="78"/>
        <v>#VALUE!</v>
      </c>
      <c r="W133" s="185" t="e">
        <f t="shared" ca="1" si="78"/>
        <v>#VALUE!</v>
      </c>
      <c r="X133" s="185" t="e">
        <f t="shared" ca="1" si="78"/>
        <v>#VALUE!</v>
      </c>
      <c r="Y133" s="185" t="e">
        <f t="shared" ca="1" si="78"/>
        <v>#VALUE!</v>
      </c>
      <c r="Z133" s="185" t="e">
        <f t="shared" ref="Z133:AO137" ca="1" si="80">Z$117/Y$117*Y133</f>
        <v>#VALUE!</v>
      </c>
      <c r="AA133" s="185" t="e">
        <f t="shared" ca="1" si="79"/>
        <v>#VALUE!</v>
      </c>
      <c r="AB133" s="185" t="e">
        <f t="shared" ca="1" si="79"/>
        <v>#VALUE!</v>
      </c>
      <c r="AC133" s="185" t="e">
        <f t="shared" ca="1" si="79"/>
        <v>#VALUE!</v>
      </c>
      <c r="AD133" s="185" t="e">
        <f t="shared" ca="1" si="79"/>
        <v>#VALUE!</v>
      </c>
      <c r="AE133" s="185" t="e">
        <f t="shared" ca="1" si="79"/>
        <v>#VALUE!</v>
      </c>
      <c r="AF133" s="185" t="e">
        <f t="shared" ca="1" si="79"/>
        <v>#VALUE!</v>
      </c>
      <c r="AG133" s="185" t="e">
        <f t="shared" ca="1" si="79"/>
        <v>#VALUE!</v>
      </c>
      <c r="AH133" s="185" t="e">
        <f t="shared" ca="1" si="79"/>
        <v>#VALUE!</v>
      </c>
      <c r="AI133" s="185" t="e">
        <f t="shared" ca="1" si="79"/>
        <v>#VALUE!</v>
      </c>
      <c r="AJ133" s="185" t="e">
        <f t="shared" ca="1" si="79"/>
        <v>#VALUE!</v>
      </c>
      <c r="AK133" s="185" t="e">
        <f t="shared" ca="1" si="79"/>
        <v>#VALUE!</v>
      </c>
      <c r="AL133" s="185" t="e">
        <f t="shared" ca="1" si="79"/>
        <v>#VALUE!</v>
      </c>
      <c r="AM133" s="185" t="e">
        <f t="shared" ca="1" si="79"/>
        <v>#VALUE!</v>
      </c>
      <c r="AN133" s="185" t="e">
        <f t="shared" ca="1" si="79"/>
        <v>#VALUE!</v>
      </c>
      <c r="AO133" s="185" t="e">
        <f t="shared" ca="1" si="79"/>
        <v>#VALUE!</v>
      </c>
      <c r="AP133" s="185" t="e">
        <f t="shared" ref="AP133:AP137" ca="1" si="81">AP$117/AO$117*AO133</f>
        <v>#VALUE!</v>
      </c>
    </row>
    <row r="134" spans="1:42">
      <c r="A134" s="57" t="str">
        <f>'[4]TS BYDem'!A68</f>
        <v>*</v>
      </c>
      <c r="B134" s="185" t="s">
        <v>288</v>
      </c>
      <c r="C134" s="185" t="s">
        <v>137</v>
      </c>
      <c r="D134" s="186">
        <f>'[4]TS BYDem'!D68</f>
        <v>0</v>
      </c>
      <c r="E134" s="185" t="s">
        <v>137</v>
      </c>
      <c r="F134" s="185" t="s">
        <v>137</v>
      </c>
      <c r="G134" s="185" t="s">
        <v>137</v>
      </c>
      <c r="H134" s="185" t="s">
        <v>137</v>
      </c>
      <c r="I134" s="185">
        <v>0</v>
      </c>
      <c r="J134" s="185" t="str">
        <f>INDEX('[4]TS BYDem'!$J$10:$J$203,MATCH(D134,'[4]TS BYDem'!$D$10:$D$203,0))</f>
        <v/>
      </c>
      <c r="K134" s="185" t="e">
        <f t="shared" ref="K134:Z137" ca="1" si="82">K$117/J$117*J134</f>
        <v>#VALUE!</v>
      </c>
      <c r="L134" s="185" t="e">
        <f t="shared" ca="1" si="82"/>
        <v>#VALUE!</v>
      </c>
      <c r="M134" s="185" t="e">
        <f t="shared" ca="1" si="82"/>
        <v>#VALUE!</v>
      </c>
      <c r="N134" s="185" t="e">
        <f t="shared" ca="1" si="82"/>
        <v>#VALUE!</v>
      </c>
      <c r="O134" s="185" t="e">
        <f t="shared" ca="1" si="82"/>
        <v>#VALUE!</v>
      </c>
      <c r="P134" s="185" t="e">
        <f t="shared" ca="1" si="82"/>
        <v>#VALUE!</v>
      </c>
      <c r="Q134" s="185" t="e">
        <f t="shared" ca="1" si="82"/>
        <v>#VALUE!</v>
      </c>
      <c r="R134" s="185" t="e">
        <f t="shared" ca="1" si="82"/>
        <v>#VALUE!</v>
      </c>
      <c r="S134" s="185" t="e">
        <f t="shared" ca="1" si="82"/>
        <v>#VALUE!</v>
      </c>
      <c r="T134" s="185" t="e">
        <f t="shared" ca="1" si="82"/>
        <v>#VALUE!</v>
      </c>
      <c r="U134" s="185" t="e">
        <f t="shared" ca="1" si="82"/>
        <v>#VALUE!</v>
      </c>
      <c r="V134" s="185" t="e">
        <f t="shared" ca="1" si="82"/>
        <v>#VALUE!</v>
      </c>
      <c r="W134" s="185" t="e">
        <f t="shared" ca="1" si="82"/>
        <v>#VALUE!</v>
      </c>
      <c r="X134" s="185" t="e">
        <f t="shared" ca="1" si="82"/>
        <v>#VALUE!</v>
      </c>
      <c r="Y134" s="185" t="e">
        <f t="shared" ca="1" si="82"/>
        <v>#VALUE!</v>
      </c>
      <c r="Z134" s="185" t="e">
        <f t="shared" ca="1" si="80"/>
        <v>#VALUE!</v>
      </c>
      <c r="AA134" s="185" t="e">
        <f t="shared" ca="1" si="80"/>
        <v>#VALUE!</v>
      </c>
      <c r="AB134" s="185" t="e">
        <f t="shared" ca="1" si="80"/>
        <v>#VALUE!</v>
      </c>
      <c r="AC134" s="185" t="e">
        <f t="shared" ca="1" si="80"/>
        <v>#VALUE!</v>
      </c>
      <c r="AD134" s="185" t="e">
        <f t="shared" ca="1" si="80"/>
        <v>#VALUE!</v>
      </c>
      <c r="AE134" s="185" t="e">
        <f t="shared" ca="1" si="80"/>
        <v>#VALUE!</v>
      </c>
      <c r="AF134" s="185" t="e">
        <f t="shared" ca="1" si="80"/>
        <v>#VALUE!</v>
      </c>
      <c r="AG134" s="185" t="e">
        <f t="shared" ca="1" si="80"/>
        <v>#VALUE!</v>
      </c>
      <c r="AH134" s="185" t="e">
        <f t="shared" ca="1" si="80"/>
        <v>#VALUE!</v>
      </c>
      <c r="AI134" s="185" t="e">
        <f t="shared" ca="1" si="80"/>
        <v>#VALUE!</v>
      </c>
      <c r="AJ134" s="185" t="e">
        <f t="shared" ca="1" si="80"/>
        <v>#VALUE!</v>
      </c>
      <c r="AK134" s="185" t="e">
        <f t="shared" ca="1" si="80"/>
        <v>#VALUE!</v>
      </c>
      <c r="AL134" s="185" t="e">
        <f t="shared" ca="1" si="80"/>
        <v>#VALUE!</v>
      </c>
      <c r="AM134" s="185" t="e">
        <f t="shared" ca="1" si="80"/>
        <v>#VALUE!</v>
      </c>
      <c r="AN134" s="185" t="e">
        <f t="shared" ca="1" si="80"/>
        <v>#VALUE!</v>
      </c>
      <c r="AO134" s="185" t="e">
        <f t="shared" ca="1" si="80"/>
        <v>#VALUE!</v>
      </c>
      <c r="AP134" s="185" t="e">
        <f t="shared" ca="1" si="81"/>
        <v>#VALUE!</v>
      </c>
    </row>
    <row r="135" spans="1:42">
      <c r="A135" s="57" t="str">
        <f>'[4]TS BYDem'!A69</f>
        <v>*</v>
      </c>
      <c r="B135" s="185" t="s">
        <v>288</v>
      </c>
      <c r="C135" s="185" t="s">
        <v>137</v>
      </c>
      <c r="D135" s="186" t="str">
        <f>'[4]TS BYDem'!D69</f>
        <v>IIST</v>
      </c>
      <c r="E135" s="185" t="s">
        <v>137</v>
      </c>
      <c r="F135" s="185" t="s">
        <v>137</v>
      </c>
      <c r="G135" s="185" t="s">
        <v>137</v>
      </c>
      <c r="H135" s="185" t="s">
        <v>137</v>
      </c>
      <c r="I135" s="185">
        <v>0</v>
      </c>
      <c r="J135" s="185" t="str">
        <f>INDEX('[4]TS BYDem'!$J$10:$J$203,MATCH(D135,'[4]TS BYDem'!$D$10:$D$203,0))</f>
        <v/>
      </c>
      <c r="K135" s="185" t="e">
        <f t="shared" ca="1" si="82"/>
        <v>#VALUE!</v>
      </c>
      <c r="L135" s="185" t="e">
        <f t="shared" ca="1" si="82"/>
        <v>#VALUE!</v>
      </c>
      <c r="M135" s="185" t="e">
        <f t="shared" ca="1" si="82"/>
        <v>#VALUE!</v>
      </c>
      <c r="N135" s="185" t="e">
        <f t="shared" ca="1" si="82"/>
        <v>#VALUE!</v>
      </c>
      <c r="O135" s="185" t="e">
        <f t="shared" ca="1" si="82"/>
        <v>#VALUE!</v>
      </c>
      <c r="P135" s="185" t="e">
        <f t="shared" ca="1" si="82"/>
        <v>#VALUE!</v>
      </c>
      <c r="Q135" s="185" t="e">
        <f t="shared" ca="1" si="82"/>
        <v>#VALUE!</v>
      </c>
      <c r="R135" s="185" t="e">
        <f t="shared" ca="1" si="82"/>
        <v>#VALUE!</v>
      </c>
      <c r="S135" s="185" t="e">
        <f t="shared" ca="1" si="82"/>
        <v>#VALUE!</v>
      </c>
      <c r="T135" s="185" t="e">
        <f t="shared" ca="1" si="82"/>
        <v>#VALUE!</v>
      </c>
      <c r="U135" s="185" t="e">
        <f t="shared" ca="1" si="82"/>
        <v>#VALUE!</v>
      </c>
      <c r="V135" s="185" t="e">
        <f t="shared" ca="1" si="82"/>
        <v>#VALUE!</v>
      </c>
      <c r="W135" s="185" t="e">
        <f t="shared" ca="1" si="82"/>
        <v>#VALUE!</v>
      </c>
      <c r="X135" s="185" t="e">
        <f t="shared" ca="1" si="82"/>
        <v>#VALUE!</v>
      </c>
      <c r="Y135" s="185" t="e">
        <f t="shared" ca="1" si="82"/>
        <v>#VALUE!</v>
      </c>
      <c r="Z135" s="185" t="e">
        <f t="shared" ca="1" si="80"/>
        <v>#VALUE!</v>
      </c>
      <c r="AA135" s="185" t="e">
        <f t="shared" ca="1" si="80"/>
        <v>#VALUE!</v>
      </c>
      <c r="AB135" s="185" t="e">
        <f t="shared" ca="1" si="80"/>
        <v>#VALUE!</v>
      </c>
      <c r="AC135" s="185" t="e">
        <f t="shared" ca="1" si="80"/>
        <v>#VALUE!</v>
      </c>
      <c r="AD135" s="185" t="e">
        <f t="shared" ca="1" si="80"/>
        <v>#VALUE!</v>
      </c>
      <c r="AE135" s="185" t="e">
        <f t="shared" ca="1" si="80"/>
        <v>#VALUE!</v>
      </c>
      <c r="AF135" s="185" t="e">
        <f t="shared" ca="1" si="80"/>
        <v>#VALUE!</v>
      </c>
      <c r="AG135" s="185" t="e">
        <f t="shared" ca="1" si="80"/>
        <v>#VALUE!</v>
      </c>
      <c r="AH135" s="185" t="e">
        <f t="shared" ca="1" si="80"/>
        <v>#VALUE!</v>
      </c>
      <c r="AI135" s="185" t="e">
        <f t="shared" ca="1" si="80"/>
        <v>#VALUE!</v>
      </c>
      <c r="AJ135" s="185" t="e">
        <f t="shared" ca="1" si="80"/>
        <v>#VALUE!</v>
      </c>
      <c r="AK135" s="185" t="e">
        <f t="shared" ca="1" si="80"/>
        <v>#VALUE!</v>
      </c>
      <c r="AL135" s="185" t="e">
        <f t="shared" ca="1" si="80"/>
        <v>#VALUE!</v>
      </c>
      <c r="AM135" s="185" t="e">
        <f t="shared" ca="1" si="80"/>
        <v>#VALUE!</v>
      </c>
      <c r="AN135" s="185" t="e">
        <f t="shared" ca="1" si="80"/>
        <v>#VALUE!</v>
      </c>
      <c r="AO135" s="185" t="e">
        <f t="shared" ca="1" si="80"/>
        <v>#VALUE!</v>
      </c>
      <c r="AP135" s="185" t="e">
        <f t="shared" ca="1" si="81"/>
        <v>#VALUE!</v>
      </c>
    </row>
    <row r="136" spans="1:42">
      <c r="A136" s="57" t="str">
        <f>'[4]TS BYDem'!A70</f>
        <v>*</v>
      </c>
      <c r="B136" s="185" t="s">
        <v>288</v>
      </c>
      <c r="C136" s="185" t="s">
        <v>137</v>
      </c>
      <c r="D136" s="186" t="str">
        <f>'[4]TS BYDem'!D70</f>
        <v>Useful Energy Service</v>
      </c>
      <c r="E136" s="185" t="s">
        <v>137</v>
      </c>
      <c r="F136" s="185" t="s">
        <v>137</v>
      </c>
      <c r="G136" s="185" t="s">
        <v>137</v>
      </c>
      <c r="H136" s="185" t="s">
        <v>137</v>
      </c>
      <c r="I136" s="185">
        <v>0</v>
      </c>
      <c r="J136" s="185" t="str">
        <f>INDEX('[4]TS BYDem'!$J$10:$J$203,MATCH(D136,'[4]TS BYDem'!$D$10:$D$203,0))</f>
        <v/>
      </c>
      <c r="K136" s="185" t="e">
        <f t="shared" ca="1" si="82"/>
        <v>#VALUE!</v>
      </c>
      <c r="L136" s="185" t="e">
        <f t="shared" ca="1" si="82"/>
        <v>#VALUE!</v>
      </c>
      <c r="M136" s="185" t="e">
        <f t="shared" ca="1" si="82"/>
        <v>#VALUE!</v>
      </c>
      <c r="N136" s="185" t="e">
        <f t="shared" ca="1" si="82"/>
        <v>#VALUE!</v>
      </c>
      <c r="O136" s="185" t="e">
        <f t="shared" ca="1" si="82"/>
        <v>#VALUE!</v>
      </c>
      <c r="P136" s="185" t="e">
        <f t="shared" ca="1" si="82"/>
        <v>#VALUE!</v>
      </c>
      <c r="Q136" s="185" t="e">
        <f t="shared" ca="1" si="82"/>
        <v>#VALUE!</v>
      </c>
      <c r="R136" s="185" t="e">
        <f t="shared" ca="1" si="82"/>
        <v>#VALUE!</v>
      </c>
      <c r="S136" s="185" t="e">
        <f t="shared" ca="1" si="82"/>
        <v>#VALUE!</v>
      </c>
      <c r="T136" s="185" t="e">
        <f t="shared" ca="1" si="82"/>
        <v>#VALUE!</v>
      </c>
      <c r="U136" s="185" t="e">
        <f t="shared" ca="1" si="82"/>
        <v>#VALUE!</v>
      </c>
      <c r="V136" s="185" t="e">
        <f t="shared" ca="1" si="82"/>
        <v>#VALUE!</v>
      </c>
      <c r="W136" s="185" t="e">
        <f t="shared" ca="1" si="82"/>
        <v>#VALUE!</v>
      </c>
      <c r="X136" s="185" t="e">
        <f t="shared" ca="1" si="82"/>
        <v>#VALUE!</v>
      </c>
      <c r="Y136" s="185" t="e">
        <f t="shared" ca="1" si="82"/>
        <v>#VALUE!</v>
      </c>
      <c r="Z136" s="185" t="e">
        <f t="shared" ca="1" si="80"/>
        <v>#VALUE!</v>
      </c>
      <c r="AA136" s="185" t="e">
        <f t="shared" ca="1" si="80"/>
        <v>#VALUE!</v>
      </c>
      <c r="AB136" s="185" t="e">
        <f t="shared" ca="1" si="80"/>
        <v>#VALUE!</v>
      </c>
      <c r="AC136" s="185" t="e">
        <f t="shared" ca="1" si="80"/>
        <v>#VALUE!</v>
      </c>
      <c r="AD136" s="185" t="e">
        <f t="shared" ca="1" si="80"/>
        <v>#VALUE!</v>
      </c>
      <c r="AE136" s="185" t="e">
        <f t="shared" ca="1" si="80"/>
        <v>#VALUE!</v>
      </c>
      <c r="AF136" s="185" t="e">
        <f t="shared" ca="1" si="80"/>
        <v>#VALUE!</v>
      </c>
      <c r="AG136" s="185" t="e">
        <f t="shared" ca="1" si="80"/>
        <v>#VALUE!</v>
      </c>
      <c r="AH136" s="185" t="e">
        <f t="shared" ca="1" si="80"/>
        <v>#VALUE!</v>
      </c>
      <c r="AI136" s="185" t="e">
        <f t="shared" ca="1" si="80"/>
        <v>#VALUE!</v>
      </c>
      <c r="AJ136" s="185" t="e">
        <f t="shared" ca="1" si="80"/>
        <v>#VALUE!</v>
      </c>
      <c r="AK136" s="185" t="e">
        <f t="shared" ca="1" si="80"/>
        <v>#VALUE!</v>
      </c>
      <c r="AL136" s="185" t="e">
        <f t="shared" ca="1" si="80"/>
        <v>#VALUE!</v>
      </c>
      <c r="AM136" s="185" t="e">
        <f t="shared" ca="1" si="80"/>
        <v>#VALUE!</v>
      </c>
      <c r="AN136" s="185" t="e">
        <f t="shared" ca="1" si="80"/>
        <v>#VALUE!</v>
      </c>
      <c r="AO136" s="185" t="e">
        <f t="shared" ca="1" si="80"/>
        <v>#VALUE!</v>
      </c>
      <c r="AP136" s="185" t="e">
        <f t="shared" ca="1" si="81"/>
        <v>#VALUE!</v>
      </c>
    </row>
    <row r="137" spans="1:42">
      <c r="A137" s="57" t="str">
        <f>'[4]TS BYDem'!A71</f>
        <v>*</v>
      </c>
      <c r="B137" s="185" t="s">
        <v>288</v>
      </c>
      <c r="C137" s="185" t="s">
        <v>137</v>
      </c>
      <c r="D137" s="186">
        <f>'[4]TS BYDem'!D71</f>
        <v>0</v>
      </c>
      <c r="E137" s="185" t="s">
        <v>137</v>
      </c>
      <c r="F137" s="185" t="s">
        <v>137</v>
      </c>
      <c r="G137" s="185" t="s">
        <v>137</v>
      </c>
      <c r="H137" s="185" t="s">
        <v>137</v>
      </c>
      <c r="I137" s="185">
        <v>0</v>
      </c>
      <c r="J137" s="185" t="str">
        <f>INDEX('[4]TS BYDem'!$J$10:$J$203,MATCH(D137,'[4]TS BYDem'!$D$10:$D$203,0))</f>
        <v/>
      </c>
      <c r="K137" s="185" t="e">
        <f t="shared" ca="1" si="82"/>
        <v>#VALUE!</v>
      </c>
      <c r="L137" s="185" t="e">
        <f t="shared" ca="1" si="82"/>
        <v>#VALUE!</v>
      </c>
      <c r="M137" s="185" t="e">
        <f t="shared" ca="1" si="82"/>
        <v>#VALUE!</v>
      </c>
      <c r="N137" s="185" t="e">
        <f t="shared" ca="1" si="82"/>
        <v>#VALUE!</v>
      </c>
      <c r="O137" s="185" t="e">
        <f t="shared" ca="1" si="82"/>
        <v>#VALUE!</v>
      </c>
      <c r="P137" s="185" t="e">
        <f t="shared" ca="1" si="82"/>
        <v>#VALUE!</v>
      </c>
      <c r="Q137" s="185" t="e">
        <f t="shared" ca="1" si="82"/>
        <v>#VALUE!</v>
      </c>
      <c r="R137" s="185" t="e">
        <f t="shared" ca="1" si="82"/>
        <v>#VALUE!</v>
      </c>
      <c r="S137" s="185" t="e">
        <f t="shared" ca="1" si="82"/>
        <v>#VALUE!</v>
      </c>
      <c r="T137" s="185" t="e">
        <f t="shared" ca="1" si="82"/>
        <v>#VALUE!</v>
      </c>
      <c r="U137" s="185" t="e">
        <f t="shared" ca="1" si="82"/>
        <v>#VALUE!</v>
      </c>
      <c r="V137" s="185" t="e">
        <f t="shared" ca="1" si="82"/>
        <v>#VALUE!</v>
      </c>
      <c r="W137" s="185" t="e">
        <f t="shared" ca="1" si="82"/>
        <v>#VALUE!</v>
      </c>
      <c r="X137" s="185" t="e">
        <f t="shared" ca="1" si="82"/>
        <v>#VALUE!</v>
      </c>
      <c r="Y137" s="185" t="e">
        <f t="shared" ca="1" si="82"/>
        <v>#VALUE!</v>
      </c>
      <c r="Z137" s="185" t="e">
        <f t="shared" ca="1" si="82"/>
        <v>#VALUE!</v>
      </c>
      <c r="AA137" s="185" t="e">
        <f t="shared" ca="1" si="80"/>
        <v>#VALUE!</v>
      </c>
      <c r="AB137" s="185" t="e">
        <f t="shared" ca="1" si="80"/>
        <v>#VALUE!</v>
      </c>
      <c r="AC137" s="185" t="e">
        <f t="shared" ca="1" si="80"/>
        <v>#VALUE!</v>
      </c>
      <c r="AD137" s="185" t="e">
        <f t="shared" ca="1" si="80"/>
        <v>#VALUE!</v>
      </c>
      <c r="AE137" s="185" t="e">
        <f t="shared" ca="1" si="80"/>
        <v>#VALUE!</v>
      </c>
      <c r="AF137" s="185" t="e">
        <f t="shared" ca="1" si="80"/>
        <v>#VALUE!</v>
      </c>
      <c r="AG137" s="185" t="e">
        <f t="shared" ca="1" si="80"/>
        <v>#VALUE!</v>
      </c>
      <c r="AH137" s="185" t="e">
        <f t="shared" ca="1" si="80"/>
        <v>#VALUE!</v>
      </c>
      <c r="AI137" s="185" t="e">
        <f t="shared" ca="1" si="80"/>
        <v>#VALUE!</v>
      </c>
      <c r="AJ137" s="185" t="e">
        <f t="shared" ca="1" si="80"/>
        <v>#VALUE!</v>
      </c>
      <c r="AK137" s="185" t="e">
        <f t="shared" ca="1" si="80"/>
        <v>#VALUE!</v>
      </c>
      <c r="AL137" s="185" t="e">
        <f t="shared" ca="1" si="80"/>
        <v>#VALUE!</v>
      </c>
      <c r="AM137" s="185" t="e">
        <f t="shared" ca="1" si="80"/>
        <v>#VALUE!</v>
      </c>
      <c r="AN137" s="185" t="e">
        <f t="shared" ca="1" si="80"/>
        <v>#VALUE!</v>
      </c>
      <c r="AO137" s="185" t="e">
        <f t="shared" ca="1" si="80"/>
        <v>#VALUE!</v>
      </c>
      <c r="AP137" s="185" t="e">
        <f t="shared" ca="1" si="81"/>
        <v>#VALUE!</v>
      </c>
    </row>
    <row r="138" spans="1:42" s="5" customFormat="1">
      <c r="A138" s="57" t="str">
        <f>'[4]TS BYDem'!A70</f>
        <v>*</v>
      </c>
      <c r="B138" s="5">
        <f>B117+1</f>
        <v>4</v>
      </c>
      <c r="C138" s="3" t="str">
        <f ca="1">OFFSET($C$9,$B138,0)</f>
        <v>FerroManganese</v>
      </c>
      <c r="D138" s="3" t="str">
        <f ca="1">OFFSET($B$9,$B138,0)</f>
        <v>FAM</v>
      </c>
      <c r="J138" s="5">
        <f ca="1">SUMIF($B$10:$B$24,$D138,J$10:J$24)*SUMIF($B$10:$B$24,$D138,J$45:J$58)</f>
        <v>13.345629432701433</v>
      </c>
      <c r="K138" s="5">
        <f t="shared" ref="K138:AP138" ca="1" si="83">SUMIF($B$10:$B$24,$D138,K$10:K$24)*SUMIF($B$10:$B$24,$D138,K$45:K$58)</f>
        <v>13.752000000000001</v>
      </c>
      <c r="L138" s="5">
        <f t="shared" ca="1" si="83"/>
        <v>14.013999999999999</v>
      </c>
      <c r="M138" s="5">
        <f t="shared" ca="1" si="83"/>
        <v>14.365</v>
      </c>
      <c r="N138" s="5">
        <f t="shared" ca="1" si="83"/>
        <v>14.41</v>
      </c>
      <c r="O138" s="5">
        <f t="shared" ca="1" si="83"/>
        <v>14.513</v>
      </c>
      <c r="P138" s="5">
        <f t="shared" ca="1" si="83"/>
        <v>14.522</v>
      </c>
      <c r="Q138" s="5">
        <f t="shared" ca="1" si="83"/>
        <v>14.384</v>
      </c>
      <c r="R138" s="5">
        <f t="shared" ca="1" si="83"/>
        <v>12.598000000000001</v>
      </c>
      <c r="S138" s="5">
        <f t="shared" ca="1" si="83"/>
        <v>12.896120610687023</v>
      </c>
      <c r="T138" s="3">
        <f t="shared" ca="1" si="83"/>
        <v>13.049989312977099</v>
      </c>
      <c r="U138" s="5">
        <f t="shared" ca="1" si="83"/>
        <v>13.203858015267175</v>
      </c>
      <c r="V138" s="5">
        <f t="shared" ca="1" si="83"/>
        <v>13.367343511450379</v>
      </c>
      <c r="W138" s="5">
        <f t="shared" ca="1" si="83"/>
        <v>13.578912977099231</v>
      </c>
      <c r="X138" s="5">
        <f t="shared" ca="1" si="83"/>
        <v>13.723164885496177</v>
      </c>
      <c r="Y138" s="5">
        <f t="shared" ca="1" si="83"/>
        <v>13.848183206106864</v>
      </c>
      <c r="Z138" s="5">
        <f t="shared" ca="1" si="83"/>
        <v>14.184770992366406</v>
      </c>
      <c r="AA138" s="5">
        <f t="shared" ca="1" si="83"/>
        <v>14.252088549618314</v>
      </c>
      <c r="AB138" s="5">
        <f ca="1">SUMIF($B$10:$B$24,$D138,AB$10:AB$24)*SUMIF($B$10:$B$24,$D138,AB$44:AB$58)</f>
        <v>14.338639694656482</v>
      </c>
      <c r="AC138" s="5">
        <f t="shared" ca="1" si="83"/>
        <v>14.454041221374041</v>
      </c>
      <c r="AD138" s="5">
        <f t="shared" ca="1" si="83"/>
        <v>14.607909923664119</v>
      </c>
      <c r="AE138" s="5">
        <f t="shared" ca="1" si="83"/>
        <v>14.781012213740453</v>
      </c>
      <c r="AF138" s="5">
        <f t="shared" ca="1" si="83"/>
        <v>15.040665648854958</v>
      </c>
      <c r="AG138" s="5">
        <f t="shared" ca="1" si="83"/>
        <v>15.271468702290074</v>
      </c>
      <c r="AH138" s="5">
        <f t="shared" ca="1" si="83"/>
        <v>15.511888549618318</v>
      </c>
      <c r="AI138" s="5">
        <f t="shared" ca="1" si="83"/>
        <v>15.771541984732822</v>
      </c>
      <c r="AJ138" s="5">
        <f t="shared" ca="1" si="83"/>
        <v>16.060045801526716</v>
      </c>
      <c r="AK138" s="5">
        <f t="shared" ca="1" si="83"/>
        <v>16.358166412213741</v>
      </c>
      <c r="AL138" s="5">
        <f t="shared" ca="1" si="83"/>
        <v>16.665903816793893</v>
      </c>
      <c r="AM138" s="5">
        <f t="shared" ca="1" si="83"/>
        <v>18.387309923664123</v>
      </c>
      <c r="AN138" s="5">
        <f t="shared" ca="1" si="83"/>
        <v>20.849209160305342</v>
      </c>
      <c r="AO138" s="5">
        <f t="shared" ca="1" si="83"/>
        <v>24.909098982188311</v>
      </c>
      <c r="AP138" s="5">
        <f t="shared" ca="1" si="83"/>
        <v>29.092404325699704</v>
      </c>
    </row>
    <row r="139" spans="1:42">
      <c r="A139" s="57" t="str">
        <f>'[4]TS BYDem'!A73</f>
        <v/>
      </c>
      <c r="B139" s="185" t="s">
        <v>288</v>
      </c>
      <c r="C139" s="185" t="s">
        <v>137</v>
      </c>
      <c r="D139" s="186" t="str">
        <f>'[4]TS BYDem'!D73</f>
        <v>ICPK</v>
      </c>
      <c r="E139" s="185" t="s">
        <v>137</v>
      </c>
      <c r="F139" s="185" t="s">
        <v>137</v>
      </c>
      <c r="G139" s="185" t="s">
        <v>137</v>
      </c>
      <c r="H139" s="185" t="s">
        <v>137</v>
      </c>
      <c r="I139" s="185">
        <v>0</v>
      </c>
      <c r="J139" s="185">
        <f>INDEX('[4]TS BYDem'!$J$10:$J$203,MATCH(D139,'[4]TS BYDem'!$D$10:$D$203,0))</f>
        <v>0.55647663194961794</v>
      </c>
      <c r="K139" s="185">
        <f ca="1">K$138/J$138*J139</f>
        <v>0.57342118490263572</v>
      </c>
      <c r="L139" s="185">
        <f t="shared" ref="L139:AA139" ca="1" si="84">L$138/K$138*K139</f>
        <v>0.58434587588900067</v>
      </c>
      <c r="M139" s="192">
        <f t="shared" ref="M139:M147" si="85">O139</f>
        <v>0.80918000000000012</v>
      </c>
      <c r="N139" s="192">
        <f t="shared" ref="N139:N147" si="86">O139</f>
        <v>0.80918000000000012</v>
      </c>
      <c r="O139" s="192">
        <f>INDEX('[4]TS BYDem'!$O$10:$O$203,MATCH(D139,'[4]TS BYDem'!$D$10:$D$203,0))</f>
        <v>0.80918000000000012</v>
      </c>
      <c r="P139" s="185">
        <f t="shared" ca="1" si="84"/>
        <v>0.80968179976572741</v>
      </c>
      <c r="Q139" s="185">
        <f t="shared" ca="1" si="84"/>
        <v>0.80198753669124245</v>
      </c>
      <c r="R139" s="185">
        <f t="shared" ca="1" si="84"/>
        <v>0.70240816095914027</v>
      </c>
      <c r="S139" s="185">
        <f t="shared" ca="1" si="84"/>
        <v>0.71903003347038708</v>
      </c>
      <c r="T139" s="185">
        <f t="shared" ca="1" si="84"/>
        <v>0.72760906444393381</v>
      </c>
      <c r="U139" s="185">
        <f t="shared" ca="1" si="84"/>
        <v>0.73618809541748054</v>
      </c>
      <c r="V139" s="185">
        <f t="shared" ca="1" si="84"/>
        <v>0.74530331582687392</v>
      </c>
      <c r="W139" s="185">
        <f t="shared" ca="1" si="84"/>
        <v>0.7570994834155006</v>
      </c>
      <c r="X139" s="185">
        <f t="shared" ca="1" si="84"/>
        <v>0.76514232495320067</v>
      </c>
      <c r="Y139" s="185">
        <f t="shared" ca="1" si="84"/>
        <v>0.77211278761920743</v>
      </c>
      <c r="Z139" s="185">
        <f t="shared" ca="1" si="84"/>
        <v>0.79087941787384097</v>
      </c>
      <c r="AA139" s="185">
        <f t="shared" ca="1" si="84"/>
        <v>0.79463274392476757</v>
      </c>
      <c r="AB139" s="185">
        <f t="shared" ref="AA139:AP154" ca="1" si="87">AB$138/AA$138*AA139</f>
        <v>0.79945844884738759</v>
      </c>
      <c r="AC139" s="185">
        <f t="shared" ca="1" si="87"/>
        <v>0.8058927220775477</v>
      </c>
      <c r="AD139" s="185">
        <f t="shared" ca="1" si="87"/>
        <v>0.81447175305109454</v>
      </c>
      <c r="AE139" s="185">
        <f t="shared" ca="1" si="87"/>
        <v>0.82412316289633458</v>
      </c>
      <c r="AF139" s="185">
        <f t="shared" ca="1" si="87"/>
        <v>0.83860027766419476</v>
      </c>
      <c r="AG139" s="185">
        <f t="shared" ca="1" si="87"/>
        <v>0.85146882412451497</v>
      </c>
      <c r="AH139" s="185">
        <f t="shared" ca="1" si="87"/>
        <v>0.86487356002068172</v>
      </c>
      <c r="AI139" s="185">
        <f t="shared" ca="1" si="87"/>
        <v>0.8793506747885419</v>
      </c>
      <c r="AJ139" s="185">
        <f t="shared" ca="1" si="87"/>
        <v>0.89543635786394205</v>
      </c>
      <c r="AK139" s="185">
        <f t="shared" ca="1" si="87"/>
        <v>0.91205823037518896</v>
      </c>
      <c r="AL139" s="185">
        <f t="shared" ca="1" si="87"/>
        <v>0.92921629232228231</v>
      </c>
      <c r="AM139" s="185">
        <f t="shared" ca="1" si="87"/>
        <v>1.0251942013388367</v>
      </c>
      <c r="AN139" s="185">
        <f t="shared" ca="1" si="87"/>
        <v>1.1624586969155846</v>
      </c>
      <c r="AO139" s="185">
        <f t="shared" ca="1" si="87"/>
        <v>1.3888200037488554</v>
      </c>
      <c r="AP139" s="185">
        <f t="shared" ca="1" si="87"/>
        <v>1.6220624083421544</v>
      </c>
    </row>
    <row r="140" spans="1:42">
      <c r="A140" s="57" t="str">
        <f>'[4]TS BYDem'!A74</f>
        <v/>
      </c>
      <c r="B140" s="185" t="s">
        <v>288</v>
      </c>
      <c r="C140" s="185" t="s">
        <v>137</v>
      </c>
      <c r="D140" s="186" t="str">
        <f>'[4]TS BYDem'!D74</f>
        <v>ICPA</v>
      </c>
      <c r="E140" s="185" t="s">
        <v>137</v>
      </c>
      <c r="F140" s="185" t="s">
        <v>137</v>
      </c>
      <c r="G140" s="185" t="s">
        <v>137</v>
      </c>
      <c r="H140" s="185" t="s">
        <v>137</v>
      </c>
      <c r="I140" s="185">
        <v>0</v>
      </c>
      <c r="J140" s="185">
        <f>INDEX('[4]TS BYDem'!$J$10:$J$203,MATCH(D140,'[4]TS BYDem'!$D$10:$D$203,0))</f>
        <v>0.2086787369811067</v>
      </c>
      <c r="K140" s="185">
        <f t="shared" ref="K140:Z155" ca="1" si="88">K$138/J$138*J140</f>
        <v>0.21503294433848838</v>
      </c>
      <c r="L140" s="185">
        <f t="shared" ca="1" si="88"/>
        <v>0.21912970345837524</v>
      </c>
      <c r="M140" s="192">
        <f t="shared" si="85"/>
        <v>0.30344250000000006</v>
      </c>
      <c r="N140" s="192">
        <f t="shared" si="86"/>
        <v>0.30344250000000006</v>
      </c>
      <c r="O140" s="192">
        <f>INDEX('[4]TS BYDem'!$O$10:$O$203,MATCH(D140,'[4]TS BYDem'!$D$10:$D$203,0))</f>
        <v>0.30344250000000006</v>
      </c>
      <c r="P140" s="185">
        <f t="shared" ca="1" si="88"/>
        <v>0.30363067491214779</v>
      </c>
      <c r="Q140" s="185">
        <f t="shared" ca="1" si="88"/>
        <v>0.30074532625921596</v>
      </c>
      <c r="R140" s="185">
        <f t="shared" ca="1" si="88"/>
        <v>0.26340306035967764</v>
      </c>
      <c r="S140" s="185">
        <f t="shared" ca="1" si="88"/>
        <v>0.26963626255139522</v>
      </c>
      <c r="T140" s="185">
        <f t="shared" ca="1" si="88"/>
        <v>0.27285339916647527</v>
      </c>
      <c r="U140" s="185">
        <f t="shared" ca="1" si="88"/>
        <v>0.27607053578155533</v>
      </c>
      <c r="V140" s="185">
        <f t="shared" ca="1" si="88"/>
        <v>0.27948874343507785</v>
      </c>
      <c r="W140" s="185">
        <f t="shared" ca="1" si="88"/>
        <v>0.28391230628081282</v>
      </c>
      <c r="X140" s="185">
        <f t="shared" ca="1" si="88"/>
        <v>0.28692837185745035</v>
      </c>
      <c r="Y140" s="185">
        <f t="shared" ca="1" si="88"/>
        <v>0.28954229535720288</v>
      </c>
      <c r="Z140" s="185">
        <f t="shared" ca="1" si="88"/>
        <v>0.29657978170269045</v>
      </c>
      <c r="AA140" s="185">
        <f t="shared" ca="1" si="87"/>
        <v>0.29798727897178795</v>
      </c>
      <c r="AB140" s="185">
        <f t="shared" ca="1" si="87"/>
        <v>0.29979691831777044</v>
      </c>
      <c r="AC140" s="185">
        <f t="shared" ca="1" si="87"/>
        <v>0.30220977077908051</v>
      </c>
      <c r="AD140" s="185">
        <f t="shared" ca="1" si="87"/>
        <v>0.30542690739416056</v>
      </c>
      <c r="AE140" s="185">
        <f t="shared" ca="1" si="87"/>
        <v>0.30904618608612561</v>
      </c>
      <c r="AF140" s="185">
        <f t="shared" ca="1" si="87"/>
        <v>0.31447510412407315</v>
      </c>
      <c r="AG140" s="185">
        <f t="shared" ca="1" si="87"/>
        <v>0.31930080904669322</v>
      </c>
      <c r="AH140" s="185">
        <f t="shared" ca="1" si="87"/>
        <v>0.32432758500775577</v>
      </c>
      <c r="AI140" s="185">
        <f t="shared" ca="1" si="87"/>
        <v>0.32975650304570331</v>
      </c>
      <c r="AJ140" s="185">
        <f t="shared" ca="1" si="87"/>
        <v>0.33578863419897836</v>
      </c>
      <c r="AK140" s="185">
        <f t="shared" ca="1" si="87"/>
        <v>0.342021836390696</v>
      </c>
      <c r="AL140" s="185">
        <f t="shared" ca="1" si="87"/>
        <v>0.34845610962085599</v>
      </c>
      <c r="AM140" s="185">
        <f t="shared" ca="1" si="87"/>
        <v>0.38444782550206386</v>
      </c>
      <c r="AN140" s="185">
        <f t="shared" ca="1" si="87"/>
        <v>0.43592201134334435</v>
      </c>
      <c r="AO140" s="185">
        <f t="shared" ca="1" si="87"/>
        <v>0.52080750140582099</v>
      </c>
      <c r="AP140" s="185">
        <f t="shared" ca="1" si="87"/>
        <v>0.60827340312830813</v>
      </c>
    </row>
    <row r="141" spans="1:42">
      <c r="A141" s="57" t="str">
        <f>'[4]TS BYDem'!A75</f>
        <v/>
      </c>
      <c r="B141" s="185" t="s">
        <v>288</v>
      </c>
      <c r="C141" s="185" t="s">
        <v>137</v>
      </c>
      <c r="D141" s="186" t="str">
        <f>'[4]TS BYDem'!D75</f>
        <v>ICPL</v>
      </c>
      <c r="E141" s="185" t="s">
        <v>137</v>
      </c>
      <c r="F141" s="185" t="s">
        <v>137</v>
      </c>
      <c r="G141" s="185" t="s">
        <v>137</v>
      </c>
      <c r="H141" s="185" t="s">
        <v>137</v>
      </c>
      <c r="I141" s="185">
        <v>0</v>
      </c>
      <c r="J141" s="185">
        <f>INDEX('[4]TS BYDem'!$J$10:$J$203,MATCH(D141,'[4]TS BYDem'!$D$10:$D$203,0))</f>
        <v>0.3338859791697707</v>
      </c>
      <c r="K141" s="185">
        <f t="shared" ca="1" si="88"/>
        <v>0.34405271094158141</v>
      </c>
      <c r="L141" s="185">
        <f t="shared" ca="1" si="88"/>
        <v>0.35060752553340035</v>
      </c>
      <c r="M141" s="192">
        <f t="shared" si="85"/>
        <v>0.48550800000000005</v>
      </c>
      <c r="N141" s="192">
        <f t="shared" si="86"/>
        <v>0.48550800000000005</v>
      </c>
      <c r="O141" s="192">
        <f>INDEX('[4]TS BYDem'!$O$10:$O$203,MATCH(D141,'[4]TS BYDem'!$D$10:$D$203,0))</f>
        <v>0.48550800000000005</v>
      </c>
      <c r="P141" s="185">
        <f t="shared" ca="1" si="88"/>
        <v>0.48580907985943644</v>
      </c>
      <c r="Q141" s="185">
        <f t="shared" ca="1" si="88"/>
        <v>0.48119252201474549</v>
      </c>
      <c r="R141" s="185">
        <f t="shared" ca="1" si="88"/>
        <v>0.42144489657548417</v>
      </c>
      <c r="S141" s="185">
        <f t="shared" ca="1" si="88"/>
        <v>0.43141802008223223</v>
      </c>
      <c r="T141" s="185">
        <f t="shared" ca="1" si="88"/>
        <v>0.43656543866636027</v>
      </c>
      <c r="U141" s="185">
        <f t="shared" ca="1" si="88"/>
        <v>0.44171285725048831</v>
      </c>
      <c r="V141" s="185">
        <f t="shared" ca="1" si="88"/>
        <v>0.44718198949612431</v>
      </c>
      <c r="W141" s="185">
        <f t="shared" ca="1" si="88"/>
        <v>0.45425969004930028</v>
      </c>
      <c r="X141" s="185">
        <f t="shared" ca="1" si="88"/>
        <v>0.4590853949719203</v>
      </c>
      <c r="Y141" s="185">
        <f t="shared" ca="1" si="88"/>
        <v>0.46326767257152435</v>
      </c>
      <c r="Z141" s="185">
        <f t="shared" ca="1" si="88"/>
        <v>0.47452765072430447</v>
      </c>
      <c r="AA141" s="185">
        <f t="shared" ca="1" si="87"/>
        <v>0.47677964635486048</v>
      </c>
      <c r="AB141" s="185">
        <f t="shared" ca="1" si="87"/>
        <v>0.47967506930843251</v>
      </c>
      <c r="AC141" s="185">
        <f t="shared" ca="1" si="87"/>
        <v>0.4835356332465286</v>
      </c>
      <c r="AD141" s="185">
        <f t="shared" ca="1" si="87"/>
        <v>0.48868305183065669</v>
      </c>
      <c r="AE141" s="185">
        <f t="shared" ca="1" si="87"/>
        <v>0.4944738977378007</v>
      </c>
      <c r="AF141" s="185">
        <f t="shared" ca="1" si="87"/>
        <v>0.50316016659851681</v>
      </c>
      <c r="AG141" s="185">
        <f t="shared" ca="1" si="87"/>
        <v>0.51088129447470887</v>
      </c>
      <c r="AH141" s="185">
        <f t="shared" ca="1" si="87"/>
        <v>0.51892413601240894</v>
      </c>
      <c r="AI141" s="185">
        <f t="shared" ca="1" si="87"/>
        <v>0.52761040487312505</v>
      </c>
      <c r="AJ141" s="185">
        <f t="shared" ca="1" si="87"/>
        <v>0.5372618147183652</v>
      </c>
      <c r="AK141" s="185">
        <f t="shared" ca="1" si="87"/>
        <v>0.54723493822511338</v>
      </c>
      <c r="AL141" s="185">
        <f t="shared" ca="1" si="87"/>
        <v>0.55752977539336934</v>
      </c>
      <c r="AM141" s="185">
        <f t="shared" ca="1" si="87"/>
        <v>0.61511652080330192</v>
      </c>
      <c r="AN141" s="185">
        <f t="shared" ca="1" si="87"/>
        <v>0.69747521814935065</v>
      </c>
      <c r="AO141" s="185">
        <f t="shared" ca="1" si="87"/>
        <v>0.8332920022493131</v>
      </c>
      <c r="AP141" s="185">
        <f t="shared" ca="1" si="87"/>
        <v>0.97323744500529252</v>
      </c>
    </row>
    <row r="142" spans="1:42">
      <c r="A142" s="57" t="str">
        <f>'[4]TS BYDem'!A76</f>
        <v/>
      </c>
      <c r="B142" s="185" t="s">
        <v>288</v>
      </c>
      <c r="C142" s="185" t="s">
        <v>137</v>
      </c>
      <c r="D142" s="186" t="str">
        <f>'[4]TS BYDem'!D76</f>
        <v>ICPC</v>
      </c>
      <c r="E142" s="185" t="s">
        <v>137</v>
      </c>
      <c r="F142" s="185" t="s">
        <v>137</v>
      </c>
      <c r="G142" s="185" t="s">
        <v>137</v>
      </c>
      <c r="H142" s="185" t="s">
        <v>137</v>
      </c>
      <c r="I142" s="185">
        <v>0</v>
      </c>
      <c r="J142" s="185">
        <f>INDEX('[4]TS BYDem'!$J$10:$J$203,MATCH(D142,'[4]TS BYDem'!$D$10:$D$203,0))</f>
        <v>2.7823831597480893</v>
      </c>
      <c r="K142" s="185">
        <f ca="1">K$138/J$138*J142</f>
        <v>2.8671059245131785</v>
      </c>
      <c r="L142" s="185">
        <f t="shared" ca="1" si="88"/>
        <v>2.921729379445003</v>
      </c>
      <c r="M142" s="192">
        <f t="shared" si="85"/>
        <v>4.0459000000000005</v>
      </c>
      <c r="N142" s="192">
        <f t="shared" si="86"/>
        <v>4.0459000000000005</v>
      </c>
      <c r="O142" s="192">
        <f>INDEX('[4]TS BYDem'!$O$10:$O$203,MATCH(D142,'[4]TS BYDem'!$D$10:$D$203,0))</f>
        <v>4.0459000000000005</v>
      </c>
      <c r="P142" s="185">
        <f t="shared" ca="1" si="88"/>
        <v>4.0484089988286369</v>
      </c>
      <c r="Q142" s="185">
        <f t="shared" ca="1" si="88"/>
        <v>4.0099376834562124</v>
      </c>
      <c r="R142" s="185">
        <f t="shared" ca="1" si="88"/>
        <v>3.5120408047957015</v>
      </c>
      <c r="S142" s="185">
        <f t="shared" ca="1" si="88"/>
        <v>3.5951501673519353</v>
      </c>
      <c r="T142" s="185">
        <f t="shared" ca="1" si="88"/>
        <v>3.6380453222196691</v>
      </c>
      <c r="U142" s="185">
        <f t="shared" ca="1" si="88"/>
        <v>3.680940477087403</v>
      </c>
      <c r="V142" s="185">
        <f t="shared" ca="1" si="88"/>
        <v>3.72651657913437</v>
      </c>
      <c r="W142" s="185">
        <f t="shared" ca="1" si="88"/>
        <v>3.7854974170775031</v>
      </c>
      <c r="X142" s="185">
        <f t="shared" ca="1" si="88"/>
        <v>3.8257116247660035</v>
      </c>
      <c r="Y142" s="185">
        <f t="shared" ca="1" si="88"/>
        <v>3.8605639380960368</v>
      </c>
      <c r="Z142" s="185">
        <f t="shared" ca="1" si="88"/>
        <v>3.9543970893692046</v>
      </c>
      <c r="AA142" s="185">
        <f t="shared" ca="1" si="87"/>
        <v>3.9731637196238379</v>
      </c>
      <c r="AB142" s="185">
        <f t="shared" ca="1" si="87"/>
        <v>3.9972922442369381</v>
      </c>
      <c r="AC142" s="185">
        <f t="shared" ca="1" si="87"/>
        <v>4.0294636103877384</v>
      </c>
      <c r="AD142" s="185">
        <f t="shared" ca="1" si="87"/>
        <v>4.0723587652554727</v>
      </c>
      <c r="AE142" s="185">
        <f t="shared" ca="1" si="87"/>
        <v>4.1206158144816731</v>
      </c>
      <c r="AF142" s="185">
        <f t="shared" ca="1" si="87"/>
        <v>4.1930013883209742</v>
      </c>
      <c r="AG142" s="185">
        <f t="shared" ca="1" si="87"/>
        <v>4.2573441206225748</v>
      </c>
      <c r="AH142" s="185">
        <f t="shared" ca="1" si="87"/>
        <v>4.3243678001034089</v>
      </c>
      <c r="AI142" s="185">
        <f t="shared" ca="1" si="87"/>
        <v>4.39675337394271</v>
      </c>
      <c r="AJ142" s="185">
        <f t="shared" ca="1" si="87"/>
        <v>4.4771817893197108</v>
      </c>
      <c r="AK142" s="185">
        <f t="shared" ca="1" si="87"/>
        <v>4.5602911518759459</v>
      </c>
      <c r="AL142" s="185">
        <f t="shared" ca="1" si="87"/>
        <v>4.6460814616114128</v>
      </c>
      <c r="AM142" s="185">
        <f t="shared" ca="1" si="87"/>
        <v>5.1259710066941846</v>
      </c>
      <c r="AN142" s="185">
        <f t="shared" ca="1" si="87"/>
        <v>5.8122934845779239</v>
      </c>
      <c r="AO142" s="185">
        <f t="shared" ca="1" si="87"/>
        <v>6.9441000187442787</v>
      </c>
      <c r="AP142" s="185">
        <f t="shared" ca="1" si="87"/>
        <v>8.1103120417107739</v>
      </c>
    </row>
    <row r="143" spans="1:42">
      <c r="A143" s="57" t="str">
        <f>'[4]TS BYDem'!A77</f>
        <v/>
      </c>
      <c r="B143" s="185" t="s">
        <v>288</v>
      </c>
      <c r="C143" s="185" t="s">
        <v>137</v>
      </c>
      <c r="D143" s="186" t="str">
        <f>'[4]TS BYDem'!D77</f>
        <v>ICPH</v>
      </c>
      <c r="E143" s="185" t="s">
        <v>137</v>
      </c>
      <c r="F143" s="185" t="s">
        <v>137</v>
      </c>
      <c r="G143" s="185" t="s">
        <v>137</v>
      </c>
      <c r="H143" s="185" t="s">
        <v>137</v>
      </c>
      <c r="I143" s="185">
        <v>0</v>
      </c>
      <c r="J143" s="185">
        <f>INDEX('[4]TS BYDem'!$J$10:$J$203,MATCH(D143,'[4]TS BYDem'!$D$10:$D$203,0))</f>
        <v>0.5008289687546561</v>
      </c>
      <c r="K143" s="185">
        <f t="shared" ref="K143:O158" ca="1" si="89">K$138/J$138*J143</f>
        <v>0.51607906641237211</v>
      </c>
      <c r="L143" s="185">
        <f t="shared" ca="1" si="88"/>
        <v>0.52591128830010059</v>
      </c>
      <c r="M143" s="192">
        <f t="shared" si="85"/>
        <v>0.72826200000000008</v>
      </c>
      <c r="N143" s="192">
        <f t="shared" si="86"/>
        <v>0.72826200000000008</v>
      </c>
      <c r="O143" s="192">
        <f>INDEX('[4]TS BYDem'!$O$10:$O$203,MATCH(D143,'[4]TS BYDem'!$D$10:$D$203,0))</f>
        <v>0.72826200000000008</v>
      </c>
      <c r="P143" s="185">
        <f t="shared" ca="1" si="88"/>
        <v>0.72871361978915472</v>
      </c>
      <c r="Q143" s="185">
        <f t="shared" ca="1" si="88"/>
        <v>0.72178878302211835</v>
      </c>
      <c r="R143" s="185">
        <f t="shared" ca="1" si="88"/>
        <v>0.63216734486322634</v>
      </c>
      <c r="S143" s="185">
        <f t="shared" ca="1" si="88"/>
        <v>0.64712703012334849</v>
      </c>
      <c r="T143" s="185">
        <f t="shared" ca="1" si="88"/>
        <v>0.65484815799954055</v>
      </c>
      <c r="U143" s="185">
        <f t="shared" ca="1" si="88"/>
        <v>0.66256928587573261</v>
      </c>
      <c r="V143" s="185">
        <f t="shared" ca="1" si="88"/>
        <v>0.67077298424418663</v>
      </c>
      <c r="W143" s="185">
        <f t="shared" ca="1" si="88"/>
        <v>0.68138953507395061</v>
      </c>
      <c r="X143" s="185">
        <f t="shared" ca="1" si="88"/>
        <v>0.68862809245788059</v>
      </c>
      <c r="Y143" s="185">
        <f t="shared" ca="1" si="88"/>
        <v>0.69490150885728663</v>
      </c>
      <c r="Z143" s="185">
        <f t="shared" ca="1" si="88"/>
        <v>0.71179147608645676</v>
      </c>
      <c r="AA143" s="185">
        <f t="shared" ca="1" si="87"/>
        <v>0.71516946953229077</v>
      </c>
      <c r="AB143" s="185">
        <f t="shared" ca="1" si="87"/>
        <v>0.71951260396264882</v>
      </c>
      <c r="AC143" s="185">
        <f t="shared" ca="1" si="87"/>
        <v>0.72530344986979289</v>
      </c>
      <c r="AD143" s="185">
        <f t="shared" ca="1" si="87"/>
        <v>0.73302457774598506</v>
      </c>
      <c r="AE143" s="185">
        <f t="shared" ca="1" si="87"/>
        <v>0.74171084660670106</v>
      </c>
      <c r="AF143" s="185">
        <f t="shared" ca="1" si="87"/>
        <v>0.75474024989777522</v>
      </c>
      <c r="AG143" s="185">
        <f t="shared" ca="1" si="87"/>
        <v>0.76632194171206336</v>
      </c>
      <c r="AH143" s="185">
        <f t="shared" ca="1" si="87"/>
        <v>0.77838620401861347</v>
      </c>
      <c r="AI143" s="185">
        <f t="shared" ca="1" si="87"/>
        <v>0.79141560730968763</v>
      </c>
      <c r="AJ143" s="185">
        <f t="shared" ca="1" si="87"/>
        <v>0.80589272207754781</v>
      </c>
      <c r="AK143" s="185">
        <f t="shared" ca="1" si="87"/>
        <v>0.82085240733767006</v>
      </c>
      <c r="AL143" s="185">
        <f t="shared" ca="1" si="87"/>
        <v>0.83629466309005407</v>
      </c>
      <c r="AM143" s="185">
        <f t="shared" ca="1" si="87"/>
        <v>0.92267478120495294</v>
      </c>
      <c r="AN143" s="185">
        <f t="shared" ca="1" si="87"/>
        <v>1.0462128272240261</v>
      </c>
      <c r="AO143" s="185">
        <f t="shared" ca="1" si="87"/>
        <v>1.2499380033739698</v>
      </c>
      <c r="AP143" s="185">
        <f t="shared" ca="1" si="87"/>
        <v>1.4598561675079389</v>
      </c>
    </row>
    <row r="144" spans="1:42">
      <c r="A144" s="57" t="str">
        <f>'[4]TS BYDem'!A78</f>
        <v/>
      </c>
      <c r="B144" s="185" t="s">
        <v>288</v>
      </c>
      <c r="C144" s="185" t="s">
        <v>137</v>
      </c>
      <c r="D144" s="186" t="str">
        <f>'[4]TS BYDem'!D78</f>
        <v>ICPP</v>
      </c>
      <c r="E144" s="185" t="s">
        <v>137</v>
      </c>
      <c r="F144" s="185" t="s">
        <v>137</v>
      </c>
      <c r="G144" s="185" t="s">
        <v>137</v>
      </c>
      <c r="H144" s="185" t="s">
        <v>137</v>
      </c>
      <c r="I144" s="185">
        <v>0</v>
      </c>
      <c r="J144" s="185">
        <f>INDEX('[4]TS BYDem'!$J$10:$J$203,MATCH(D144,'[4]TS BYDem'!$D$10:$D$203,0))</f>
        <v>7.7906728472946494</v>
      </c>
      <c r="K144" s="185">
        <f t="shared" ca="1" si="89"/>
        <v>8.0278965886368994</v>
      </c>
      <c r="L144" s="185">
        <f t="shared" ca="1" si="88"/>
        <v>8.1808422624460082</v>
      </c>
      <c r="M144" s="192">
        <f t="shared" si="85"/>
        <v>11.328520000000001</v>
      </c>
      <c r="N144" s="192">
        <f t="shared" si="86"/>
        <v>11.328520000000001</v>
      </c>
      <c r="O144" s="192">
        <f>INDEX('[4]TS BYDem'!$O$10:$O$203,MATCH(D144,'[4]TS BYDem'!$D$10:$D$203,0))</f>
        <v>11.328520000000001</v>
      </c>
      <c r="P144" s="185">
        <f t="shared" ca="1" si="88"/>
        <v>11.335545196720183</v>
      </c>
      <c r="Q144" s="185">
        <f t="shared" ca="1" si="88"/>
        <v>11.227825513677395</v>
      </c>
      <c r="R144" s="185">
        <f t="shared" ca="1" si="88"/>
        <v>9.8337142534279636</v>
      </c>
      <c r="S144" s="185">
        <f t="shared" ca="1" si="88"/>
        <v>10.066420468585418</v>
      </c>
      <c r="T144" s="185">
        <f t="shared" ca="1" si="88"/>
        <v>10.186526902215073</v>
      </c>
      <c r="U144" s="185">
        <f t="shared" ca="1" si="88"/>
        <v>10.306633335844728</v>
      </c>
      <c r="V144" s="185">
        <f t="shared" ca="1" si="88"/>
        <v>10.434246421576235</v>
      </c>
      <c r="W144" s="185">
        <f t="shared" ca="1" si="88"/>
        <v>10.599392767817008</v>
      </c>
      <c r="X144" s="185">
        <f t="shared" ca="1" si="88"/>
        <v>10.711992549344808</v>
      </c>
      <c r="Y144" s="185">
        <f t="shared" ca="1" si="88"/>
        <v>10.809579026668903</v>
      </c>
      <c r="Z144" s="185">
        <f t="shared" ca="1" si="88"/>
        <v>11.072311850233772</v>
      </c>
      <c r="AA144" s="185">
        <f t="shared" ca="1" si="87"/>
        <v>11.124858414946745</v>
      </c>
      <c r="AB144" s="185">
        <f t="shared" ca="1" si="87"/>
        <v>11.192418283863425</v>
      </c>
      <c r="AC144" s="185">
        <f t="shared" ca="1" si="87"/>
        <v>11.282498109085667</v>
      </c>
      <c r="AD144" s="185">
        <f t="shared" ca="1" si="87"/>
        <v>11.402604542715322</v>
      </c>
      <c r="AE144" s="185">
        <f t="shared" ca="1" si="87"/>
        <v>11.537724280548682</v>
      </c>
      <c r="AF144" s="185">
        <f t="shared" ca="1" si="87"/>
        <v>11.740403887298724</v>
      </c>
      <c r="AG144" s="185">
        <f t="shared" ca="1" si="87"/>
        <v>11.920563537743206</v>
      </c>
      <c r="AH144" s="185">
        <f t="shared" ca="1" si="87"/>
        <v>12.108229840289541</v>
      </c>
      <c r="AI144" s="185">
        <f t="shared" ca="1" si="87"/>
        <v>12.310909447039583</v>
      </c>
      <c r="AJ144" s="185">
        <f t="shared" ca="1" si="87"/>
        <v>12.536109010095185</v>
      </c>
      <c r="AK144" s="185">
        <f t="shared" ca="1" si="87"/>
        <v>12.768815225252643</v>
      </c>
      <c r="AL144" s="185">
        <f t="shared" ca="1" si="87"/>
        <v>13.009028092511951</v>
      </c>
      <c r="AM144" s="185">
        <f t="shared" ca="1" si="87"/>
        <v>14.35271881874371</v>
      </c>
      <c r="AN144" s="185">
        <f t="shared" ca="1" si="87"/>
        <v>16.274421756818182</v>
      </c>
      <c r="AO144" s="185">
        <f t="shared" ca="1" si="87"/>
        <v>19.443480052483974</v>
      </c>
      <c r="AP144" s="185">
        <f t="shared" ca="1" si="87"/>
        <v>22.708873716790158</v>
      </c>
    </row>
    <row r="145" spans="1:42">
      <c r="A145" s="57" t="str">
        <f>'[4]TS BYDem'!A79</f>
        <v/>
      </c>
      <c r="B145" s="185" t="s">
        <v>288</v>
      </c>
      <c r="C145" s="185" t="s">
        <v>137</v>
      </c>
      <c r="D145" s="186" t="str">
        <f>'[4]TS BYDem'!D79</f>
        <v>ICPF</v>
      </c>
      <c r="E145" s="185" t="s">
        <v>137</v>
      </c>
      <c r="F145" s="185" t="s">
        <v>137</v>
      </c>
      <c r="G145" s="185" t="s">
        <v>137</v>
      </c>
      <c r="H145" s="185" t="s">
        <v>137</v>
      </c>
      <c r="I145" s="185">
        <v>0</v>
      </c>
      <c r="J145" s="185">
        <f>INDEX('[4]TS BYDem'!$J$10:$J$203,MATCH(D145,'[4]TS BYDem'!$D$10:$D$203,0))</f>
        <v>1.7807252222387775</v>
      </c>
      <c r="K145" s="185">
        <f t="shared" ca="1" si="89"/>
        <v>1.8349477916884345</v>
      </c>
      <c r="L145" s="185">
        <f t="shared" ca="1" si="88"/>
        <v>1.8699068028448023</v>
      </c>
      <c r="M145" s="192">
        <f t="shared" si="85"/>
        <v>2.5893760000000006</v>
      </c>
      <c r="N145" s="192">
        <f t="shared" si="86"/>
        <v>2.5893760000000006</v>
      </c>
      <c r="O145" s="192">
        <f>INDEX('[4]TS BYDem'!$O$10:$O$203,MATCH(D145,'[4]TS BYDem'!$D$10:$D$203,0))</f>
        <v>2.5893760000000006</v>
      </c>
      <c r="P145" s="185">
        <f t="shared" ca="1" si="88"/>
        <v>2.5909817592503281</v>
      </c>
      <c r="Q145" s="185">
        <f t="shared" ca="1" si="88"/>
        <v>2.5663601174119766</v>
      </c>
      <c r="R145" s="185">
        <f t="shared" ca="1" si="88"/>
        <v>2.2477061150692492</v>
      </c>
      <c r="S145" s="185">
        <f t="shared" ca="1" si="88"/>
        <v>2.3008961071052392</v>
      </c>
      <c r="T145" s="185">
        <f t="shared" ca="1" si="88"/>
        <v>2.3283490062205887</v>
      </c>
      <c r="U145" s="185">
        <f t="shared" ca="1" si="88"/>
        <v>2.3558019053359383</v>
      </c>
      <c r="V145" s="185">
        <f t="shared" ca="1" si="88"/>
        <v>2.3849706106459969</v>
      </c>
      <c r="W145" s="185">
        <f t="shared" ca="1" si="88"/>
        <v>2.4227183469296021</v>
      </c>
      <c r="X145" s="185">
        <f t="shared" ca="1" si="88"/>
        <v>2.4484554398502421</v>
      </c>
      <c r="Y145" s="185">
        <f t="shared" ca="1" si="88"/>
        <v>2.4707609203814633</v>
      </c>
      <c r="Z145" s="185">
        <f t="shared" ca="1" si="88"/>
        <v>2.5308141371962907</v>
      </c>
      <c r="AA145" s="185">
        <f t="shared" ca="1" si="87"/>
        <v>2.5428247805592559</v>
      </c>
      <c r="AB145" s="185">
        <f t="shared" ca="1" si="87"/>
        <v>2.5582670363116402</v>
      </c>
      <c r="AC145" s="185">
        <f t="shared" ca="1" si="87"/>
        <v>2.5788567106481524</v>
      </c>
      <c r="AD145" s="185">
        <f t="shared" ca="1" si="87"/>
        <v>2.6063096097635019</v>
      </c>
      <c r="AE145" s="185">
        <f t="shared" ca="1" si="87"/>
        <v>2.6371941212682701</v>
      </c>
      <c r="AF145" s="185">
        <f t="shared" ca="1" si="87"/>
        <v>2.6835208885254227</v>
      </c>
      <c r="AG145" s="185">
        <f t="shared" ca="1" si="87"/>
        <v>2.724700237198447</v>
      </c>
      <c r="AH145" s="185">
        <f t="shared" ca="1" si="87"/>
        <v>2.7675953920661809</v>
      </c>
      <c r="AI145" s="185">
        <f t="shared" ca="1" si="87"/>
        <v>2.8139221593233334</v>
      </c>
      <c r="AJ145" s="185">
        <f t="shared" ca="1" si="87"/>
        <v>2.8653963451646138</v>
      </c>
      <c r="AK145" s="185">
        <f t="shared" ca="1" si="87"/>
        <v>2.9185863372006042</v>
      </c>
      <c r="AL145" s="185">
        <f t="shared" ca="1" si="87"/>
        <v>2.9734921354313029</v>
      </c>
      <c r="AM145" s="185">
        <f t="shared" ca="1" si="87"/>
        <v>3.2806214442842765</v>
      </c>
      <c r="AN145" s="185">
        <f t="shared" ca="1" si="87"/>
        <v>3.7198678301298695</v>
      </c>
      <c r="AO145" s="185">
        <f t="shared" ca="1" si="87"/>
        <v>4.4442240119963357</v>
      </c>
      <c r="AP145" s="185">
        <f t="shared" ca="1" si="87"/>
        <v>5.1905997066948926</v>
      </c>
    </row>
    <row r="146" spans="1:42">
      <c r="A146" s="57" t="str">
        <f>'[4]TS BYDem'!A80</f>
        <v/>
      </c>
      <c r="B146" s="185" t="s">
        <v>288</v>
      </c>
      <c r="C146" s="185" t="s">
        <v>137</v>
      </c>
      <c r="D146" s="186" t="str">
        <f>'[4]TS BYDem'!D80</f>
        <v>ICPO</v>
      </c>
      <c r="E146" s="185" t="s">
        <v>137</v>
      </c>
      <c r="F146" s="185" t="s">
        <v>137</v>
      </c>
      <c r="G146" s="185" t="s">
        <v>137</v>
      </c>
      <c r="H146" s="185" t="s">
        <v>137</v>
      </c>
      <c r="I146" s="185">
        <v>0</v>
      </c>
      <c r="J146" s="185">
        <f>INDEX('[4]TS BYDem'!$J$10:$J$203,MATCH(D146,'[4]TS BYDem'!$D$10:$D$203,0))</f>
        <v>4.4518130555969435</v>
      </c>
      <c r="K146" s="185">
        <f t="shared" ca="1" si="89"/>
        <v>4.5873694792210857</v>
      </c>
      <c r="L146" s="185">
        <f t="shared" ca="1" si="88"/>
        <v>4.6747670071120053</v>
      </c>
      <c r="M146" s="192">
        <f t="shared" si="85"/>
        <v>6.473440000000001</v>
      </c>
      <c r="N146" s="192">
        <f t="shared" si="86"/>
        <v>6.473440000000001</v>
      </c>
      <c r="O146" s="192">
        <f>INDEX('[4]TS BYDem'!$O$10:$O$203,MATCH(D146,'[4]TS BYDem'!$D$10:$D$203,0))</f>
        <v>6.473440000000001</v>
      </c>
      <c r="P146" s="185">
        <f t="shared" ca="1" si="88"/>
        <v>6.4774543981258192</v>
      </c>
      <c r="Q146" s="185">
        <f t="shared" ca="1" si="88"/>
        <v>6.4159002935299396</v>
      </c>
      <c r="R146" s="185">
        <f t="shared" ca="1" si="88"/>
        <v>5.6192652876731222</v>
      </c>
      <c r="S146" s="185">
        <f t="shared" ca="1" si="88"/>
        <v>5.7522402677630966</v>
      </c>
      <c r="T146" s="185">
        <f t="shared" ca="1" si="88"/>
        <v>5.8208725155514704</v>
      </c>
      <c r="U146" s="185">
        <f t="shared" ca="1" si="88"/>
        <v>5.8895047633398443</v>
      </c>
      <c r="V146" s="185">
        <f t="shared" ca="1" si="88"/>
        <v>5.9624265266149914</v>
      </c>
      <c r="W146" s="185">
        <f t="shared" ca="1" si="88"/>
        <v>6.0567958673240048</v>
      </c>
      <c r="X146" s="185">
        <f t="shared" ca="1" si="88"/>
        <v>6.1211385996256054</v>
      </c>
      <c r="Y146" s="185">
        <f t="shared" ca="1" si="88"/>
        <v>6.1769023009536594</v>
      </c>
      <c r="Z146" s="185">
        <f t="shared" ca="1" si="88"/>
        <v>6.3270353429907278</v>
      </c>
      <c r="AA146" s="185">
        <f t="shared" ca="1" si="87"/>
        <v>6.3570619513981406</v>
      </c>
      <c r="AB146" s="185">
        <f t="shared" ca="1" si="87"/>
        <v>6.3956675907791007</v>
      </c>
      <c r="AC146" s="185">
        <f t="shared" ca="1" si="87"/>
        <v>6.4471417766203816</v>
      </c>
      <c r="AD146" s="185">
        <f t="shared" ca="1" si="87"/>
        <v>6.5157740244087563</v>
      </c>
      <c r="AE146" s="185">
        <f t="shared" ca="1" si="87"/>
        <v>6.5929853031706767</v>
      </c>
      <c r="AF146" s="185">
        <f t="shared" ca="1" si="87"/>
        <v>6.7088022213135581</v>
      </c>
      <c r="AG146" s="185">
        <f t="shared" ca="1" si="87"/>
        <v>6.8117505929961197</v>
      </c>
      <c r="AH146" s="185">
        <f t="shared" ca="1" si="87"/>
        <v>6.9189884801654538</v>
      </c>
      <c r="AI146" s="185">
        <f t="shared" ca="1" si="87"/>
        <v>7.0348053983083352</v>
      </c>
      <c r="AJ146" s="185">
        <f t="shared" ca="1" si="87"/>
        <v>7.1634908629115364</v>
      </c>
      <c r="AK146" s="185">
        <f t="shared" ca="1" si="87"/>
        <v>7.2964658430015117</v>
      </c>
      <c r="AL146" s="185">
        <f t="shared" ca="1" si="87"/>
        <v>7.4337303385782585</v>
      </c>
      <c r="AM146" s="185">
        <f t="shared" ca="1" si="87"/>
        <v>8.2015536107106932</v>
      </c>
      <c r="AN146" s="185">
        <f t="shared" ca="1" si="87"/>
        <v>9.2996695753246765</v>
      </c>
      <c r="AO146" s="185">
        <f t="shared" ca="1" si="87"/>
        <v>11.110560029990843</v>
      </c>
      <c r="AP146" s="185">
        <f t="shared" ca="1" si="87"/>
        <v>12.976499266737235</v>
      </c>
    </row>
    <row r="147" spans="1:42">
      <c r="A147" s="57" t="str">
        <f>'[4]TS BYDem'!A81</f>
        <v/>
      </c>
      <c r="B147" s="185" t="s">
        <v>288</v>
      </c>
      <c r="C147" s="185" t="s">
        <v>137</v>
      </c>
      <c r="D147" s="186" t="str">
        <f>'[4]TS BYDem'!D81</f>
        <v>ICPE</v>
      </c>
      <c r="E147" s="185" t="s">
        <v>137</v>
      </c>
      <c r="F147" s="185" t="s">
        <v>137</v>
      </c>
      <c r="G147" s="185" t="s">
        <v>137</v>
      </c>
      <c r="H147" s="185" t="s">
        <v>137</v>
      </c>
      <c r="I147" s="185">
        <v>0</v>
      </c>
      <c r="J147" s="185">
        <f>INDEX('[4]TS BYDem'!$J$10:$J$203,MATCH(D147,'[4]TS BYDem'!$D$10:$D$203,0))</f>
        <v>1.6916889611268384</v>
      </c>
      <c r="K147" s="185">
        <f t="shared" ca="1" si="89"/>
        <v>1.7432004021040126</v>
      </c>
      <c r="L147" s="185">
        <f t="shared" ca="1" si="88"/>
        <v>1.776411462702562</v>
      </c>
      <c r="M147" s="192">
        <f t="shared" si="85"/>
        <v>2.4599072000000004</v>
      </c>
      <c r="N147" s="192">
        <f t="shared" si="86"/>
        <v>2.4599072000000004</v>
      </c>
      <c r="O147" s="192">
        <f>INDEX('[4]TS BYDem'!$O$10:$O$203,MATCH(D147,'[4]TS BYDem'!$D$10:$D$203,0))</f>
        <v>2.4599072000000004</v>
      </c>
      <c r="P147" s="185">
        <f t="shared" ca="1" si="88"/>
        <v>2.4614326712878114</v>
      </c>
      <c r="Q147" s="185">
        <f t="shared" ca="1" si="88"/>
        <v>2.4380421115413773</v>
      </c>
      <c r="R147" s="185">
        <f t="shared" ca="1" si="88"/>
        <v>2.1353208093157865</v>
      </c>
      <c r="S147" s="185">
        <f t="shared" ca="1" si="88"/>
        <v>2.185851301749977</v>
      </c>
      <c r="T147" s="185">
        <f t="shared" ca="1" si="88"/>
        <v>2.2119315559095591</v>
      </c>
      <c r="U147" s="185">
        <f t="shared" ca="1" si="88"/>
        <v>2.2380118100691413</v>
      </c>
      <c r="V147" s="185">
        <f t="shared" ca="1" si="88"/>
        <v>2.2657220801136972</v>
      </c>
      <c r="W147" s="185">
        <f t="shared" ca="1" si="88"/>
        <v>2.3015824295831222</v>
      </c>
      <c r="X147" s="185">
        <f t="shared" ca="1" si="88"/>
        <v>2.3260326678577301</v>
      </c>
      <c r="Y147" s="185">
        <f t="shared" ca="1" si="88"/>
        <v>2.3472228743623904</v>
      </c>
      <c r="Z147" s="185">
        <f t="shared" ca="1" si="88"/>
        <v>2.4042734303364766</v>
      </c>
      <c r="AA147" s="185">
        <f t="shared" ca="1" si="87"/>
        <v>2.4156835415312936</v>
      </c>
      <c r="AB147" s="185">
        <f t="shared" ca="1" si="87"/>
        <v>2.4303536844960587</v>
      </c>
      <c r="AC147" s="185">
        <f t="shared" ca="1" si="87"/>
        <v>2.4499138751157452</v>
      </c>
      <c r="AD147" s="185">
        <f t="shared" ca="1" si="87"/>
        <v>2.4759941292753274</v>
      </c>
      <c r="AE147" s="185">
        <f t="shared" ca="1" si="87"/>
        <v>2.5053344152048571</v>
      </c>
      <c r="AF147" s="185">
        <f t="shared" ca="1" si="87"/>
        <v>2.549344844099152</v>
      </c>
      <c r="AG147" s="185">
        <f t="shared" ca="1" si="87"/>
        <v>2.5884652253385254</v>
      </c>
      <c r="AH147" s="185">
        <f t="shared" ca="1" si="87"/>
        <v>2.6292156224628727</v>
      </c>
      <c r="AI147" s="185">
        <f t="shared" ca="1" si="87"/>
        <v>2.6732260513571675</v>
      </c>
      <c r="AJ147" s="185">
        <f t="shared" ca="1" si="87"/>
        <v>2.7221265279063842</v>
      </c>
      <c r="AK147" s="185">
        <f t="shared" ca="1" si="87"/>
        <v>2.7726570203405752</v>
      </c>
      <c r="AL147" s="185">
        <f t="shared" ca="1" si="87"/>
        <v>2.824817528659739</v>
      </c>
      <c r="AM147" s="185">
        <f t="shared" ca="1" si="87"/>
        <v>3.1165903720700641</v>
      </c>
      <c r="AN147" s="185">
        <f t="shared" ca="1" si="87"/>
        <v>3.5338744386233776</v>
      </c>
      <c r="AO147" s="185">
        <f t="shared" ca="1" si="87"/>
        <v>4.222012811396521</v>
      </c>
      <c r="AP147" s="185">
        <f t="shared" ca="1" si="87"/>
        <v>4.9310697213601502</v>
      </c>
    </row>
    <row r="148" spans="1:42">
      <c r="A148" s="57" t="str">
        <f>'[4]TS BYDem'!A82</f>
        <v>*</v>
      </c>
      <c r="B148" s="185" t="s">
        <v>288</v>
      </c>
      <c r="C148" s="185" t="s">
        <v>137</v>
      </c>
      <c r="D148" s="186" t="str">
        <f>'[4]TS BYDem'!D82</f>
        <v xml:space="preserve"> </v>
      </c>
      <c r="E148" s="185" t="s">
        <v>137</v>
      </c>
      <c r="F148" s="185" t="s">
        <v>137</v>
      </c>
      <c r="G148" s="185" t="s">
        <v>137</v>
      </c>
      <c r="H148" s="185" t="s">
        <v>137</v>
      </c>
      <c r="I148" s="185">
        <v>0</v>
      </c>
      <c r="J148" s="185" t="str">
        <f>INDEX('[4]TS BYDem'!$J$10:$J$203,MATCH(D148,'[4]TS BYDem'!$D$10:$D$203,0))</f>
        <v/>
      </c>
      <c r="K148" s="185" t="e">
        <f t="shared" ca="1" si="89"/>
        <v>#VALUE!</v>
      </c>
      <c r="L148" s="185" t="e">
        <f t="shared" ca="1" si="88"/>
        <v>#VALUE!</v>
      </c>
      <c r="M148" s="185" t="e">
        <f t="shared" ca="1" si="88"/>
        <v>#VALUE!</v>
      </c>
      <c r="N148" s="185" t="e">
        <f t="shared" ca="1" si="88"/>
        <v>#VALUE!</v>
      </c>
      <c r="O148" s="185" t="e">
        <f t="shared" ca="1" si="88"/>
        <v>#VALUE!</v>
      </c>
      <c r="P148" s="185" t="e">
        <f t="shared" ca="1" si="88"/>
        <v>#VALUE!</v>
      </c>
      <c r="Q148" s="185" t="e">
        <f t="shared" ca="1" si="88"/>
        <v>#VALUE!</v>
      </c>
      <c r="R148" s="185" t="e">
        <f t="shared" ca="1" si="88"/>
        <v>#VALUE!</v>
      </c>
      <c r="S148" s="185" t="e">
        <f t="shared" ca="1" si="88"/>
        <v>#VALUE!</v>
      </c>
      <c r="T148" s="185" t="e">
        <f t="shared" ca="1" si="88"/>
        <v>#VALUE!</v>
      </c>
      <c r="U148" s="185" t="e">
        <f t="shared" ca="1" si="88"/>
        <v>#VALUE!</v>
      </c>
      <c r="V148" s="185" t="e">
        <f t="shared" ca="1" si="88"/>
        <v>#VALUE!</v>
      </c>
      <c r="W148" s="185" t="e">
        <f t="shared" ca="1" si="88"/>
        <v>#VALUE!</v>
      </c>
      <c r="X148" s="185" t="e">
        <f t="shared" ca="1" si="88"/>
        <v>#VALUE!</v>
      </c>
      <c r="Y148" s="185" t="e">
        <f t="shared" ca="1" si="88"/>
        <v>#VALUE!</v>
      </c>
      <c r="Z148" s="185" t="e">
        <f t="shared" ca="1" si="88"/>
        <v>#VALUE!</v>
      </c>
      <c r="AA148" s="185" t="e">
        <f t="shared" ca="1" si="87"/>
        <v>#VALUE!</v>
      </c>
      <c r="AB148" s="185" t="e">
        <f t="shared" ca="1" si="87"/>
        <v>#VALUE!</v>
      </c>
      <c r="AC148" s="185" t="e">
        <f t="shared" ca="1" si="87"/>
        <v>#VALUE!</v>
      </c>
      <c r="AD148" s="185" t="e">
        <f t="shared" ca="1" si="87"/>
        <v>#VALUE!</v>
      </c>
      <c r="AE148" s="185" t="e">
        <f t="shared" ca="1" si="87"/>
        <v>#VALUE!</v>
      </c>
      <c r="AF148" s="185" t="e">
        <f t="shared" ca="1" si="87"/>
        <v>#VALUE!</v>
      </c>
      <c r="AG148" s="185" t="e">
        <f t="shared" ca="1" si="87"/>
        <v>#VALUE!</v>
      </c>
      <c r="AH148" s="185" t="e">
        <f t="shared" ca="1" si="87"/>
        <v>#VALUE!</v>
      </c>
      <c r="AI148" s="185" t="e">
        <f t="shared" ca="1" si="87"/>
        <v>#VALUE!</v>
      </c>
      <c r="AJ148" s="185" t="e">
        <f t="shared" ca="1" si="87"/>
        <v>#VALUE!</v>
      </c>
      <c r="AK148" s="185" t="e">
        <f t="shared" ca="1" si="87"/>
        <v>#VALUE!</v>
      </c>
      <c r="AL148" s="185" t="e">
        <f t="shared" ca="1" si="87"/>
        <v>#VALUE!</v>
      </c>
      <c r="AM148" s="185" t="e">
        <f t="shared" ca="1" si="87"/>
        <v>#VALUE!</v>
      </c>
      <c r="AN148" s="185" t="e">
        <f t="shared" ca="1" si="87"/>
        <v>#VALUE!</v>
      </c>
      <c r="AO148" s="185" t="e">
        <f t="shared" ca="1" si="87"/>
        <v>#VALUE!</v>
      </c>
      <c r="AP148" s="185" t="e">
        <f t="shared" ca="1" si="87"/>
        <v>#VALUE!</v>
      </c>
    </row>
    <row r="149" spans="1:42">
      <c r="A149" s="57" t="str">
        <f>'[4]TS BYDem'!A83</f>
        <v/>
      </c>
      <c r="B149" s="185" t="s">
        <v>288</v>
      </c>
      <c r="C149" s="185" t="s">
        <v>137</v>
      </c>
      <c r="D149" s="186" t="str">
        <f>'[4]TS BYDem'!D83</f>
        <v>ICPS</v>
      </c>
      <c r="E149" s="185" t="s">
        <v>137</v>
      </c>
      <c r="F149" s="185" t="s">
        <v>137</v>
      </c>
      <c r="G149" s="185" t="s">
        <v>137</v>
      </c>
      <c r="H149" s="185" t="s">
        <v>137</v>
      </c>
      <c r="I149" s="185">
        <v>0</v>
      </c>
      <c r="J149" s="185">
        <f>INDEX('[4]TS BYDem'!$J$10:$J$203,MATCH(D149,'[4]TS BYDem'!$D$10:$D$203,0))</f>
        <v>27.288197120140854</v>
      </c>
      <c r="K149" s="185">
        <f t="shared" ca="1" si="89"/>
        <v>28.119114852435636</v>
      </c>
      <c r="L149" s="185">
        <f t="shared" ca="1" si="88"/>
        <v>28.654833881765054</v>
      </c>
      <c r="M149" s="192">
        <f t="shared" ref="M149" si="90">O149</f>
        <v>19.307168400000002</v>
      </c>
      <c r="N149" s="192">
        <f t="shared" ref="N149" si="91">O149</f>
        <v>19.307168400000002</v>
      </c>
      <c r="O149" s="192">
        <f>INDEX('[4]TS BYDem'!$O$10:$O$203,MATCH(D149,'[4]TS BYDem'!$D$10:$D$203,0))</f>
        <v>19.307168400000002</v>
      </c>
      <c r="P149" s="185">
        <f t="shared" ca="1" si="88"/>
        <v>19.319141425260113</v>
      </c>
      <c r="Q149" s="185">
        <f t="shared" ca="1" si="88"/>
        <v>19.135555037938403</v>
      </c>
      <c r="R149" s="185">
        <f t="shared" ca="1" si="88"/>
        <v>16.759574691876253</v>
      </c>
      <c r="S149" s="185">
        <f t="shared" ca="1" si="88"/>
        <v>17.156175314355767</v>
      </c>
      <c r="T149" s="185">
        <f t="shared" ca="1" si="88"/>
        <v>17.360872409829067</v>
      </c>
      <c r="U149" s="185">
        <f t="shared" ca="1" si="88"/>
        <v>17.565569505302363</v>
      </c>
      <c r="V149" s="185">
        <f t="shared" ca="1" si="88"/>
        <v>17.783060169242741</v>
      </c>
      <c r="W149" s="185">
        <f t="shared" ca="1" si="88"/>
        <v>18.064518675518524</v>
      </c>
      <c r="X149" s="185">
        <f t="shared" ca="1" si="88"/>
        <v>18.256422202524739</v>
      </c>
      <c r="Y149" s="185">
        <f t="shared" ca="1" si="88"/>
        <v>18.422738592596794</v>
      </c>
      <c r="Z149" s="185">
        <f t="shared" ca="1" si="88"/>
        <v>18.870513488944631</v>
      </c>
      <c r="AA149" s="185">
        <f t="shared" ca="1" si="87"/>
        <v>18.960068468214196</v>
      </c>
      <c r="AB149" s="185">
        <f t="shared" ca="1" si="87"/>
        <v>19.075210584417928</v>
      </c>
      <c r="AC149" s="185">
        <f t="shared" ca="1" si="87"/>
        <v>19.228733406022901</v>
      </c>
      <c r="AD149" s="185">
        <f t="shared" ca="1" si="87"/>
        <v>19.433430501496201</v>
      </c>
      <c r="AE149" s="185">
        <f t="shared" ca="1" si="87"/>
        <v>19.66371473390366</v>
      </c>
      <c r="AF149" s="185">
        <f t="shared" ca="1" si="87"/>
        <v>20.009141082514851</v>
      </c>
      <c r="AG149" s="185">
        <f t="shared" ca="1" si="87"/>
        <v>20.316186725724798</v>
      </c>
      <c r="AH149" s="185">
        <f t="shared" ca="1" si="87"/>
        <v>20.636025937401826</v>
      </c>
      <c r="AI149" s="185">
        <f t="shared" ca="1" si="87"/>
        <v>20.981452286013017</v>
      </c>
      <c r="AJ149" s="185">
        <f t="shared" ca="1" si="87"/>
        <v>21.36525934002545</v>
      </c>
      <c r="AK149" s="185">
        <f t="shared" ca="1" si="87"/>
        <v>21.761859962504968</v>
      </c>
      <c r="AL149" s="185">
        <f t="shared" ca="1" si="87"/>
        <v>22.17125415345156</v>
      </c>
      <c r="AM149" s="185">
        <f t="shared" ca="1" si="87"/>
        <v>24.461302909059079</v>
      </c>
      <c r="AN149" s="185">
        <f t="shared" ca="1" si="87"/>
        <v>27.73645643663184</v>
      </c>
      <c r="AO149" s="185">
        <f t="shared" ca="1" si="87"/>
        <v>33.137474591151268</v>
      </c>
      <c r="AP149" s="185">
        <f t="shared" ca="1" si="87"/>
        <v>38.702676874331473</v>
      </c>
    </row>
    <row r="150" spans="1:42">
      <c r="A150" s="57" t="str">
        <f>'[4]TS BYDem'!A84</f>
        <v>*</v>
      </c>
      <c r="B150" s="185" t="s">
        <v>288</v>
      </c>
      <c r="C150" s="185" t="s">
        <v>137</v>
      </c>
      <c r="D150" s="186" t="str">
        <f>'[4]TS BYDem'!D84</f>
        <v>ICPS</v>
      </c>
      <c r="E150" s="185" t="s">
        <v>137</v>
      </c>
      <c r="F150" s="185" t="s">
        <v>137</v>
      </c>
      <c r="G150" s="185" t="s">
        <v>137</v>
      </c>
      <c r="H150" s="185" t="s">
        <v>137</v>
      </c>
      <c r="I150" s="185">
        <v>0</v>
      </c>
      <c r="J150" s="185">
        <f>INDEX('[4]TS BYDem'!$J$10:$J$203,MATCH(D150,'[4]TS BYDem'!$D$10:$D$203,0))</f>
        <v>27.288197120140854</v>
      </c>
      <c r="K150" s="185">
        <f t="shared" ca="1" si="89"/>
        <v>28.119114852435636</v>
      </c>
      <c r="L150" s="185">
        <f t="shared" ca="1" si="88"/>
        <v>28.654833881765054</v>
      </c>
      <c r="M150" s="185">
        <f t="shared" ca="1" si="88"/>
        <v>29.372533802736911</v>
      </c>
      <c r="N150" s="185">
        <f t="shared" ca="1" si="88"/>
        <v>29.464546613117914</v>
      </c>
      <c r="O150" s="185">
        <f t="shared" ca="1" si="88"/>
        <v>29.67515371243444</v>
      </c>
      <c r="P150" s="185">
        <f t="shared" ca="1" si="88"/>
        <v>29.693556274510644</v>
      </c>
      <c r="Q150" s="185">
        <f t="shared" ca="1" si="88"/>
        <v>29.411383656008891</v>
      </c>
      <c r="R150" s="185">
        <f t="shared" ca="1" si="88"/>
        <v>25.759497448442715</v>
      </c>
      <c r="S150" s="185">
        <f t="shared" ca="1" si="88"/>
        <v>26.369073342260826</v>
      </c>
      <c r="T150" s="185">
        <f t="shared" ca="1" si="88"/>
        <v>26.683693158425012</v>
      </c>
      <c r="U150" s="185">
        <f t="shared" ca="1" si="88"/>
        <v>26.998312974589197</v>
      </c>
      <c r="V150" s="185">
        <f t="shared" ca="1" si="88"/>
        <v>27.332596529263643</v>
      </c>
      <c r="W150" s="185">
        <f t="shared" ca="1" si="88"/>
        <v>27.765198776489395</v>
      </c>
      <c r="X150" s="185">
        <f t="shared" ca="1" si="88"/>
        <v>28.060154854143317</v>
      </c>
      <c r="Y150" s="185">
        <f t="shared" ca="1" si="88"/>
        <v>28.315783454776717</v>
      </c>
      <c r="Z150" s="185">
        <f t="shared" ca="1" si="88"/>
        <v>29.004014302635873</v>
      </c>
      <c r="AA150" s="185">
        <f t="shared" ca="1" si="87"/>
        <v>29.141660472207704</v>
      </c>
      <c r="AB150" s="185">
        <f t="shared" ca="1" si="87"/>
        <v>29.318634118800059</v>
      </c>
      <c r="AC150" s="185">
        <f t="shared" ca="1" si="87"/>
        <v>29.554598980923199</v>
      </c>
      <c r="AD150" s="185">
        <f t="shared" ca="1" si="87"/>
        <v>29.869218797087388</v>
      </c>
      <c r="AE150" s="185">
        <f t="shared" ca="1" si="87"/>
        <v>30.223166090272095</v>
      </c>
      <c r="AF150" s="185">
        <f t="shared" ca="1" si="87"/>
        <v>30.75408703004916</v>
      </c>
      <c r="AG150" s="185">
        <f t="shared" ca="1" si="87"/>
        <v>31.22601675429544</v>
      </c>
      <c r="AH150" s="185">
        <f t="shared" ca="1" si="87"/>
        <v>31.71761021705198</v>
      </c>
      <c r="AI150" s="185">
        <f t="shared" ca="1" si="87"/>
        <v>32.248531156829046</v>
      </c>
      <c r="AJ150" s="185">
        <f t="shared" ca="1" si="87"/>
        <v>32.838443312136896</v>
      </c>
      <c r="AK150" s="185">
        <f t="shared" ca="1" si="87"/>
        <v>33.448019205955013</v>
      </c>
      <c r="AL150" s="185">
        <f t="shared" ca="1" si="87"/>
        <v>34.077258838283377</v>
      </c>
      <c r="AM150" s="185">
        <f t="shared" ca="1" si="87"/>
        <v>37.597068031620211</v>
      </c>
      <c r="AN150" s="185">
        <f t="shared" ca="1" si="87"/>
        <v>42.630985090247179</v>
      </c>
      <c r="AO150" s="185">
        <f t="shared" ca="1" si="87"/>
        <v>50.932360031329324</v>
      </c>
      <c r="AP150" s="185">
        <f t="shared" ca="1" si="87"/>
        <v>59.486086283293005</v>
      </c>
    </row>
    <row r="151" spans="1:42">
      <c r="A151" s="57" t="str">
        <f>'[4]TS BYDem'!A85</f>
        <v>*</v>
      </c>
      <c r="B151" s="185" t="s">
        <v>288</v>
      </c>
      <c r="C151" s="185" t="s">
        <v>137</v>
      </c>
      <c r="D151" s="186" t="str">
        <f>'[4]TS BYDem'!D85</f>
        <v>ICPS</v>
      </c>
      <c r="E151" s="185" t="s">
        <v>137</v>
      </c>
      <c r="F151" s="185" t="s">
        <v>137</v>
      </c>
      <c r="G151" s="185" t="s">
        <v>137</v>
      </c>
      <c r="H151" s="185" t="s">
        <v>137</v>
      </c>
      <c r="I151" s="185">
        <v>0</v>
      </c>
      <c r="J151" s="185">
        <f>INDEX('[4]TS BYDem'!$J$10:$J$203,MATCH(D151,'[4]TS BYDem'!$D$10:$D$203,0))</f>
        <v>27.288197120140854</v>
      </c>
      <c r="K151" s="185">
        <f t="shared" ca="1" si="89"/>
        <v>28.119114852435636</v>
      </c>
      <c r="L151" s="185">
        <f t="shared" ca="1" si="88"/>
        <v>28.654833881765054</v>
      </c>
      <c r="M151" s="185">
        <f t="shared" ca="1" si="88"/>
        <v>29.372533802736911</v>
      </c>
      <c r="N151" s="185">
        <f t="shared" ca="1" si="88"/>
        <v>29.464546613117914</v>
      </c>
      <c r="O151" s="185">
        <f t="shared" ca="1" si="88"/>
        <v>29.67515371243444</v>
      </c>
      <c r="P151" s="185">
        <f t="shared" ca="1" si="88"/>
        <v>29.693556274510644</v>
      </c>
      <c r="Q151" s="185">
        <f t="shared" ca="1" si="88"/>
        <v>29.411383656008891</v>
      </c>
      <c r="R151" s="185">
        <f t="shared" ca="1" si="88"/>
        <v>25.759497448442715</v>
      </c>
      <c r="S151" s="185">
        <f t="shared" ca="1" si="88"/>
        <v>26.369073342260826</v>
      </c>
      <c r="T151" s="185">
        <f t="shared" ca="1" si="88"/>
        <v>26.683693158425012</v>
      </c>
      <c r="U151" s="185">
        <f t="shared" ca="1" si="88"/>
        <v>26.998312974589197</v>
      </c>
      <c r="V151" s="185">
        <f t="shared" ca="1" si="88"/>
        <v>27.332596529263643</v>
      </c>
      <c r="W151" s="185">
        <f t="shared" ca="1" si="88"/>
        <v>27.765198776489395</v>
      </c>
      <c r="X151" s="185">
        <f t="shared" ca="1" si="88"/>
        <v>28.060154854143317</v>
      </c>
      <c r="Y151" s="185">
        <f t="shared" ca="1" si="88"/>
        <v>28.315783454776717</v>
      </c>
      <c r="Z151" s="185">
        <f t="shared" ca="1" si="88"/>
        <v>29.004014302635873</v>
      </c>
      <c r="AA151" s="185">
        <f t="shared" ca="1" si="87"/>
        <v>29.141660472207704</v>
      </c>
      <c r="AB151" s="185">
        <f t="shared" ca="1" si="87"/>
        <v>29.318634118800059</v>
      </c>
      <c r="AC151" s="185">
        <f t="shared" ca="1" si="87"/>
        <v>29.554598980923199</v>
      </c>
      <c r="AD151" s="185">
        <f t="shared" ca="1" si="87"/>
        <v>29.869218797087388</v>
      </c>
      <c r="AE151" s="185">
        <f t="shared" ca="1" si="87"/>
        <v>30.223166090272095</v>
      </c>
      <c r="AF151" s="185">
        <f t="shared" ca="1" si="87"/>
        <v>30.75408703004916</v>
      </c>
      <c r="AG151" s="185">
        <f t="shared" ca="1" si="87"/>
        <v>31.22601675429544</v>
      </c>
      <c r="AH151" s="185">
        <f t="shared" ca="1" si="87"/>
        <v>31.71761021705198</v>
      </c>
      <c r="AI151" s="185">
        <f t="shared" ca="1" si="87"/>
        <v>32.248531156829046</v>
      </c>
      <c r="AJ151" s="185">
        <f t="shared" ca="1" si="87"/>
        <v>32.838443312136896</v>
      </c>
      <c r="AK151" s="185">
        <f t="shared" ca="1" si="87"/>
        <v>33.448019205955013</v>
      </c>
      <c r="AL151" s="185">
        <f t="shared" ca="1" si="87"/>
        <v>34.077258838283377</v>
      </c>
      <c r="AM151" s="185">
        <f t="shared" ca="1" si="87"/>
        <v>37.597068031620211</v>
      </c>
      <c r="AN151" s="185">
        <f t="shared" ca="1" si="87"/>
        <v>42.630985090247179</v>
      </c>
      <c r="AO151" s="185">
        <f t="shared" ca="1" si="87"/>
        <v>50.932360031329324</v>
      </c>
      <c r="AP151" s="185">
        <f t="shared" ca="1" si="87"/>
        <v>59.486086283293005</v>
      </c>
    </row>
    <row r="152" spans="1:42">
      <c r="A152" s="57" t="str">
        <f>'[4]TS BYDem'!A86</f>
        <v>*</v>
      </c>
      <c r="B152" s="185" t="s">
        <v>288</v>
      </c>
      <c r="C152" s="185" t="s">
        <v>137</v>
      </c>
      <c r="D152" s="186" t="str">
        <f>'[4]TS BYDem'!D86</f>
        <v>ICPS</v>
      </c>
      <c r="E152" s="185" t="s">
        <v>137</v>
      </c>
      <c r="F152" s="185" t="s">
        <v>137</v>
      </c>
      <c r="G152" s="185" t="s">
        <v>137</v>
      </c>
      <c r="H152" s="185" t="s">
        <v>137</v>
      </c>
      <c r="I152" s="185">
        <v>0</v>
      </c>
      <c r="J152" s="185">
        <f>INDEX('[4]TS BYDem'!$J$10:$J$203,MATCH(D152,'[4]TS BYDem'!$D$10:$D$203,0))</f>
        <v>27.288197120140854</v>
      </c>
      <c r="K152" s="185">
        <f t="shared" ca="1" si="89"/>
        <v>28.119114852435636</v>
      </c>
      <c r="L152" s="185">
        <f t="shared" ca="1" si="88"/>
        <v>28.654833881765054</v>
      </c>
      <c r="M152" s="185">
        <f t="shared" ca="1" si="88"/>
        <v>29.372533802736911</v>
      </c>
      <c r="N152" s="185">
        <f t="shared" ca="1" si="88"/>
        <v>29.464546613117914</v>
      </c>
      <c r="O152" s="185">
        <f t="shared" ca="1" si="88"/>
        <v>29.67515371243444</v>
      </c>
      <c r="P152" s="185">
        <f t="shared" ca="1" si="88"/>
        <v>29.693556274510644</v>
      </c>
      <c r="Q152" s="185">
        <f t="shared" ca="1" si="88"/>
        <v>29.411383656008891</v>
      </c>
      <c r="R152" s="185">
        <f t="shared" ca="1" si="88"/>
        <v>25.759497448442715</v>
      </c>
      <c r="S152" s="185">
        <f t="shared" ca="1" si="88"/>
        <v>26.369073342260826</v>
      </c>
      <c r="T152" s="185">
        <f t="shared" ca="1" si="88"/>
        <v>26.683693158425012</v>
      </c>
      <c r="U152" s="185">
        <f t="shared" ca="1" si="88"/>
        <v>26.998312974589197</v>
      </c>
      <c r="V152" s="185">
        <f t="shared" ca="1" si="88"/>
        <v>27.332596529263643</v>
      </c>
      <c r="W152" s="185">
        <f t="shared" ca="1" si="88"/>
        <v>27.765198776489395</v>
      </c>
      <c r="X152" s="185">
        <f t="shared" ca="1" si="88"/>
        <v>28.060154854143317</v>
      </c>
      <c r="Y152" s="185">
        <f t="shared" ca="1" si="88"/>
        <v>28.315783454776717</v>
      </c>
      <c r="Z152" s="185">
        <f t="shared" ca="1" si="88"/>
        <v>29.004014302635873</v>
      </c>
      <c r="AA152" s="185">
        <f t="shared" ca="1" si="87"/>
        <v>29.141660472207704</v>
      </c>
      <c r="AB152" s="185">
        <f t="shared" ca="1" si="87"/>
        <v>29.318634118800059</v>
      </c>
      <c r="AC152" s="185">
        <f t="shared" ca="1" si="87"/>
        <v>29.554598980923199</v>
      </c>
      <c r="AD152" s="185">
        <f t="shared" ca="1" si="87"/>
        <v>29.869218797087388</v>
      </c>
      <c r="AE152" s="185">
        <f t="shared" ca="1" si="87"/>
        <v>30.223166090272095</v>
      </c>
      <c r="AF152" s="185">
        <f t="shared" ca="1" si="87"/>
        <v>30.75408703004916</v>
      </c>
      <c r="AG152" s="185">
        <f t="shared" ca="1" si="87"/>
        <v>31.22601675429544</v>
      </c>
      <c r="AH152" s="185">
        <f t="shared" ca="1" si="87"/>
        <v>31.71761021705198</v>
      </c>
      <c r="AI152" s="185">
        <f t="shared" ca="1" si="87"/>
        <v>32.248531156829046</v>
      </c>
      <c r="AJ152" s="185">
        <f t="shared" ca="1" si="87"/>
        <v>32.838443312136896</v>
      </c>
      <c r="AK152" s="185">
        <f t="shared" ca="1" si="87"/>
        <v>33.448019205955013</v>
      </c>
      <c r="AL152" s="185">
        <f t="shared" ca="1" si="87"/>
        <v>34.077258838283377</v>
      </c>
      <c r="AM152" s="185">
        <f t="shared" ca="1" si="87"/>
        <v>37.597068031620211</v>
      </c>
      <c r="AN152" s="185">
        <f t="shared" ca="1" si="87"/>
        <v>42.630985090247179</v>
      </c>
      <c r="AO152" s="185">
        <f t="shared" ca="1" si="87"/>
        <v>50.932360031329324</v>
      </c>
      <c r="AP152" s="185">
        <f t="shared" ca="1" si="87"/>
        <v>59.486086283293005</v>
      </c>
    </row>
    <row r="153" spans="1:42">
      <c r="A153" s="57" t="str">
        <f>'[4]TS BYDem'!A87</f>
        <v>*</v>
      </c>
      <c r="B153" s="185" t="s">
        <v>288</v>
      </c>
      <c r="C153" s="185" t="s">
        <v>137</v>
      </c>
      <c r="D153" s="186" t="str">
        <f>'[4]TS BYDem'!D87</f>
        <v>ICPS</v>
      </c>
      <c r="E153" s="185" t="s">
        <v>137</v>
      </c>
      <c r="F153" s="185" t="s">
        <v>137</v>
      </c>
      <c r="G153" s="185" t="s">
        <v>137</v>
      </c>
      <c r="H153" s="185" t="s">
        <v>137</v>
      </c>
      <c r="I153" s="185">
        <v>0</v>
      </c>
      <c r="J153" s="185">
        <f>INDEX('[4]TS BYDem'!$J$10:$J$203,MATCH(D153,'[4]TS BYDem'!$D$10:$D$203,0))</f>
        <v>27.288197120140854</v>
      </c>
      <c r="K153" s="185">
        <f t="shared" ca="1" si="89"/>
        <v>28.119114852435636</v>
      </c>
      <c r="L153" s="185">
        <f t="shared" ca="1" si="88"/>
        <v>28.654833881765054</v>
      </c>
      <c r="M153" s="185">
        <f t="shared" ca="1" si="88"/>
        <v>29.372533802736911</v>
      </c>
      <c r="N153" s="185">
        <f t="shared" ca="1" si="88"/>
        <v>29.464546613117914</v>
      </c>
      <c r="O153" s="185">
        <f t="shared" ca="1" si="88"/>
        <v>29.67515371243444</v>
      </c>
      <c r="P153" s="185">
        <f t="shared" ca="1" si="88"/>
        <v>29.693556274510644</v>
      </c>
      <c r="Q153" s="185">
        <f t="shared" ca="1" si="88"/>
        <v>29.411383656008891</v>
      </c>
      <c r="R153" s="185">
        <f t="shared" ca="1" si="88"/>
        <v>25.759497448442715</v>
      </c>
      <c r="S153" s="185">
        <f t="shared" ca="1" si="88"/>
        <v>26.369073342260826</v>
      </c>
      <c r="T153" s="185">
        <f t="shared" ca="1" si="88"/>
        <v>26.683693158425012</v>
      </c>
      <c r="U153" s="185">
        <f t="shared" ca="1" si="88"/>
        <v>26.998312974589197</v>
      </c>
      <c r="V153" s="185">
        <f t="shared" ca="1" si="88"/>
        <v>27.332596529263643</v>
      </c>
      <c r="W153" s="185">
        <f t="shared" ca="1" si="88"/>
        <v>27.765198776489395</v>
      </c>
      <c r="X153" s="185">
        <f t="shared" ca="1" si="88"/>
        <v>28.060154854143317</v>
      </c>
      <c r="Y153" s="185">
        <f t="shared" ca="1" si="88"/>
        <v>28.315783454776717</v>
      </c>
      <c r="Z153" s="185">
        <f t="shared" ca="1" si="88"/>
        <v>29.004014302635873</v>
      </c>
      <c r="AA153" s="185">
        <f t="shared" ca="1" si="87"/>
        <v>29.141660472207704</v>
      </c>
      <c r="AB153" s="185">
        <f t="shared" ca="1" si="87"/>
        <v>29.318634118800059</v>
      </c>
      <c r="AC153" s="185">
        <f t="shared" ca="1" si="87"/>
        <v>29.554598980923199</v>
      </c>
      <c r="AD153" s="185">
        <f t="shared" ca="1" si="87"/>
        <v>29.869218797087388</v>
      </c>
      <c r="AE153" s="185">
        <f t="shared" ca="1" si="87"/>
        <v>30.223166090272095</v>
      </c>
      <c r="AF153" s="185">
        <f t="shared" ca="1" si="87"/>
        <v>30.75408703004916</v>
      </c>
      <c r="AG153" s="185">
        <f t="shared" ca="1" si="87"/>
        <v>31.22601675429544</v>
      </c>
      <c r="AH153" s="185">
        <f t="shared" ca="1" si="87"/>
        <v>31.71761021705198</v>
      </c>
      <c r="AI153" s="185">
        <f t="shared" ca="1" si="87"/>
        <v>32.248531156829046</v>
      </c>
      <c r="AJ153" s="185">
        <f t="shared" ca="1" si="87"/>
        <v>32.838443312136896</v>
      </c>
      <c r="AK153" s="185">
        <f t="shared" ca="1" si="87"/>
        <v>33.448019205955013</v>
      </c>
      <c r="AL153" s="185">
        <f t="shared" ca="1" si="87"/>
        <v>34.077258838283377</v>
      </c>
      <c r="AM153" s="185">
        <f t="shared" ca="1" si="87"/>
        <v>37.597068031620211</v>
      </c>
      <c r="AN153" s="185">
        <f t="shared" ca="1" si="87"/>
        <v>42.630985090247179</v>
      </c>
      <c r="AO153" s="185">
        <f t="shared" ca="1" si="87"/>
        <v>50.932360031329324</v>
      </c>
      <c r="AP153" s="185">
        <f t="shared" ca="1" si="87"/>
        <v>59.486086283293005</v>
      </c>
    </row>
    <row r="154" spans="1:42">
      <c r="A154" s="57" t="str">
        <f>'[4]TS BYDem'!A88</f>
        <v>*</v>
      </c>
      <c r="B154" s="185" t="s">
        <v>288</v>
      </c>
      <c r="C154" s="185" t="s">
        <v>137</v>
      </c>
      <c r="D154" s="186" t="str">
        <f>'[4]TS BYDem'!D88</f>
        <v>ICPS</v>
      </c>
      <c r="E154" s="185" t="s">
        <v>137</v>
      </c>
      <c r="F154" s="185" t="s">
        <v>137</v>
      </c>
      <c r="G154" s="185" t="s">
        <v>137</v>
      </c>
      <c r="H154" s="185" t="s">
        <v>137</v>
      </c>
      <c r="I154" s="185">
        <v>0</v>
      </c>
      <c r="J154" s="185">
        <f>INDEX('[4]TS BYDem'!$J$10:$J$203,MATCH(D154,'[4]TS BYDem'!$D$10:$D$203,0))</f>
        <v>27.288197120140854</v>
      </c>
      <c r="K154" s="185">
        <f t="shared" ca="1" si="89"/>
        <v>28.119114852435636</v>
      </c>
      <c r="L154" s="185">
        <f t="shared" ca="1" si="88"/>
        <v>28.654833881765054</v>
      </c>
      <c r="M154" s="185">
        <f t="shared" ca="1" si="88"/>
        <v>29.372533802736911</v>
      </c>
      <c r="N154" s="185">
        <f t="shared" ca="1" si="88"/>
        <v>29.464546613117914</v>
      </c>
      <c r="O154" s="185">
        <f t="shared" ca="1" si="88"/>
        <v>29.67515371243444</v>
      </c>
      <c r="P154" s="185">
        <f t="shared" ca="1" si="88"/>
        <v>29.693556274510644</v>
      </c>
      <c r="Q154" s="185">
        <f t="shared" ca="1" si="88"/>
        <v>29.411383656008891</v>
      </c>
      <c r="R154" s="185">
        <f t="shared" ca="1" si="88"/>
        <v>25.759497448442715</v>
      </c>
      <c r="S154" s="185">
        <f t="shared" ca="1" si="88"/>
        <v>26.369073342260826</v>
      </c>
      <c r="T154" s="185">
        <f t="shared" ca="1" si="88"/>
        <v>26.683693158425012</v>
      </c>
      <c r="U154" s="185">
        <f t="shared" ca="1" si="88"/>
        <v>26.998312974589197</v>
      </c>
      <c r="V154" s="185">
        <f t="shared" ca="1" si="88"/>
        <v>27.332596529263643</v>
      </c>
      <c r="W154" s="185">
        <f t="shared" ca="1" si="88"/>
        <v>27.765198776489395</v>
      </c>
      <c r="X154" s="185">
        <f t="shared" ca="1" si="88"/>
        <v>28.060154854143317</v>
      </c>
      <c r="Y154" s="185">
        <f t="shared" ca="1" si="88"/>
        <v>28.315783454776717</v>
      </c>
      <c r="Z154" s="185">
        <f t="shared" ca="1" si="88"/>
        <v>29.004014302635873</v>
      </c>
      <c r="AA154" s="185">
        <f t="shared" ca="1" si="87"/>
        <v>29.141660472207704</v>
      </c>
      <c r="AB154" s="185">
        <f t="shared" ca="1" si="87"/>
        <v>29.318634118800059</v>
      </c>
      <c r="AC154" s="185">
        <f t="shared" ca="1" si="87"/>
        <v>29.554598980923199</v>
      </c>
      <c r="AD154" s="185">
        <f t="shared" ca="1" si="87"/>
        <v>29.869218797087388</v>
      </c>
      <c r="AE154" s="185">
        <f t="shared" ca="1" si="87"/>
        <v>30.223166090272095</v>
      </c>
      <c r="AF154" s="185">
        <f t="shared" ca="1" si="87"/>
        <v>30.75408703004916</v>
      </c>
      <c r="AG154" s="185">
        <f t="shared" ca="1" si="87"/>
        <v>31.22601675429544</v>
      </c>
      <c r="AH154" s="185">
        <f t="shared" ca="1" si="87"/>
        <v>31.71761021705198</v>
      </c>
      <c r="AI154" s="185">
        <f t="shared" ca="1" si="87"/>
        <v>32.248531156829046</v>
      </c>
      <c r="AJ154" s="185">
        <f t="shared" ca="1" si="87"/>
        <v>32.838443312136896</v>
      </c>
      <c r="AK154" s="185">
        <f t="shared" ca="1" si="87"/>
        <v>33.448019205955013</v>
      </c>
      <c r="AL154" s="185">
        <f t="shared" ca="1" si="87"/>
        <v>34.077258838283377</v>
      </c>
      <c r="AM154" s="185">
        <f t="shared" ca="1" si="87"/>
        <v>37.597068031620211</v>
      </c>
      <c r="AN154" s="185">
        <f t="shared" ca="1" si="87"/>
        <v>42.630985090247179</v>
      </c>
      <c r="AO154" s="185">
        <f t="shared" ca="1" si="87"/>
        <v>50.932360031329324</v>
      </c>
      <c r="AP154" s="185">
        <f t="shared" ca="1" si="87"/>
        <v>59.486086283293005</v>
      </c>
    </row>
    <row r="155" spans="1:42">
      <c r="A155" s="57" t="str">
        <f>'[4]TS BYDem'!A89</f>
        <v>*</v>
      </c>
      <c r="B155" s="185" t="s">
        <v>288</v>
      </c>
      <c r="C155" s="185" t="s">
        <v>137</v>
      </c>
      <c r="D155" s="186">
        <f>'[4]TS BYDem'!D89</f>
        <v>0</v>
      </c>
      <c r="E155" s="185" t="s">
        <v>137</v>
      </c>
      <c r="F155" s="185" t="s">
        <v>137</v>
      </c>
      <c r="G155" s="185" t="s">
        <v>137</v>
      </c>
      <c r="H155" s="185" t="s">
        <v>137</v>
      </c>
      <c r="I155" s="185">
        <v>0</v>
      </c>
      <c r="J155" s="185" t="str">
        <f>INDEX('[4]TS BYDem'!$J$10:$J$203,MATCH(D155,'[4]TS BYDem'!$D$10:$D$203,0))</f>
        <v/>
      </c>
      <c r="K155" s="185" t="e">
        <f t="shared" ca="1" si="89"/>
        <v>#VALUE!</v>
      </c>
      <c r="L155" s="185" t="e">
        <f t="shared" ca="1" si="88"/>
        <v>#VALUE!</v>
      </c>
      <c r="M155" s="185" t="e">
        <f t="shared" ca="1" si="88"/>
        <v>#VALUE!</v>
      </c>
      <c r="N155" s="185" t="e">
        <f t="shared" ca="1" si="88"/>
        <v>#VALUE!</v>
      </c>
      <c r="O155" s="185" t="e">
        <f t="shared" ca="1" si="88"/>
        <v>#VALUE!</v>
      </c>
      <c r="P155" s="185" t="e">
        <f t="shared" ca="1" si="88"/>
        <v>#VALUE!</v>
      </c>
      <c r="Q155" s="185" t="e">
        <f t="shared" ca="1" si="88"/>
        <v>#VALUE!</v>
      </c>
      <c r="R155" s="185" t="e">
        <f t="shared" ca="1" si="88"/>
        <v>#VALUE!</v>
      </c>
      <c r="S155" s="185" t="e">
        <f t="shared" ca="1" si="88"/>
        <v>#VALUE!</v>
      </c>
      <c r="T155" s="185" t="e">
        <f t="shared" ca="1" si="88"/>
        <v>#VALUE!</v>
      </c>
      <c r="U155" s="185" t="e">
        <f t="shared" ca="1" si="88"/>
        <v>#VALUE!</v>
      </c>
      <c r="V155" s="185" t="e">
        <f t="shared" ca="1" si="88"/>
        <v>#VALUE!</v>
      </c>
      <c r="W155" s="185" t="e">
        <f t="shared" ca="1" si="88"/>
        <v>#VALUE!</v>
      </c>
      <c r="X155" s="185" t="e">
        <f t="shared" ca="1" si="88"/>
        <v>#VALUE!</v>
      </c>
      <c r="Y155" s="185" t="e">
        <f t="shared" ca="1" si="88"/>
        <v>#VALUE!</v>
      </c>
      <c r="Z155" s="185" t="e">
        <f t="shared" ca="1" si="88"/>
        <v>#VALUE!</v>
      </c>
      <c r="AA155" s="185" t="e">
        <f t="shared" ref="AA155:AP158" ca="1" si="92">AA$138/Z$138*Z155</f>
        <v>#VALUE!</v>
      </c>
      <c r="AB155" s="185" t="e">
        <f t="shared" ca="1" si="92"/>
        <v>#VALUE!</v>
      </c>
      <c r="AC155" s="185" t="e">
        <f t="shared" ca="1" si="92"/>
        <v>#VALUE!</v>
      </c>
      <c r="AD155" s="185" t="e">
        <f t="shared" ca="1" si="92"/>
        <v>#VALUE!</v>
      </c>
      <c r="AE155" s="185" t="e">
        <f t="shared" ca="1" si="92"/>
        <v>#VALUE!</v>
      </c>
      <c r="AF155" s="185" t="e">
        <f t="shared" ca="1" si="92"/>
        <v>#VALUE!</v>
      </c>
      <c r="AG155" s="185" t="e">
        <f t="shared" ca="1" si="92"/>
        <v>#VALUE!</v>
      </c>
      <c r="AH155" s="185" t="e">
        <f t="shared" ca="1" si="92"/>
        <v>#VALUE!</v>
      </c>
      <c r="AI155" s="185" t="e">
        <f t="shared" ca="1" si="92"/>
        <v>#VALUE!</v>
      </c>
      <c r="AJ155" s="185" t="e">
        <f t="shared" ca="1" si="92"/>
        <v>#VALUE!</v>
      </c>
      <c r="AK155" s="185" t="e">
        <f t="shared" ca="1" si="92"/>
        <v>#VALUE!</v>
      </c>
      <c r="AL155" s="185" t="e">
        <f t="shared" ca="1" si="92"/>
        <v>#VALUE!</v>
      </c>
      <c r="AM155" s="185" t="e">
        <f t="shared" ca="1" si="92"/>
        <v>#VALUE!</v>
      </c>
      <c r="AN155" s="185" t="e">
        <f t="shared" ca="1" si="92"/>
        <v>#VALUE!</v>
      </c>
      <c r="AO155" s="185" t="e">
        <f t="shared" ca="1" si="92"/>
        <v>#VALUE!</v>
      </c>
      <c r="AP155" s="185" t="e">
        <f t="shared" ca="1" si="92"/>
        <v>#VALUE!</v>
      </c>
    </row>
    <row r="156" spans="1:42">
      <c r="A156" s="57" t="str">
        <f>'[4]TS BYDem'!A90</f>
        <v/>
      </c>
      <c r="B156" s="185" t="s">
        <v>288</v>
      </c>
      <c r="C156" s="185" t="s">
        <v>137</v>
      </c>
      <c r="D156" s="186" t="str">
        <f>'[4]TS BYDem'!D90</f>
        <v>ICPT</v>
      </c>
      <c r="E156" s="185" t="s">
        <v>137</v>
      </c>
      <c r="F156" s="185" t="s">
        <v>137</v>
      </c>
      <c r="G156" s="185" t="s">
        <v>137</v>
      </c>
      <c r="H156" s="185" t="s">
        <v>137</v>
      </c>
      <c r="I156" s="185">
        <v>0</v>
      </c>
      <c r="J156" s="185">
        <f>INDEX('[4]TS BYDem'!$J$10:$J$203,MATCH(D156,'[4]TS BYDem'!$D$10:$D$203,0))</f>
        <v>39.004000030517574</v>
      </c>
      <c r="K156" s="185">
        <f t="shared" ca="1" si="89"/>
        <v>40.191660582553929</v>
      </c>
      <c r="L156" s="185">
        <f t="shared" ca="1" si="89"/>
        <v>40.957383028207587</v>
      </c>
      <c r="M156" s="192">
        <f t="shared" ref="M156" si="93">O156</f>
        <v>0</v>
      </c>
      <c r="N156" s="192">
        <f t="shared" ref="N156" si="94">O156</f>
        <v>0</v>
      </c>
      <c r="O156" s="192">
        <f>INDEX('[4]TS BYDem'!$O$10:$O$203,MATCH(D156,'[4]TS BYDem'!$D$10:$D$203,0))</f>
        <v>0</v>
      </c>
      <c r="P156" s="185">
        <f t="shared" ref="P156:Z158" ca="1" si="95">P$138/O$138*O156</f>
        <v>0</v>
      </c>
      <c r="Q156" s="185">
        <f t="shared" ca="1" si="95"/>
        <v>0</v>
      </c>
      <c r="R156" s="185">
        <f t="shared" ca="1" si="95"/>
        <v>0</v>
      </c>
      <c r="S156" s="185">
        <f t="shared" ca="1" si="95"/>
        <v>0</v>
      </c>
      <c r="T156" s="185">
        <f t="shared" ca="1" si="95"/>
        <v>0</v>
      </c>
      <c r="U156" s="185">
        <f t="shared" ca="1" si="95"/>
        <v>0</v>
      </c>
      <c r="V156" s="185">
        <f t="shared" ca="1" si="95"/>
        <v>0</v>
      </c>
      <c r="W156" s="185">
        <f t="shared" ca="1" si="95"/>
        <v>0</v>
      </c>
      <c r="X156" s="185">
        <f t="shared" ca="1" si="95"/>
        <v>0</v>
      </c>
      <c r="Y156" s="185">
        <f t="shared" ca="1" si="95"/>
        <v>0</v>
      </c>
      <c r="Z156" s="185">
        <f t="shared" ca="1" si="95"/>
        <v>0</v>
      </c>
      <c r="AA156" s="185">
        <f t="shared" ca="1" si="92"/>
        <v>0</v>
      </c>
      <c r="AB156" s="185">
        <f t="shared" ca="1" si="92"/>
        <v>0</v>
      </c>
      <c r="AC156" s="185">
        <f t="shared" ca="1" si="92"/>
        <v>0</v>
      </c>
      <c r="AD156" s="185">
        <f t="shared" ca="1" si="92"/>
        <v>0</v>
      </c>
      <c r="AE156" s="185">
        <f t="shared" ca="1" si="92"/>
        <v>0</v>
      </c>
      <c r="AF156" s="185">
        <f t="shared" ca="1" si="92"/>
        <v>0</v>
      </c>
      <c r="AG156" s="185">
        <f t="shared" ca="1" si="92"/>
        <v>0</v>
      </c>
      <c r="AH156" s="185">
        <f t="shared" ca="1" si="92"/>
        <v>0</v>
      </c>
      <c r="AI156" s="185">
        <f t="shared" ca="1" si="92"/>
        <v>0</v>
      </c>
      <c r="AJ156" s="185">
        <f t="shared" ca="1" si="92"/>
        <v>0</v>
      </c>
      <c r="AK156" s="185">
        <f t="shared" ca="1" si="92"/>
        <v>0</v>
      </c>
      <c r="AL156" s="185">
        <f t="shared" ca="1" si="92"/>
        <v>0</v>
      </c>
      <c r="AM156" s="185">
        <f t="shared" ca="1" si="92"/>
        <v>0</v>
      </c>
      <c r="AN156" s="185">
        <f t="shared" ca="1" si="92"/>
        <v>0</v>
      </c>
      <c r="AO156" s="185">
        <f t="shared" ca="1" si="92"/>
        <v>0</v>
      </c>
      <c r="AP156" s="185">
        <f t="shared" ca="1" si="92"/>
        <v>0</v>
      </c>
    </row>
    <row r="157" spans="1:42">
      <c r="A157" s="57" t="str">
        <f>'[4]TS BYDem'!A91</f>
        <v>*</v>
      </c>
      <c r="B157" s="185" t="s">
        <v>288</v>
      </c>
      <c r="C157" s="185" t="s">
        <v>137</v>
      </c>
      <c r="D157" s="186" t="str">
        <f>'[4]TS BYDem'!D91</f>
        <v>Useful Energy Service</v>
      </c>
      <c r="E157" s="185" t="s">
        <v>137</v>
      </c>
      <c r="F157" s="185" t="s">
        <v>137</v>
      </c>
      <c r="G157" s="185" t="s">
        <v>137</v>
      </c>
      <c r="H157" s="185" t="s">
        <v>137</v>
      </c>
      <c r="I157" s="185">
        <v>0</v>
      </c>
      <c r="J157" s="185" t="str">
        <f>INDEX('[4]TS BYDem'!$J$10:$J$203,MATCH(D157,'[4]TS BYDem'!$D$10:$D$203,0))</f>
        <v/>
      </c>
      <c r="K157" s="185" t="e">
        <f t="shared" ca="1" si="89"/>
        <v>#VALUE!</v>
      </c>
      <c r="L157" s="185" t="e">
        <f t="shared" ca="1" si="89"/>
        <v>#VALUE!</v>
      </c>
      <c r="M157" s="185" t="e">
        <f t="shared" ca="1" si="89"/>
        <v>#VALUE!</v>
      </c>
      <c r="N157" s="185" t="e">
        <f t="shared" ca="1" si="89"/>
        <v>#VALUE!</v>
      </c>
      <c r="O157" s="185" t="e">
        <f t="shared" ca="1" si="89"/>
        <v>#VALUE!</v>
      </c>
      <c r="P157" s="185" t="e">
        <f t="shared" ca="1" si="95"/>
        <v>#VALUE!</v>
      </c>
      <c r="Q157" s="185" t="e">
        <f t="shared" ca="1" si="95"/>
        <v>#VALUE!</v>
      </c>
      <c r="R157" s="185" t="e">
        <f t="shared" ca="1" si="95"/>
        <v>#VALUE!</v>
      </c>
      <c r="S157" s="185" t="e">
        <f t="shared" ca="1" si="95"/>
        <v>#VALUE!</v>
      </c>
      <c r="T157" s="185" t="e">
        <f t="shared" ca="1" si="95"/>
        <v>#VALUE!</v>
      </c>
      <c r="U157" s="185" t="e">
        <f t="shared" ca="1" si="95"/>
        <v>#VALUE!</v>
      </c>
      <c r="V157" s="185" t="e">
        <f t="shared" ca="1" si="95"/>
        <v>#VALUE!</v>
      </c>
      <c r="W157" s="185" t="e">
        <f t="shared" ca="1" si="95"/>
        <v>#VALUE!</v>
      </c>
      <c r="X157" s="185" t="e">
        <f t="shared" ca="1" si="95"/>
        <v>#VALUE!</v>
      </c>
      <c r="Y157" s="185" t="e">
        <f t="shared" ca="1" si="95"/>
        <v>#VALUE!</v>
      </c>
      <c r="Z157" s="185" t="e">
        <f t="shared" ca="1" si="95"/>
        <v>#VALUE!</v>
      </c>
      <c r="AA157" s="185" t="e">
        <f t="shared" ca="1" si="92"/>
        <v>#VALUE!</v>
      </c>
      <c r="AB157" s="185" t="e">
        <f t="shared" ca="1" si="92"/>
        <v>#VALUE!</v>
      </c>
      <c r="AC157" s="185" t="e">
        <f t="shared" ca="1" si="92"/>
        <v>#VALUE!</v>
      </c>
      <c r="AD157" s="185" t="e">
        <f t="shared" ca="1" si="92"/>
        <v>#VALUE!</v>
      </c>
      <c r="AE157" s="185" t="e">
        <f t="shared" ca="1" si="92"/>
        <v>#VALUE!</v>
      </c>
      <c r="AF157" s="185" t="e">
        <f t="shared" ca="1" si="92"/>
        <v>#VALUE!</v>
      </c>
      <c r="AG157" s="185" t="e">
        <f t="shared" ca="1" si="92"/>
        <v>#VALUE!</v>
      </c>
      <c r="AH157" s="185" t="e">
        <f t="shared" ca="1" si="92"/>
        <v>#VALUE!</v>
      </c>
      <c r="AI157" s="185" t="e">
        <f t="shared" ca="1" si="92"/>
        <v>#VALUE!</v>
      </c>
      <c r="AJ157" s="185" t="e">
        <f t="shared" ca="1" si="92"/>
        <v>#VALUE!</v>
      </c>
      <c r="AK157" s="185" t="e">
        <f t="shared" ca="1" si="92"/>
        <v>#VALUE!</v>
      </c>
      <c r="AL157" s="185" t="e">
        <f t="shared" ca="1" si="92"/>
        <v>#VALUE!</v>
      </c>
      <c r="AM157" s="185" t="e">
        <f t="shared" ca="1" si="92"/>
        <v>#VALUE!</v>
      </c>
      <c r="AN157" s="185" t="e">
        <f t="shared" ca="1" si="92"/>
        <v>#VALUE!</v>
      </c>
      <c r="AO157" s="185" t="e">
        <f t="shared" ca="1" si="92"/>
        <v>#VALUE!</v>
      </c>
      <c r="AP157" s="185" t="e">
        <f t="shared" ca="1" si="92"/>
        <v>#VALUE!</v>
      </c>
    </row>
    <row r="158" spans="1:42">
      <c r="A158" s="57" t="str">
        <f>'[4]TS BYDem'!A92</f>
        <v>*</v>
      </c>
      <c r="B158" s="185" t="s">
        <v>288</v>
      </c>
      <c r="C158" s="185" t="s">
        <v>137</v>
      </c>
      <c r="D158" s="186">
        <f>'[4]TS BYDem'!D92</f>
        <v>0</v>
      </c>
      <c r="E158" s="185" t="s">
        <v>137</v>
      </c>
      <c r="F158" s="185" t="s">
        <v>137</v>
      </c>
      <c r="G158" s="185" t="s">
        <v>137</v>
      </c>
      <c r="H158" s="185" t="s">
        <v>137</v>
      </c>
      <c r="I158" s="185">
        <v>0</v>
      </c>
      <c r="J158" s="185" t="str">
        <f>INDEX('[4]TS BYDem'!$J$10:$J$203,MATCH(D158,'[4]TS BYDem'!$D$10:$D$203,0))</f>
        <v/>
      </c>
      <c r="K158" s="185" t="e">
        <f t="shared" ca="1" si="89"/>
        <v>#VALUE!</v>
      </c>
      <c r="L158" s="185" t="e">
        <f t="shared" ca="1" si="89"/>
        <v>#VALUE!</v>
      </c>
      <c r="M158" s="185" t="e">
        <f t="shared" ca="1" si="89"/>
        <v>#VALUE!</v>
      </c>
      <c r="N158" s="185" t="e">
        <f t="shared" ca="1" si="89"/>
        <v>#VALUE!</v>
      </c>
      <c r="O158" s="185" t="e">
        <f t="shared" ca="1" si="89"/>
        <v>#VALUE!</v>
      </c>
      <c r="P158" s="185" t="e">
        <f t="shared" ca="1" si="95"/>
        <v>#VALUE!</v>
      </c>
      <c r="Q158" s="185" t="e">
        <f t="shared" ca="1" si="95"/>
        <v>#VALUE!</v>
      </c>
      <c r="R158" s="185" t="e">
        <f t="shared" ca="1" si="95"/>
        <v>#VALUE!</v>
      </c>
      <c r="S158" s="185" t="e">
        <f t="shared" ca="1" si="95"/>
        <v>#VALUE!</v>
      </c>
      <c r="T158" s="185" t="e">
        <f t="shared" ca="1" si="95"/>
        <v>#VALUE!</v>
      </c>
      <c r="U158" s="185" t="e">
        <f t="shared" ca="1" si="95"/>
        <v>#VALUE!</v>
      </c>
      <c r="V158" s="185" t="e">
        <f t="shared" ca="1" si="95"/>
        <v>#VALUE!</v>
      </c>
      <c r="W158" s="185" t="e">
        <f t="shared" ca="1" si="95"/>
        <v>#VALUE!</v>
      </c>
      <c r="X158" s="185" t="e">
        <f t="shared" ca="1" si="95"/>
        <v>#VALUE!</v>
      </c>
      <c r="Y158" s="185" t="e">
        <f t="shared" ca="1" si="95"/>
        <v>#VALUE!</v>
      </c>
      <c r="Z158" s="185" t="e">
        <f t="shared" ca="1" si="95"/>
        <v>#VALUE!</v>
      </c>
      <c r="AA158" s="185" t="e">
        <f t="shared" ca="1" si="92"/>
        <v>#VALUE!</v>
      </c>
      <c r="AB158" s="185" t="e">
        <f t="shared" ca="1" si="92"/>
        <v>#VALUE!</v>
      </c>
      <c r="AC158" s="185" t="e">
        <f t="shared" ca="1" si="92"/>
        <v>#VALUE!</v>
      </c>
      <c r="AD158" s="185" t="e">
        <f t="shared" ca="1" si="92"/>
        <v>#VALUE!</v>
      </c>
      <c r="AE158" s="185" t="e">
        <f t="shared" ca="1" si="92"/>
        <v>#VALUE!</v>
      </c>
      <c r="AF158" s="185" t="e">
        <f t="shared" ca="1" si="92"/>
        <v>#VALUE!</v>
      </c>
      <c r="AG158" s="185" t="e">
        <f t="shared" ca="1" si="92"/>
        <v>#VALUE!</v>
      </c>
      <c r="AH158" s="185" t="e">
        <f t="shared" ca="1" si="92"/>
        <v>#VALUE!</v>
      </c>
      <c r="AI158" s="185" t="e">
        <f t="shared" ca="1" si="92"/>
        <v>#VALUE!</v>
      </c>
      <c r="AJ158" s="185" t="e">
        <f t="shared" ca="1" si="92"/>
        <v>#VALUE!</v>
      </c>
      <c r="AK158" s="185" t="e">
        <f t="shared" ca="1" si="92"/>
        <v>#VALUE!</v>
      </c>
      <c r="AL158" s="185" t="e">
        <f t="shared" ca="1" si="92"/>
        <v>#VALUE!</v>
      </c>
      <c r="AM158" s="185" t="e">
        <f t="shared" ca="1" si="92"/>
        <v>#VALUE!</v>
      </c>
      <c r="AN158" s="185" t="e">
        <f t="shared" ca="1" si="92"/>
        <v>#VALUE!</v>
      </c>
      <c r="AO158" s="185" t="e">
        <f t="shared" ca="1" si="92"/>
        <v>#VALUE!</v>
      </c>
      <c r="AP158" s="185" t="e">
        <f t="shared" ca="1" si="92"/>
        <v>#VALUE!</v>
      </c>
    </row>
    <row r="159" spans="1:42" s="5" customFormat="1">
      <c r="A159" s="57" t="str">
        <f>'[4]TS BYDem'!A89</f>
        <v>*</v>
      </c>
      <c r="B159" s="5">
        <f>B138+1</f>
        <v>5</v>
      </c>
      <c r="C159" s="3" t="str">
        <f ca="1">OFFSET($C$9,$B159,0)</f>
        <v>Iron &amp; Steel</v>
      </c>
      <c r="D159" s="3" t="str">
        <f ca="1">OFFSET($B$9,$B159,0)</f>
        <v>IS</v>
      </c>
      <c r="J159" s="5">
        <f ca="1">SUMIF($B$10:$B$24,$D159,J$10:J$24)*SUMIF($B$10:$B$24,$D159,J$45:J$58)</f>
        <v>13.345629432701433</v>
      </c>
      <c r="K159" s="5">
        <f t="shared" ref="K159:AP159" ca="1" si="96">SUMIF($B$10:$B$24,$D159,K$10:K$24)*SUMIF($B$10:$B$24,$D159,K$45:K$58)</f>
        <v>13.752000000000001</v>
      </c>
      <c r="L159" s="5">
        <f t="shared" ca="1" si="96"/>
        <v>14.013999999999999</v>
      </c>
      <c r="M159" s="5">
        <f t="shared" ca="1" si="96"/>
        <v>14.365</v>
      </c>
      <c r="N159" s="5">
        <f t="shared" ca="1" si="96"/>
        <v>14.41</v>
      </c>
      <c r="O159" s="5">
        <f t="shared" ca="1" si="96"/>
        <v>14.513</v>
      </c>
      <c r="P159" s="5">
        <f t="shared" ca="1" si="96"/>
        <v>14.522</v>
      </c>
      <c r="Q159" s="5">
        <f t="shared" ca="1" si="96"/>
        <v>14.384</v>
      </c>
      <c r="R159" s="5">
        <f t="shared" ca="1" si="96"/>
        <v>12.598000000000001</v>
      </c>
      <c r="S159" s="5">
        <f t="shared" ca="1" si="96"/>
        <v>13.592511123664123</v>
      </c>
      <c r="T159" s="5">
        <f t="shared" ca="1" si="96"/>
        <v>13.57851388015267</v>
      </c>
      <c r="U159" s="5">
        <f t="shared" ca="1" si="96"/>
        <v>13.560362181679388</v>
      </c>
      <c r="V159" s="5">
        <f t="shared" ca="1" si="96"/>
        <v>13.547802648854956</v>
      </c>
      <c r="W159" s="5">
        <f t="shared" ca="1" si="96"/>
        <v>13.578912977099227</v>
      </c>
      <c r="X159" s="5">
        <f t="shared" ca="1" si="96"/>
        <v>13.723164885496177</v>
      </c>
      <c r="Y159" s="5">
        <f t="shared" ca="1" si="96"/>
        <v>13.848183206106864</v>
      </c>
      <c r="Z159" s="5">
        <f t="shared" ca="1" si="96"/>
        <v>14.184770992366406</v>
      </c>
      <c r="AA159" s="5">
        <f t="shared" ca="1" si="96"/>
        <v>14.252088549618314</v>
      </c>
      <c r="AB159" s="5">
        <f ca="1">SUMIF($B$10:$B$24,$D159,AB$10:AB$24)*SUMIF($B$10:$B$24,$D159,AB$44:AB$58)</f>
        <v>14.338639694656482</v>
      </c>
      <c r="AC159" s="5">
        <f t="shared" ca="1" si="96"/>
        <v>14.454041221374041</v>
      </c>
      <c r="AD159" s="5">
        <f t="shared" ca="1" si="96"/>
        <v>14.607909923664119</v>
      </c>
      <c r="AE159" s="5">
        <f t="shared" ca="1" si="96"/>
        <v>14.781012213740453</v>
      </c>
      <c r="AF159" s="5">
        <f t="shared" ca="1" si="96"/>
        <v>15.040665648854958</v>
      </c>
      <c r="AG159" s="5">
        <f t="shared" ca="1" si="96"/>
        <v>15.271468702290074</v>
      </c>
      <c r="AH159" s="5">
        <f t="shared" ca="1" si="96"/>
        <v>15.511888549618318</v>
      </c>
      <c r="AI159" s="5">
        <f t="shared" ca="1" si="96"/>
        <v>15.771541984732822</v>
      </c>
      <c r="AJ159" s="5">
        <f t="shared" ca="1" si="96"/>
        <v>16.060045801526716</v>
      </c>
      <c r="AK159" s="5">
        <f t="shared" ca="1" si="96"/>
        <v>16.358166412213741</v>
      </c>
      <c r="AL159" s="5">
        <f t="shared" ca="1" si="96"/>
        <v>16.665903816793893</v>
      </c>
      <c r="AM159" s="5">
        <f t="shared" ca="1" si="96"/>
        <v>18.387309923664123</v>
      </c>
      <c r="AN159" s="5">
        <f t="shared" ca="1" si="96"/>
        <v>20.849209160305342</v>
      </c>
      <c r="AO159" s="5">
        <f t="shared" ca="1" si="96"/>
        <v>24.909098982188311</v>
      </c>
      <c r="AP159" s="5">
        <f t="shared" ca="1" si="96"/>
        <v>29.092404325699704</v>
      </c>
    </row>
    <row r="160" spans="1:42">
      <c r="A160" s="57" t="str">
        <f>'[4]TS BYDem'!A94</f>
        <v/>
      </c>
      <c r="B160" s="185" t="s">
        <v>288</v>
      </c>
      <c r="C160" s="185" t="s">
        <v>137</v>
      </c>
      <c r="D160" s="186" t="str">
        <f>'[4]TS BYDem'!D94</f>
        <v>INFK</v>
      </c>
      <c r="E160" s="185" t="s">
        <v>137</v>
      </c>
      <c r="F160" s="185" t="s">
        <v>137</v>
      </c>
      <c r="G160" s="185" t="s">
        <v>137</v>
      </c>
      <c r="H160" s="185" t="s">
        <v>137</v>
      </c>
      <c r="I160" s="185">
        <v>0</v>
      </c>
      <c r="J160" s="185">
        <f>INDEX('[4]TS BYDem'!$J$10:$J$203,MATCH(D160,'[4]TS BYDem'!$D$10:$D$203,0))</f>
        <v>0.66789588210349726</v>
      </c>
      <c r="K160" s="185">
        <f ca="1">K$159/J$159*J160</f>
        <v>0.68823311908999107</v>
      </c>
      <c r="L160" s="185">
        <f t="shared" ref="L160:AP169" ca="1" si="97">L$159/K$159*K160</f>
        <v>0.70134518113199062</v>
      </c>
      <c r="M160" s="192">
        <f t="shared" ref="M160:M168" si="98">O160</f>
        <v>9.0791105263757541E-2</v>
      </c>
      <c r="N160" s="192">
        <f t="shared" ref="N160:N168" si="99">O160</f>
        <v>9.0791105263757541E-2</v>
      </c>
      <c r="O160" s="192">
        <f>INDEX('[4]TS BYDem'!$O$10:$O$203,MATCH(D160,'[4]TS BYDem'!$D$10:$D$203,0))</f>
        <v>9.0791105263757541E-2</v>
      </c>
      <c r="P160" s="185">
        <f t="shared" ca="1" si="97"/>
        <v>9.0847407885363954E-2</v>
      </c>
      <c r="Q160" s="185">
        <f t="shared" ca="1" si="97"/>
        <v>8.9984101020732343E-2</v>
      </c>
      <c r="R160" s="185">
        <f t="shared" ca="1" si="97"/>
        <v>7.8811158555282687E-2</v>
      </c>
      <c r="S160" s="185">
        <f t="shared" ca="1" si="97"/>
        <v>8.5032667830730005E-2</v>
      </c>
      <c r="T160" s="185">
        <f t="shared" ca="1" si="97"/>
        <v>8.4945103219067994E-2</v>
      </c>
      <c r="U160" s="185">
        <f t="shared" ca="1" si="97"/>
        <v>8.4831548973439683E-2</v>
      </c>
      <c r="V160" s="185">
        <f t="shared" ca="1" si="97"/>
        <v>8.4752978459643316E-2</v>
      </c>
      <c r="W160" s="185">
        <f t="shared" ca="1" si="97"/>
        <v>8.4947599908442029E-2</v>
      </c>
      <c r="X160" s="185">
        <f t="shared" ca="1" si="97"/>
        <v>8.5850017754494898E-2</v>
      </c>
      <c r="Y160" s="185">
        <f t="shared" ca="1" si="97"/>
        <v>8.6632113221074031E-2</v>
      </c>
      <c r="Z160" s="185">
        <f t="shared" ca="1" si="97"/>
        <v>8.8737754861864027E-2</v>
      </c>
      <c r="AA160" s="185">
        <f t="shared" ca="1" si="97"/>
        <v>8.915888319002202E-2</v>
      </c>
      <c r="AB160" s="185">
        <f t="shared" ca="1" si="97"/>
        <v>8.9700333897653736E-2</v>
      </c>
      <c r="AC160" s="185">
        <f t="shared" ca="1" si="97"/>
        <v>9.0422268174496029E-2</v>
      </c>
      <c r="AD160" s="185">
        <f t="shared" ca="1" si="97"/>
        <v>9.1384847210285752E-2</v>
      </c>
      <c r="AE160" s="185">
        <f t="shared" ca="1" si="97"/>
        <v>9.246774862554917E-2</v>
      </c>
      <c r="AF160" s="185">
        <f t="shared" ca="1" si="97"/>
        <v>9.4092100748444304E-2</v>
      </c>
      <c r="AG160" s="185">
        <f t="shared" ca="1" si="97"/>
        <v>9.5535969302128876E-2</v>
      </c>
      <c r="AH160" s="185">
        <f t="shared" ca="1" si="97"/>
        <v>9.7039999045550301E-2</v>
      </c>
      <c r="AI160" s="185">
        <f t="shared" ca="1" si="97"/>
        <v>9.8664351168445436E-2</v>
      </c>
      <c r="AJ160" s="185">
        <f t="shared" ca="1" si="97"/>
        <v>0.10046918686055115</v>
      </c>
      <c r="AK160" s="185">
        <f t="shared" ca="1" si="97"/>
        <v>0.10233418374239373</v>
      </c>
      <c r="AL160" s="185">
        <f t="shared" ca="1" si="97"/>
        <v>0.10425934181397313</v>
      </c>
      <c r="AM160" s="185">
        <f t="shared" ca="1" si="97"/>
        <v>0.11502819477687054</v>
      </c>
      <c r="AN160" s="185">
        <f t="shared" ca="1" si="97"/>
        <v>0.13042945934950592</v>
      </c>
      <c r="AO160" s="185">
        <f t="shared" ca="1" si="97"/>
        <v>0.15582750828341579</v>
      </c>
      <c r="AP160" s="185">
        <f t="shared" ca="1" si="97"/>
        <v>0.18199762581894821</v>
      </c>
    </row>
    <row r="161" spans="1:42">
      <c r="A161" s="57" t="str">
        <f>'[4]TS BYDem'!A95</f>
        <v/>
      </c>
      <c r="B161" s="185" t="s">
        <v>288</v>
      </c>
      <c r="C161" s="185" t="s">
        <v>137</v>
      </c>
      <c r="D161" s="186" t="str">
        <f>'[4]TS BYDem'!D95</f>
        <v>INFA</v>
      </c>
      <c r="E161" s="185" t="s">
        <v>137</v>
      </c>
      <c r="F161" s="185" t="s">
        <v>137</v>
      </c>
      <c r="G161" s="185" t="s">
        <v>137</v>
      </c>
      <c r="H161" s="185" t="s">
        <v>137</v>
      </c>
      <c r="I161" s="185">
        <v>0</v>
      </c>
      <c r="J161" s="185">
        <f>INDEX('[4]TS BYDem'!$J$10:$J$203,MATCH(D161,'[4]TS BYDem'!$D$10:$D$203,0))</f>
        <v>0</v>
      </c>
      <c r="K161" s="185">
        <f t="shared" ref="K161:N177" ca="1" si="100">K$159/J$159*J161</f>
        <v>0</v>
      </c>
      <c r="L161" s="185">
        <f t="shared" ca="1" si="97"/>
        <v>0</v>
      </c>
      <c r="M161" s="192">
        <f t="shared" si="98"/>
        <v>0</v>
      </c>
      <c r="N161" s="192">
        <f t="shared" si="99"/>
        <v>0</v>
      </c>
      <c r="O161" s="192">
        <f>INDEX('[4]TS BYDem'!$O$10:$O$203,MATCH(D161,'[4]TS BYDem'!$D$10:$D$203,0))</f>
        <v>0</v>
      </c>
      <c r="P161" s="185">
        <f t="shared" ca="1" si="97"/>
        <v>0</v>
      </c>
      <c r="Q161" s="185">
        <f t="shared" ca="1" si="97"/>
        <v>0</v>
      </c>
      <c r="R161" s="185">
        <f t="shared" ca="1" si="97"/>
        <v>0</v>
      </c>
      <c r="S161" s="185">
        <f t="shared" ca="1" si="97"/>
        <v>0</v>
      </c>
      <c r="T161" s="185">
        <f t="shared" ca="1" si="97"/>
        <v>0</v>
      </c>
      <c r="U161" s="185">
        <f t="shared" ca="1" si="97"/>
        <v>0</v>
      </c>
      <c r="V161" s="185">
        <f t="shared" ca="1" si="97"/>
        <v>0</v>
      </c>
      <c r="W161" s="185">
        <f t="shared" ca="1" si="97"/>
        <v>0</v>
      </c>
      <c r="X161" s="185">
        <f t="shared" ca="1" si="97"/>
        <v>0</v>
      </c>
      <c r="Y161" s="185">
        <f t="shared" ca="1" si="97"/>
        <v>0</v>
      </c>
      <c r="Z161" s="185">
        <f t="shared" ca="1" si="97"/>
        <v>0</v>
      </c>
      <c r="AA161" s="185">
        <f t="shared" ca="1" si="97"/>
        <v>0</v>
      </c>
      <c r="AB161" s="185">
        <f t="shared" ca="1" si="97"/>
        <v>0</v>
      </c>
      <c r="AC161" s="185">
        <f t="shared" ca="1" si="97"/>
        <v>0</v>
      </c>
      <c r="AD161" s="185">
        <f t="shared" ca="1" si="97"/>
        <v>0</v>
      </c>
      <c r="AE161" s="185">
        <f t="shared" ca="1" si="97"/>
        <v>0</v>
      </c>
      <c r="AF161" s="185">
        <f t="shared" ca="1" si="97"/>
        <v>0</v>
      </c>
      <c r="AG161" s="185">
        <f t="shared" ca="1" si="97"/>
        <v>0</v>
      </c>
      <c r="AH161" s="185">
        <f t="shared" ca="1" si="97"/>
        <v>0</v>
      </c>
      <c r="AI161" s="185">
        <f t="shared" ca="1" si="97"/>
        <v>0</v>
      </c>
      <c r="AJ161" s="185">
        <f t="shared" ca="1" si="97"/>
        <v>0</v>
      </c>
      <c r="AK161" s="185">
        <f t="shared" ca="1" si="97"/>
        <v>0</v>
      </c>
      <c r="AL161" s="185">
        <f t="shared" ca="1" si="97"/>
        <v>0</v>
      </c>
      <c r="AM161" s="185">
        <f t="shared" ca="1" si="97"/>
        <v>0</v>
      </c>
      <c r="AN161" s="185">
        <f t="shared" ca="1" si="97"/>
        <v>0</v>
      </c>
      <c r="AO161" s="185">
        <f t="shared" ca="1" si="97"/>
        <v>0</v>
      </c>
      <c r="AP161" s="185">
        <f t="shared" ca="1" si="97"/>
        <v>0</v>
      </c>
    </row>
    <row r="162" spans="1:42">
      <c r="A162" s="57" t="str">
        <f>'[4]TS BYDem'!A96</f>
        <v/>
      </c>
      <c r="B162" s="185" t="s">
        <v>288</v>
      </c>
      <c r="C162" s="185" t="s">
        <v>137</v>
      </c>
      <c r="D162" s="186" t="str">
        <f>'[4]TS BYDem'!D96</f>
        <v>INFL</v>
      </c>
      <c r="E162" s="185" t="s">
        <v>137</v>
      </c>
      <c r="F162" s="185" t="s">
        <v>137</v>
      </c>
      <c r="G162" s="185" t="s">
        <v>137</v>
      </c>
      <c r="H162" s="185" t="s">
        <v>137</v>
      </c>
      <c r="I162" s="185">
        <v>0</v>
      </c>
      <c r="J162" s="185">
        <f>INDEX('[4]TS BYDem'!$J$10:$J$203,MATCH(D162,'[4]TS BYDem'!$D$10:$D$203,0))</f>
        <v>0.20036876463104916</v>
      </c>
      <c r="K162" s="185">
        <f t="shared" ca="1" si="100"/>
        <v>0.20646993572699729</v>
      </c>
      <c r="L162" s="185">
        <f t="shared" ca="1" si="97"/>
        <v>0.21040355433959715</v>
      </c>
      <c r="M162" s="192">
        <f t="shared" si="98"/>
        <v>2.723733157912726E-2</v>
      </c>
      <c r="N162" s="192">
        <f t="shared" si="99"/>
        <v>2.723733157912726E-2</v>
      </c>
      <c r="O162" s="192">
        <f>INDEX('[4]TS BYDem'!$O$10:$O$203,MATCH(D162,'[4]TS BYDem'!$D$10:$D$203,0))</f>
        <v>2.723733157912726E-2</v>
      </c>
      <c r="P162" s="185">
        <f t="shared" ca="1" si="97"/>
        <v>2.7254222365609183E-2</v>
      </c>
      <c r="Q162" s="185">
        <f t="shared" ca="1" si="97"/>
        <v>2.6995230306219701E-2</v>
      </c>
      <c r="R162" s="185">
        <f t="shared" ca="1" si="97"/>
        <v>2.3643347566584805E-2</v>
      </c>
      <c r="S162" s="185">
        <f t="shared" ca="1" si="97"/>
        <v>2.5509800349219004E-2</v>
      </c>
      <c r="T162" s="185">
        <f t="shared" ca="1" si="97"/>
        <v>2.54835309657204E-2</v>
      </c>
      <c r="U162" s="185">
        <f t="shared" ca="1" si="97"/>
        <v>2.5449464692031906E-2</v>
      </c>
      <c r="V162" s="185">
        <f t="shared" ca="1" si="97"/>
        <v>2.5425893537892996E-2</v>
      </c>
      <c r="W162" s="185">
        <f t="shared" ca="1" si="97"/>
        <v>2.5484279972532609E-2</v>
      </c>
      <c r="X162" s="185">
        <f t="shared" ca="1" si="97"/>
        <v>2.575500532634847E-2</v>
      </c>
      <c r="Y162" s="185">
        <f t="shared" ca="1" si="97"/>
        <v>2.5989633966322211E-2</v>
      </c>
      <c r="Z162" s="185">
        <f t="shared" ca="1" si="97"/>
        <v>2.6621326458559209E-2</v>
      </c>
      <c r="AA162" s="185">
        <f t="shared" ca="1" si="97"/>
        <v>2.6747664957006607E-2</v>
      </c>
      <c r="AB162" s="185">
        <f t="shared" ca="1" si="97"/>
        <v>2.6910100169296122E-2</v>
      </c>
      <c r="AC162" s="185">
        <f t="shared" ca="1" si="97"/>
        <v>2.7126680452348808E-2</v>
      </c>
      <c r="AD162" s="185">
        <f t="shared" ca="1" si="97"/>
        <v>2.7415454163085724E-2</v>
      </c>
      <c r="AE162" s="185">
        <f t="shared" ca="1" si="97"/>
        <v>2.774032458766475E-2</v>
      </c>
      <c r="AF162" s="185">
        <f t="shared" ca="1" si="97"/>
        <v>2.8227630224533291E-2</v>
      </c>
      <c r="AG162" s="185">
        <f t="shared" ca="1" si="97"/>
        <v>2.8660790790638664E-2</v>
      </c>
      <c r="AH162" s="185">
        <f t="shared" ca="1" si="97"/>
        <v>2.9111999713665092E-2</v>
      </c>
      <c r="AI162" s="185">
        <f t="shared" ca="1" si="97"/>
        <v>2.9599305350533633E-2</v>
      </c>
      <c r="AJ162" s="185">
        <f t="shared" ca="1" si="97"/>
        <v>3.0140756058165345E-2</v>
      </c>
      <c r="AK162" s="185">
        <f t="shared" ca="1" si="97"/>
        <v>3.070025512271812E-2</v>
      </c>
      <c r="AL162" s="185">
        <f t="shared" ca="1" si="97"/>
        <v>3.1277802544191942E-2</v>
      </c>
      <c r="AM162" s="185">
        <f t="shared" ca="1" si="97"/>
        <v>3.4508458433061162E-2</v>
      </c>
      <c r="AN162" s="185">
        <f t="shared" ca="1" si="97"/>
        <v>3.9128837804851775E-2</v>
      </c>
      <c r="AO162" s="185">
        <f t="shared" ca="1" si="97"/>
        <v>4.674825248502474E-2</v>
      </c>
      <c r="AP162" s="185">
        <f t="shared" ca="1" si="97"/>
        <v>5.4599287745684462E-2</v>
      </c>
    </row>
    <row r="163" spans="1:42">
      <c r="A163" s="57" t="str">
        <f>'[4]TS BYDem'!A97</f>
        <v/>
      </c>
      <c r="B163" s="185" t="s">
        <v>288</v>
      </c>
      <c r="C163" s="185" t="s">
        <v>137</v>
      </c>
      <c r="D163" s="186" t="str">
        <f>'[4]TS BYDem'!D97</f>
        <v>INFC</v>
      </c>
      <c r="E163" s="185" t="s">
        <v>137</v>
      </c>
      <c r="F163" s="185" t="s">
        <v>137</v>
      </c>
      <c r="G163" s="185" t="s">
        <v>137</v>
      </c>
      <c r="H163" s="185" t="s">
        <v>137</v>
      </c>
      <c r="I163" s="185">
        <v>0</v>
      </c>
      <c r="J163" s="185">
        <f>INDEX('[4]TS BYDem'!$J$10:$J$203,MATCH(D163,'[4]TS BYDem'!$D$10:$D$203,0))</f>
        <v>0</v>
      </c>
      <c r="K163" s="185">
        <f t="shared" ca="1" si="100"/>
        <v>0</v>
      </c>
      <c r="L163" s="185">
        <f t="shared" ca="1" si="97"/>
        <v>0</v>
      </c>
      <c r="M163" s="192">
        <f t="shared" si="98"/>
        <v>0</v>
      </c>
      <c r="N163" s="192">
        <f t="shared" si="99"/>
        <v>0</v>
      </c>
      <c r="O163" s="192">
        <f>INDEX('[4]TS BYDem'!$O$10:$O$203,MATCH(D163,'[4]TS BYDem'!$D$10:$D$203,0))</f>
        <v>0</v>
      </c>
      <c r="P163" s="185">
        <f t="shared" ca="1" si="97"/>
        <v>0</v>
      </c>
      <c r="Q163" s="185">
        <f t="shared" ca="1" si="97"/>
        <v>0</v>
      </c>
      <c r="R163" s="185">
        <f t="shared" ca="1" si="97"/>
        <v>0</v>
      </c>
      <c r="S163" s="185">
        <f t="shared" ca="1" si="97"/>
        <v>0</v>
      </c>
      <c r="T163" s="185">
        <f t="shared" ca="1" si="97"/>
        <v>0</v>
      </c>
      <c r="U163" s="185">
        <f t="shared" ca="1" si="97"/>
        <v>0</v>
      </c>
      <c r="V163" s="185">
        <f t="shared" ca="1" si="97"/>
        <v>0</v>
      </c>
      <c r="W163" s="185">
        <f t="shared" ca="1" si="97"/>
        <v>0</v>
      </c>
      <c r="X163" s="185">
        <f t="shared" ca="1" si="97"/>
        <v>0</v>
      </c>
      <c r="Y163" s="185">
        <f t="shared" ca="1" si="97"/>
        <v>0</v>
      </c>
      <c r="Z163" s="185">
        <f t="shared" ca="1" si="97"/>
        <v>0</v>
      </c>
      <c r="AA163" s="185">
        <f t="shared" ca="1" si="97"/>
        <v>0</v>
      </c>
      <c r="AB163" s="185">
        <f t="shared" ca="1" si="97"/>
        <v>0</v>
      </c>
      <c r="AC163" s="185">
        <f t="shared" ca="1" si="97"/>
        <v>0</v>
      </c>
      <c r="AD163" s="185">
        <f t="shared" ca="1" si="97"/>
        <v>0</v>
      </c>
      <c r="AE163" s="185">
        <f t="shared" ca="1" si="97"/>
        <v>0</v>
      </c>
      <c r="AF163" s="185">
        <f t="shared" ca="1" si="97"/>
        <v>0</v>
      </c>
      <c r="AG163" s="185">
        <f t="shared" ca="1" si="97"/>
        <v>0</v>
      </c>
      <c r="AH163" s="185">
        <f t="shared" ca="1" si="97"/>
        <v>0</v>
      </c>
      <c r="AI163" s="185">
        <f t="shared" ca="1" si="97"/>
        <v>0</v>
      </c>
      <c r="AJ163" s="185">
        <f t="shared" ca="1" si="97"/>
        <v>0</v>
      </c>
      <c r="AK163" s="185">
        <f t="shared" ca="1" si="97"/>
        <v>0</v>
      </c>
      <c r="AL163" s="185">
        <f t="shared" ca="1" si="97"/>
        <v>0</v>
      </c>
      <c r="AM163" s="185">
        <f t="shared" ca="1" si="97"/>
        <v>0</v>
      </c>
      <c r="AN163" s="185">
        <f t="shared" ca="1" si="97"/>
        <v>0</v>
      </c>
      <c r="AO163" s="185">
        <f t="shared" ca="1" si="97"/>
        <v>0</v>
      </c>
      <c r="AP163" s="185">
        <f t="shared" ca="1" si="97"/>
        <v>0</v>
      </c>
    </row>
    <row r="164" spans="1:42">
      <c r="A164" s="57" t="str">
        <f>'[4]TS BYDem'!A98</f>
        <v/>
      </c>
      <c r="B164" s="185" t="s">
        <v>288</v>
      </c>
      <c r="C164" s="185" t="s">
        <v>137</v>
      </c>
      <c r="D164" s="186" t="str">
        <f>'[4]TS BYDem'!D98</f>
        <v>INFH</v>
      </c>
      <c r="E164" s="185" t="s">
        <v>137</v>
      </c>
      <c r="F164" s="185" t="s">
        <v>137</v>
      </c>
      <c r="G164" s="185" t="s">
        <v>137</v>
      </c>
      <c r="H164" s="185" t="s">
        <v>137</v>
      </c>
      <c r="I164" s="185">
        <v>0</v>
      </c>
      <c r="J164" s="185">
        <f>INDEX('[4]TS BYDem'!$J$10:$J$203,MATCH(D164,'[4]TS BYDem'!$D$10:$D$203,0))</f>
        <v>0.60110629389314751</v>
      </c>
      <c r="K164" s="185">
        <f t="shared" ca="1" si="100"/>
        <v>0.61940980718099192</v>
      </c>
      <c r="L164" s="185">
        <f t="shared" ca="1" si="97"/>
        <v>0.63121066301879147</v>
      </c>
      <c r="M164" s="192">
        <f t="shared" si="98"/>
        <v>8.1711994737381791E-2</v>
      </c>
      <c r="N164" s="192">
        <f t="shared" si="99"/>
        <v>8.1711994737381791E-2</v>
      </c>
      <c r="O164" s="192">
        <f>INDEX('[4]TS BYDem'!$O$10:$O$203,MATCH(D164,'[4]TS BYDem'!$D$10:$D$203,0))</f>
        <v>8.1711994737381791E-2</v>
      </c>
      <c r="P164" s="185">
        <f t="shared" ca="1" si="97"/>
        <v>8.1762667096827571E-2</v>
      </c>
      <c r="Q164" s="185">
        <f t="shared" ca="1" si="97"/>
        <v>8.0985690918659134E-2</v>
      </c>
      <c r="R164" s="185">
        <f t="shared" ca="1" si="97"/>
        <v>7.0930042699754434E-2</v>
      </c>
      <c r="S164" s="185">
        <f t="shared" ca="1" si="97"/>
        <v>7.6529401047657028E-2</v>
      </c>
      <c r="T164" s="185">
        <f t="shared" ca="1" si="97"/>
        <v>7.6450592897161218E-2</v>
      </c>
      <c r="U164" s="185">
        <f t="shared" ca="1" si="97"/>
        <v>7.6348394076095741E-2</v>
      </c>
      <c r="V164" s="185">
        <f t="shared" ca="1" si="97"/>
        <v>7.6277680613679011E-2</v>
      </c>
      <c r="W164" s="185">
        <f t="shared" ca="1" si="97"/>
        <v>7.645283991759784E-2</v>
      </c>
      <c r="X164" s="185">
        <f t="shared" ca="1" si="97"/>
        <v>7.7265015979045421E-2</v>
      </c>
      <c r="Y164" s="185">
        <f t="shared" ca="1" si="97"/>
        <v>7.7968901898966644E-2</v>
      </c>
      <c r="Z164" s="185">
        <f t="shared" ca="1" si="97"/>
        <v>7.9863979375677643E-2</v>
      </c>
      <c r="AA164" s="185">
        <f t="shared" ca="1" si="97"/>
        <v>8.0242994871019838E-2</v>
      </c>
      <c r="AB164" s="185">
        <f t="shared" ca="1" si="97"/>
        <v>8.0730300507888375E-2</v>
      </c>
      <c r="AC164" s="185">
        <f t="shared" ca="1" si="97"/>
        <v>8.1380041357046434E-2</v>
      </c>
      <c r="AD164" s="185">
        <f t="shared" ca="1" si="97"/>
        <v>8.224636248925718E-2</v>
      </c>
      <c r="AE164" s="185">
        <f t="shared" ca="1" si="97"/>
        <v>8.3220973762994255E-2</v>
      </c>
      <c r="AF164" s="185">
        <f t="shared" ca="1" si="97"/>
        <v>8.4682890673599881E-2</v>
      </c>
      <c r="AG164" s="185">
        <f t="shared" ca="1" si="97"/>
        <v>8.5982372371915999E-2</v>
      </c>
      <c r="AH164" s="185">
        <f t="shared" ca="1" si="97"/>
        <v>8.7335999140995282E-2</v>
      </c>
      <c r="AI164" s="185">
        <f t="shared" ca="1" si="97"/>
        <v>8.8797916051600909E-2</v>
      </c>
      <c r="AJ164" s="185">
        <f t="shared" ca="1" si="97"/>
        <v>9.0422268174496043E-2</v>
      </c>
      <c r="AK164" s="185">
        <f t="shared" ca="1" si="97"/>
        <v>9.2100765368154369E-2</v>
      </c>
      <c r="AL164" s="185">
        <f t="shared" ca="1" si="97"/>
        <v>9.3833407632575833E-2</v>
      </c>
      <c r="AM164" s="185">
        <f t="shared" ca="1" si="97"/>
        <v>0.1035253752991835</v>
      </c>
      <c r="AN164" s="185">
        <f t="shared" ca="1" si="97"/>
        <v>0.11738651341455535</v>
      </c>
      <c r="AO164" s="185">
        <f t="shared" ca="1" si="97"/>
        <v>0.14024475745507425</v>
      </c>
      <c r="AP164" s="185">
        <f t="shared" ca="1" si="97"/>
        <v>0.16379786323705345</v>
      </c>
    </row>
    <row r="165" spans="1:42">
      <c r="A165" s="57" t="str">
        <f>'[4]TS BYDem'!A99</f>
        <v/>
      </c>
      <c r="B165" s="185" t="s">
        <v>288</v>
      </c>
      <c r="C165" s="185" t="s">
        <v>137</v>
      </c>
      <c r="D165" s="186" t="str">
        <f>'[4]TS BYDem'!D99</f>
        <v>INFP</v>
      </c>
      <c r="E165" s="185" t="s">
        <v>137</v>
      </c>
      <c r="F165" s="185" t="s">
        <v>137</v>
      </c>
      <c r="G165" s="185" t="s">
        <v>137</v>
      </c>
      <c r="H165" s="185" t="s">
        <v>137</v>
      </c>
      <c r="I165" s="185">
        <v>0</v>
      </c>
      <c r="J165" s="185">
        <f>INDEX('[4]TS BYDem'!$J$10:$J$203,MATCH(D165,'[4]TS BYDem'!$D$10:$D$203,0))</f>
        <v>0</v>
      </c>
      <c r="K165" s="185">
        <f t="shared" ca="1" si="100"/>
        <v>0</v>
      </c>
      <c r="L165" s="185">
        <f t="shared" ca="1" si="97"/>
        <v>0</v>
      </c>
      <c r="M165" s="192">
        <f t="shared" si="98"/>
        <v>0</v>
      </c>
      <c r="N165" s="192">
        <f t="shared" si="99"/>
        <v>0</v>
      </c>
      <c r="O165" s="192">
        <f>INDEX('[4]TS BYDem'!$O$10:$O$203,MATCH(D165,'[4]TS BYDem'!$D$10:$D$203,0))</f>
        <v>0</v>
      </c>
      <c r="P165" s="185">
        <f t="shared" ca="1" si="97"/>
        <v>0</v>
      </c>
      <c r="Q165" s="185">
        <f t="shared" ca="1" si="97"/>
        <v>0</v>
      </c>
      <c r="R165" s="185">
        <f t="shared" ca="1" si="97"/>
        <v>0</v>
      </c>
      <c r="S165" s="185">
        <f t="shared" ca="1" si="97"/>
        <v>0</v>
      </c>
      <c r="T165" s="185">
        <f t="shared" ca="1" si="97"/>
        <v>0</v>
      </c>
      <c r="U165" s="185">
        <f t="shared" ca="1" si="97"/>
        <v>0</v>
      </c>
      <c r="V165" s="185">
        <f t="shared" ca="1" si="97"/>
        <v>0</v>
      </c>
      <c r="W165" s="185">
        <f t="shared" ca="1" si="97"/>
        <v>0</v>
      </c>
      <c r="X165" s="185">
        <f t="shared" ca="1" si="97"/>
        <v>0</v>
      </c>
      <c r="Y165" s="185">
        <f t="shared" ca="1" si="97"/>
        <v>0</v>
      </c>
      <c r="Z165" s="185">
        <f t="shared" ca="1" si="97"/>
        <v>0</v>
      </c>
      <c r="AA165" s="185">
        <f t="shared" ca="1" si="97"/>
        <v>0</v>
      </c>
      <c r="AB165" s="185">
        <f t="shared" ca="1" si="97"/>
        <v>0</v>
      </c>
      <c r="AC165" s="185">
        <f t="shared" ca="1" si="97"/>
        <v>0</v>
      </c>
      <c r="AD165" s="185">
        <f t="shared" ca="1" si="97"/>
        <v>0</v>
      </c>
      <c r="AE165" s="185">
        <f t="shared" ca="1" si="97"/>
        <v>0</v>
      </c>
      <c r="AF165" s="185">
        <f t="shared" ca="1" si="97"/>
        <v>0</v>
      </c>
      <c r="AG165" s="185">
        <f t="shared" ca="1" si="97"/>
        <v>0</v>
      </c>
      <c r="AH165" s="185">
        <f t="shared" ca="1" si="97"/>
        <v>0</v>
      </c>
      <c r="AI165" s="185">
        <f t="shared" ca="1" si="97"/>
        <v>0</v>
      </c>
      <c r="AJ165" s="185">
        <f t="shared" ca="1" si="97"/>
        <v>0</v>
      </c>
      <c r="AK165" s="185">
        <f t="shared" ca="1" si="97"/>
        <v>0</v>
      </c>
      <c r="AL165" s="185">
        <f t="shared" ca="1" si="97"/>
        <v>0</v>
      </c>
      <c r="AM165" s="185">
        <f t="shared" ca="1" si="97"/>
        <v>0</v>
      </c>
      <c r="AN165" s="185">
        <f t="shared" ca="1" si="97"/>
        <v>0</v>
      </c>
      <c r="AO165" s="185">
        <f t="shared" ca="1" si="97"/>
        <v>0</v>
      </c>
      <c r="AP165" s="185">
        <f t="shared" ca="1" si="97"/>
        <v>0</v>
      </c>
    </row>
    <row r="166" spans="1:42">
      <c r="A166" s="57" t="str">
        <f>'[4]TS BYDem'!A100</f>
        <v/>
      </c>
      <c r="B166" s="185" t="s">
        <v>288</v>
      </c>
      <c r="C166" s="185" t="s">
        <v>137</v>
      </c>
      <c r="D166" s="186" t="str">
        <f>'[4]TS BYDem'!D100</f>
        <v>INFF</v>
      </c>
      <c r="E166" s="185" t="s">
        <v>137</v>
      </c>
      <c r="F166" s="185" t="s">
        <v>137</v>
      </c>
      <c r="G166" s="185" t="s">
        <v>137</v>
      </c>
      <c r="H166" s="185" t="s">
        <v>137</v>
      </c>
      <c r="I166" s="185">
        <v>0</v>
      </c>
      <c r="J166" s="185">
        <f>INDEX('[4]TS BYDem'!$J$10:$J$203,MATCH(D166,'[4]TS BYDem'!$D$10:$D$203,0))</f>
        <v>0</v>
      </c>
      <c r="K166" s="185">
        <f t="shared" ca="1" si="100"/>
        <v>0</v>
      </c>
      <c r="L166" s="185">
        <f t="shared" ca="1" si="97"/>
        <v>0</v>
      </c>
      <c r="M166" s="192">
        <f t="shared" si="98"/>
        <v>0</v>
      </c>
      <c r="N166" s="192">
        <f t="shared" si="99"/>
        <v>0</v>
      </c>
      <c r="O166" s="192">
        <f>INDEX('[4]TS BYDem'!$O$10:$O$203,MATCH(D166,'[4]TS BYDem'!$D$10:$D$203,0))</f>
        <v>0</v>
      </c>
      <c r="P166" s="185">
        <f t="shared" ca="1" si="97"/>
        <v>0</v>
      </c>
      <c r="Q166" s="185">
        <f t="shared" ca="1" si="97"/>
        <v>0</v>
      </c>
      <c r="R166" s="185">
        <f t="shared" ca="1" si="97"/>
        <v>0</v>
      </c>
      <c r="S166" s="185">
        <f t="shared" ca="1" si="97"/>
        <v>0</v>
      </c>
      <c r="T166" s="185">
        <f t="shared" ca="1" si="97"/>
        <v>0</v>
      </c>
      <c r="U166" s="185">
        <f t="shared" ca="1" si="97"/>
        <v>0</v>
      </c>
      <c r="V166" s="185">
        <f t="shared" ca="1" si="97"/>
        <v>0</v>
      </c>
      <c r="W166" s="185">
        <f t="shared" ca="1" si="97"/>
        <v>0</v>
      </c>
      <c r="X166" s="185">
        <f t="shared" ca="1" si="97"/>
        <v>0</v>
      </c>
      <c r="Y166" s="185">
        <f t="shared" ca="1" si="97"/>
        <v>0</v>
      </c>
      <c r="Z166" s="185">
        <f t="shared" ca="1" si="97"/>
        <v>0</v>
      </c>
      <c r="AA166" s="185">
        <f t="shared" ca="1" si="97"/>
        <v>0</v>
      </c>
      <c r="AB166" s="185">
        <f t="shared" ca="1" si="97"/>
        <v>0</v>
      </c>
      <c r="AC166" s="185">
        <f t="shared" ca="1" si="97"/>
        <v>0</v>
      </c>
      <c r="AD166" s="185">
        <f t="shared" ca="1" si="97"/>
        <v>0</v>
      </c>
      <c r="AE166" s="185">
        <f t="shared" ca="1" si="97"/>
        <v>0</v>
      </c>
      <c r="AF166" s="185">
        <f t="shared" ca="1" si="97"/>
        <v>0</v>
      </c>
      <c r="AG166" s="185">
        <f t="shared" ca="1" si="97"/>
        <v>0</v>
      </c>
      <c r="AH166" s="185">
        <f t="shared" ca="1" si="97"/>
        <v>0</v>
      </c>
      <c r="AI166" s="185">
        <f t="shared" ca="1" si="97"/>
        <v>0</v>
      </c>
      <c r="AJ166" s="185">
        <f t="shared" ca="1" si="97"/>
        <v>0</v>
      </c>
      <c r="AK166" s="185">
        <f t="shared" ca="1" si="97"/>
        <v>0</v>
      </c>
      <c r="AL166" s="185">
        <f t="shared" ca="1" si="97"/>
        <v>0</v>
      </c>
      <c r="AM166" s="185">
        <f t="shared" ca="1" si="97"/>
        <v>0</v>
      </c>
      <c r="AN166" s="185">
        <f t="shared" ca="1" si="97"/>
        <v>0</v>
      </c>
      <c r="AO166" s="185">
        <f t="shared" ca="1" si="97"/>
        <v>0</v>
      </c>
      <c r="AP166" s="185">
        <f t="shared" ca="1" si="97"/>
        <v>0</v>
      </c>
    </row>
    <row r="167" spans="1:42">
      <c r="A167" s="57" t="str">
        <f>'[4]TS BYDem'!A101</f>
        <v/>
      </c>
      <c r="B167" s="185" t="s">
        <v>288</v>
      </c>
      <c r="C167" s="185" t="s">
        <v>137</v>
      </c>
      <c r="D167" s="186" t="str">
        <f>'[4]TS BYDem'!D101</f>
        <v>INFO</v>
      </c>
      <c r="E167" s="185" t="s">
        <v>137</v>
      </c>
      <c r="F167" s="185" t="s">
        <v>137</v>
      </c>
      <c r="G167" s="185" t="s">
        <v>137</v>
      </c>
      <c r="H167" s="185" t="s">
        <v>137</v>
      </c>
      <c r="I167" s="185">
        <v>0</v>
      </c>
      <c r="J167" s="185">
        <f>INDEX('[4]TS BYDem'!$J$10:$J$203,MATCH(D167,'[4]TS BYDem'!$D$10:$D$203,0))</f>
        <v>3.7402169397795855</v>
      </c>
      <c r="K167" s="185">
        <f t="shared" ca="1" si="100"/>
        <v>3.8541054669039507</v>
      </c>
      <c r="L167" s="185">
        <f t="shared" ca="1" si="97"/>
        <v>3.927533014339148</v>
      </c>
      <c r="M167" s="192">
        <f t="shared" si="98"/>
        <v>0.50843018947704222</v>
      </c>
      <c r="N167" s="192">
        <f t="shared" si="99"/>
        <v>0.50843018947704222</v>
      </c>
      <c r="O167" s="192">
        <f>INDEX('[4]TS BYDem'!$O$10:$O$203,MATCH(D167,'[4]TS BYDem'!$D$10:$D$203,0))</f>
        <v>0.50843018947704222</v>
      </c>
      <c r="P167" s="185">
        <f t="shared" ca="1" si="97"/>
        <v>0.50874548415803811</v>
      </c>
      <c r="Q167" s="185">
        <f t="shared" ca="1" si="97"/>
        <v>0.50391096571610117</v>
      </c>
      <c r="R167" s="185">
        <f t="shared" ca="1" si="97"/>
        <v>0.44134248790958308</v>
      </c>
      <c r="S167" s="185">
        <f t="shared" ca="1" si="97"/>
        <v>0.47618293985208809</v>
      </c>
      <c r="T167" s="185">
        <f t="shared" ca="1" si="97"/>
        <v>0.47569257802678089</v>
      </c>
      <c r="U167" s="185">
        <f t="shared" ca="1" si="97"/>
        <v>0.4750566742512623</v>
      </c>
      <c r="V167" s="185">
        <f t="shared" ca="1" si="97"/>
        <v>0.4746166793740027</v>
      </c>
      <c r="W167" s="185">
        <f t="shared" ca="1" si="97"/>
        <v>0.47570655948727547</v>
      </c>
      <c r="X167" s="185">
        <f t="shared" ca="1" si="97"/>
        <v>0.48076009942517151</v>
      </c>
      <c r="Y167" s="185">
        <f t="shared" ca="1" si="97"/>
        <v>0.48513983403801469</v>
      </c>
      <c r="Z167" s="185">
        <f t="shared" ca="1" si="97"/>
        <v>0.49693142722643868</v>
      </c>
      <c r="AA167" s="185">
        <f t="shared" ca="1" si="97"/>
        <v>0.49928974586412345</v>
      </c>
      <c r="AB167" s="185">
        <f t="shared" ca="1" si="97"/>
        <v>0.502321869826861</v>
      </c>
      <c r="AC167" s="185">
        <f t="shared" ca="1" si="97"/>
        <v>0.50636470177717785</v>
      </c>
      <c r="AD167" s="185">
        <f t="shared" ca="1" si="97"/>
        <v>0.51175514437760028</v>
      </c>
      <c r="AE167" s="185">
        <f t="shared" ca="1" si="97"/>
        <v>0.51781939230307539</v>
      </c>
      <c r="AF167" s="185">
        <f t="shared" ca="1" si="97"/>
        <v>0.52691576419128816</v>
      </c>
      <c r="AG167" s="185">
        <f t="shared" ca="1" si="97"/>
        <v>0.53500142809192175</v>
      </c>
      <c r="AH167" s="185">
        <f t="shared" ca="1" si="97"/>
        <v>0.54342399465508173</v>
      </c>
      <c r="AI167" s="185">
        <f t="shared" ca="1" si="97"/>
        <v>0.55252036654329451</v>
      </c>
      <c r="AJ167" s="185">
        <f t="shared" ca="1" si="97"/>
        <v>0.56262744641908646</v>
      </c>
      <c r="AK167" s="185">
        <f t="shared" ca="1" si="97"/>
        <v>0.57307142895740493</v>
      </c>
      <c r="AL167" s="185">
        <f t="shared" ca="1" si="97"/>
        <v>0.58385231415824956</v>
      </c>
      <c r="AM167" s="185">
        <f t="shared" ca="1" si="97"/>
        <v>0.64415789075047503</v>
      </c>
      <c r="AN167" s="185">
        <f t="shared" ca="1" si="97"/>
        <v>0.73040497235723312</v>
      </c>
      <c r="AO167" s="185">
        <f t="shared" ca="1" si="97"/>
        <v>0.87263404638712849</v>
      </c>
      <c r="AP167" s="185">
        <f t="shared" ca="1" si="97"/>
        <v>1.01918670458611</v>
      </c>
    </row>
    <row r="168" spans="1:42">
      <c r="A168" s="57" t="str">
        <f>'[4]TS BYDem'!A102</f>
        <v/>
      </c>
      <c r="B168" s="185" t="s">
        <v>288</v>
      </c>
      <c r="C168" s="185" t="s">
        <v>137</v>
      </c>
      <c r="D168" s="186" t="str">
        <f>'[4]TS BYDem'!D102</f>
        <v>INFE</v>
      </c>
      <c r="E168" s="185" t="s">
        <v>137</v>
      </c>
      <c r="F168" s="185" t="s">
        <v>137</v>
      </c>
      <c r="G168" s="185" t="s">
        <v>137</v>
      </c>
      <c r="H168" s="185" t="s">
        <v>137</v>
      </c>
      <c r="I168" s="185">
        <v>0</v>
      </c>
      <c r="J168" s="185">
        <f>INDEX('[4]TS BYDem'!$J$10:$J$203,MATCH(D168,'[4]TS BYDem'!$D$10:$D$203,0))</f>
        <v>45.684078335879221</v>
      </c>
      <c r="K168" s="185">
        <f t="shared" ca="1" si="100"/>
        <v>47.075145345755395</v>
      </c>
      <c r="L168" s="185">
        <f t="shared" ca="1" si="97"/>
        <v>47.972010389428164</v>
      </c>
      <c r="M168" s="192">
        <f t="shared" si="98"/>
        <v>6.2101116000410164</v>
      </c>
      <c r="N168" s="192">
        <f t="shared" si="99"/>
        <v>6.2101116000410164</v>
      </c>
      <c r="O168" s="192">
        <f>INDEX('[4]TS BYDem'!$O$10:$O$203,MATCH(D168,'[4]TS BYDem'!$D$10:$D$203,0))</f>
        <v>6.2101116000410164</v>
      </c>
      <c r="P168" s="185">
        <f t="shared" ca="1" si="97"/>
        <v>6.2139626993588948</v>
      </c>
      <c r="Q168" s="185">
        <f t="shared" ca="1" si="97"/>
        <v>6.154912509818093</v>
      </c>
      <c r="R168" s="185">
        <f t="shared" ca="1" si="97"/>
        <v>5.3906832451813367</v>
      </c>
      <c r="S168" s="185">
        <f t="shared" ca="1" si="97"/>
        <v>5.8162344796219339</v>
      </c>
      <c r="T168" s="185">
        <f t="shared" ca="1" si="97"/>
        <v>5.8102450601842524</v>
      </c>
      <c r="U168" s="185">
        <f t="shared" ca="1" si="97"/>
        <v>5.8024779497832757</v>
      </c>
      <c r="V168" s="185">
        <f t="shared" ca="1" si="97"/>
        <v>5.7971037266396044</v>
      </c>
      <c r="W168" s="185">
        <f t="shared" ca="1" si="97"/>
        <v>5.8104158337374354</v>
      </c>
      <c r="X168" s="185">
        <f t="shared" ca="1" si="97"/>
        <v>5.8721412144074518</v>
      </c>
      <c r="Y168" s="185">
        <f t="shared" ca="1" si="97"/>
        <v>5.9256365443214651</v>
      </c>
      <c r="Z168" s="185">
        <f t="shared" ca="1" si="97"/>
        <v>6.0696624325515005</v>
      </c>
      <c r="AA168" s="185">
        <f t="shared" ca="1" si="97"/>
        <v>6.098467610197507</v>
      </c>
      <c r="AB168" s="185">
        <f t="shared" ca="1" si="97"/>
        <v>6.1355028385995158</v>
      </c>
      <c r="AC168" s="185">
        <f t="shared" ca="1" si="97"/>
        <v>6.1848831431355284</v>
      </c>
      <c r="AD168" s="185">
        <f t="shared" ca="1" si="97"/>
        <v>6.2507235491835447</v>
      </c>
      <c r="AE168" s="185">
        <f t="shared" ca="1" si="97"/>
        <v>6.3247940059875623</v>
      </c>
      <c r="AF168" s="185">
        <f t="shared" ca="1" si="97"/>
        <v>6.4358996911935895</v>
      </c>
      <c r="AG168" s="185">
        <f t="shared" ca="1" si="97"/>
        <v>6.5346603002656138</v>
      </c>
      <c r="AH168" s="185">
        <f t="shared" ca="1" si="97"/>
        <v>6.6375359347156389</v>
      </c>
      <c r="AI168" s="185">
        <f t="shared" ca="1" si="97"/>
        <v>6.7486416199216661</v>
      </c>
      <c r="AJ168" s="185">
        <f t="shared" ca="1" si="97"/>
        <v>6.8720923812616963</v>
      </c>
      <c r="AK168" s="185">
        <f t="shared" ca="1" si="97"/>
        <v>6.999658167979729</v>
      </c>
      <c r="AL168" s="185">
        <f t="shared" ca="1" si="97"/>
        <v>7.1313389800757605</v>
      </c>
      <c r="AM168" s="185">
        <f t="shared" ca="1" si="97"/>
        <v>7.8679285227379427</v>
      </c>
      <c r="AN168" s="185">
        <f t="shared" ca="1" si="97"/>
        <v>8.9213750195062023</v>
      </c>
      <c r="AO168" s="185">
        <f t="shared" ca="1" si="97"/>
        <v>10.658601566585638</v>
      </c>
      <c r="AP168" s="185">
        <f t="shared" ca="1" si="97"/>
        <v>12.448637606016055</v>
      </c>
    </row>
    <row r="169" spans="1:42">
      <c r="A169" s="57" t="str">
        <f>'[4]TS BYDem'!A103</f>
        <v>*</v>
      </c>
      <c r="B169" s="185" t="s">
        <v>288</v>
      </c>
      <c r="C169" s="185" t="s">
        <v>137</v>
      </c>
      <c r="D169" s="186" t="str">
        <f>'[4]TS BYDem'!D103</f>
        <v xml:space="preserve"> </v>
      </c>
      <c r="E169" s="185" t="s">
        <v>137</v>
      </c>
      <c r="F169" s="185" t="s">
        <v>137</v>
      </c>
      <c r="G169" s="185" t="s">
        <v>137</v>
      </c>
      <c r="H169" s="185" t="s">
        <v>137</v>
      </c>
      <c r="I169" s="185">
        <v>0</v>
      </c>
      <c r="J169" s="185" t="str">
        <f>INDEX('[4]TS BYDem'!$J$10:$J$203,MATCH(D169,'[4]TS BYDem'!$D$10:$D$203,0))</f>
        <v/>
      </c>
      <c r="K169" s="185" t="e">
        <f t="shared" ca="1" si="100"/>
        <v>#VALUE!</v>
      </c>
      <c r="L169" s="185" t="e">
        <f t="shared" ca="1" si="97"/>
        <v>#VALUE!</v>
      </c>
      <c r="M169" s="185" t="e">
        <f t="shared" ca="1" si="97"/>
        <v>#VALUE!</v>
      </c>
      <c r="N169" s="185" t="e">
        <f t="shared" ca="1" si="97"/>
        <v>#VALUE!</v>
      </c>
      <c r="O169" s="185" t="e">
        <f t="shared" ref="O169:AD177" ca="1" si="101">O$159/N$159*N169</f>
        <v>#VALUE!</v>
      </c>
      <c r="P169" s="185" t="e">
        <f t="shared" ca="1" si="101"/>
        <v>#VALUE!</v>
      </c>
      <c r="Q169" s="185" t="e">
        <f t="shared" ca="1" si="101"/>
        <v>#VALUE!</v>
      </c>
      <c r="R169" s="185" t="e">
        <f t="shared" ca="1" si="101"/>
        <v>#VALUE!</v>
      </c>
      <c r="S169" s="185" t="e">
        <f t="shared" ca="1" si="101"/>
        <v>#VALUE!</v>
      </c>
      <c r="T169" s="185" t="e">
        <f t="shared" ca="1" si="101"/>
        <v>#VALUE!</v>
      </c>
      <c r="U169" s="185" t="e">
        <f t="shared" ca="1" si="101"/>
        <v>#VALUE!</v>
      </c>
      <c r="V169" s="185" t="e">
        <f t="shared" ca="1" si="101"/>
        <v>#VALUE!</v>
      </c>
      <c r="W169" s="185" t="e">
        <f t="shared" ca="1" si="101"/>
        <v>#VALUE!</v>
      </c>
      <c r="X169" s="185" t="e">
        <f t="shared" ca="1" si="101"/>
        <v>#VALUE!</v>
      </c>
      <c r="Y169" s="185" t="e">
        <f t="shared" ca="1" si="101"/>
        <v>#VALUE!</v>
      </c>
      <c r="Z169" s="185" t="e">
        <f t="shared" ca="1" si="101"/>
        <v>#VALUE!</v>
      </c>
      <c r="AA169" s="185" t="e">
        <f t="shared" ca="1" si="101"/>
        <v>#VALUE!</v>
      </c>
      <c r="AB169" s="185" t="e">
        <f t="shared" ca="1" si="101"/>
        <v>#VALUE!</v>
      </c>
      <c r="AC169" s="185" t="e">
        <f t="shared" ca="1" si="101"/>
        <v>#VALUE!</v>
      </c>
      <c r="AD169" s="185" t="e">
        <f t="shared" ca="1" si="101"/>
        <v>#VALUE!</v>
      </c>
      <c r="AE169" s="185" t="e">
        <f t="shared" ref="AE169:AP177" ca="1" si="102">AE$159/AD$159*AD169</f>
        <v>#VALUE!</v>
      </c>
      <c r="AF169" s="185" t="e">
        <f t="shared" ca="1" si="102"/>
        <v>#VALUE!</v>
      </c>
      <c r="AG169" s="185" t="e">
        <f t="shared" ca="1" si="102"/>
        <v>#VALUE!</v>
      </c>
      <c r="AH169" s="185" t="e">
        <f t="shared" ca="1" si="102"/>
        <v>#VALUE!</v>
      </c>
      <c r="AI169" s="185" t="e">
        <f t="shared" ca="1" si="102"/>
        <v>#VALUE!</v>
      </c>
      <c r="AJ169" s="185" t="e">
        <f t="shared" ca="1" si="102"/>
        <v>#VALUE!</v>
      </c>
      <c r="AK169" s="185" t="e">
        <f t="shared" ca="1" si="102"/>
        <v>#VALUE!</v>
      </c>
      <c r="AL169" s="185" t="e">
        <f t="shared" ca="1" si="102"/>
        <v>#VALUE!</v>
      </c>
      <c r="AM169" s="185" t="e">
        <f t="shared" ca="1" si="102"/>
        <v>#VALUE!</v>
      </c>
      <c r="AN169" s="185" t="e">
        <f t="shared" ca="1" si="102"/>
        <v>#VALUE!</v>
      </c>
      <c r="AO169" s="185" t="e">
        <f t="shared" ca="1" si="102"/>
        <v>#VALUE!</v>
      </c>
      <c r="AP169" s="185" t="e">
        <f t="shared" ca="1" si="102"/>
        <v>#VALUE!</v>
      </c>
    </row>
    <row r="170" spans="1:42">
      <c r="A170" s="57" t="str">
        <f>'[4]TS BYDem'!A104</f>
        <v/>
      </c>
      <c r="B170" s="185" t="s">
        <v>288</v>
      </c>
      <c r="C170" s="185" t="s">
        <v>137</v>
      </c>
      <c r="D170" s="186" t="str">
        <f>'[4]TS BYDem'!D104</f>
        <v>INFS</v>
      </c>
      <c r="E170" s="185" t="s">
        <v>137</v>
      </c>
      <c r="F170" s="185" t="s">
        <v>137</v>
      </c>
      <c r="G170" s="185" t="s">
        <v>137</v>
      </c>
      <c r="H170" s="185" t="s">
        <v>137</v>
      </c>
      <c r="I170" s="185">
        <v>0</v>
      </c>
      <c r="J170" s="185">
        <f>INDEX('[4]TS BYDem'!$J$10:$J$203,MATCH(D170,'[4]TS BYDem'!$D$10:$D$203,0))</f>
        <v>2.487856608</v>
      </c>
      <c r="K170" s="185">
        <f t="shared" ca="1" si="100"/>
        <v>2.5636111242068691</v>
      </c>
      <c r="L170" s="185">
        <f t="shared" ca="1" si="100"/>
        <v>2.6124524647058656</v>
      </c>
      <c r="M170" s="192">
        <f t="shared" ref="M170" si="103">O170</f>
        <v>0.65368000000000004</v>
      </c>
      <c r="N170" s="192">
        <f t="shared" ref="N170" si="104">O170</f>
        <v>0.65368000000000004</v>
      </c>
      <c r="O170" s="192">
        <f>INDEX('[4]TS BYDem'!$O$10:$O$203,MATCH(D170,'[4]TS BYDem'!$D$10:$D$203,0))</f>
        <v>0.65368000000000004</v>
      </c>
      <c r="P170" s="185">
        <f t="shared" ca="1" si="101"/>
        <v>0.65408536897953562</v>
      </c>
      <c r="Q170" s="185">
        <f t="shared" ca="1" si="101"/>
        <v>0.64786971129332327</v>
      </c>
      <c r="R170" s="185">
        <f t="shared" ca="1" si="101"/>
        <v>0.56742648935437201</v>
      </c>
      <c r="S170" s="185">
        <f t="shared" ca="1" si="101"/>
        <v>0.61222026261398499</v>
      </c>
      <c r="T170" s="185">
        <f t="shared" ca="1" si="101"/>
        <v>0.61158981280081293</v>
      </c>
      <c r="U170" s="185">
        <f t="shared" ca="1" si="101"/>
        <v>0.61077224219115156</v>
      </c>
      <c r="V170" s="185">
        <f t="shared" ca="1" si="101"/>
        <v>0.61020654830176446</v>
      </c>
      <c r="W170" s="185">
        <f t="shared" ca="1" si="101"/>
        <v>0.61160778852547526</v>
      </c>
      <c r="X170" s="185">
        <f t="shared" ca="1" si="101"/>
        <v>0.61810503840357889</v>
      </c>
      <c r="Y170" s="185">
        <f t="shared" ca="1" si="101"/>
        <v>0.6237359882979352</v>
      </c>
      <c r="Z170" s="185">
        <f t="shared" ca="1" si="101"/>
        <v>0.63889623801351003</v>
      </c>
      <c r="AA170" s="185">
        <f t="shared" ca="1" si="101"/>
        <v>0.64192828795662493</v>
      </c>
      <c r="AB170" s="185">
        <f t="shared" ca="1" si="101"/>
        <v>0.64582663788348704</v>
      </c>
      <c r="AC170" s="185">
        <f t="shared" ca="1" si="101"/>
        <v>0.65102443778596986</v>
      </c>
      <c r="AD170" s="185">
        <f t="shared" ca="1" si="101"/>
        <v>0.65795483765594698</v>
      </c>
      <c r="AE170" s="185">
        <f t="shared" ca="1" si="102"/>
        <v>0.66575153750967109</v>
      </c>
      <c r="AF170" s="185">
        <f t="shared" ca="1" si="102"/>
        <v>0.67744658729025742</v>
      </c>
      <c r="AG170" s="185">
        <f t="shared" ca="1" si="102"/>
        <v>0.68784218709522305</v>
      </c>
      <c r="AH170" s="185">
        <f t="shared" ca="1" si="102"/>
        <v>0.69867093689206217</v>
      </c>
      <c r="AI170" s="185">
        <f t="shared" ca="1" si="102"/>
        <v>0.7103659866726485</v>
      </c>
      <c r="AJ170" s="185">
        <f t="shared" ca="1" si="102"/>
        <v>0.72336048642885553</v>
      </c>
      <c r="AK170" s="185">
        <f t="shared" ca="1" si="102"/>
        <v>0.73678813617693617</v>
      </c>
      <c r="AL170" s="185">
        <f t="shared" ca="1" si="102"/>
        <v>0.75064893591689019</v>
      </c>
      <c r="AM170" s="185">
        <f t="shared" ca="1" si="102"/>
        <v>0.82818278446225857</v>
      </c>
      <c r="AN170" s="185">
        <f t="shared" ca="1" si="102"/>
        <v>0.93906918238189141</v>
      </c>
      <c r="AO170" s="185">
        <f t="shared" ca="1" si="102"/>
        <v>1.1219306706178493</v>
      </c>
      <c r="AP170" s="185">
        <f t="shared" ca="1" si="102"/>
        <v>1.310350917082848</v>
      </c>
    </row>
    <row r="171" spans="1:42">
      <c r="A171" s="57" t="str">
        <f>'[4]TS BYDem'!A105</f>
        <v>*</v>
      </c>
      <c r="B171" s="185" t="s">
        <v>288</v>
      </c>
      <c r="C171" s="185" t="s">
        <v>137</v>
      </c>
      <c r="D171" s="186" t="str">
        <f>'[4]TS BYDem'!D105</f>
        <v>INFS</v>
      </c>
      <c r="E171" s="185" t="s">
        <v>137</v>
      </c>
      <c r="F171" s="185" t="s">
        <v>137</v>
      </c>
      <c r="G171" s="185" t="s">
        <v>137</v>
      </c>
      <c r="H171" s="185" t="s">
        <v>137</v>
      </c>
      <c r="I171" s="185">
        <v>0</v>
      </c>
      <c r="J171" s="185">
        <f>INDEX('[4]TS BYDem'!$J$10:$J$203,MATCH(D171,'[4]TS BYDem'!$D$10:$D$203,0))</f>
        <v>2.487856608</v>
      </c>
      <c r="K171" s="185">
        <f t="shared" ca="1" si="100"/>
        <v>2.5636111242068691</v>
      </c>
      <c r="L171" s="185">
        <f t="shared" ca="1" si="100"/>
        <v>2.6124524647058656</v>
      </c>
      <c r="M171" s="185">
        <f t="shared" ca="1" si="100"/>
        <v>2.6778849475881095</v>
      </c>
      <c r="N171" s="185">
        <f t="shared" ca="1" si="100"/>
        <v>2.686273727444807</v>
      </c>
      <c r="O171" s="185">
        <f t="shared" ca="1" si="101"/>
        <v>2.7054747124501377</v>
      </c>
      <c r="P171" s="185">
        <f t="shared" ca="1" si="101"/>
        <v>2.7071524684214774</v>
      </c>
      <c r="Q171" s="185">
        <f t="shared" ca="1" si="101"/>
        <v>2.6814268768609373</v>
      </c>
      <c r="R171" s="185">
        <f t="shared" ca="1" si="101"/>
        <v>2.3484855252151062</v>
      </c>
      <c r="S171" s="185">
        <f t="shared" ca="1" si="101"/>
        <v>2.5338796336918961</v>
      </c>
      <c r="T171" s="185">
        <f t="shared" ca="1" si="101"/>
        <v>2.5312703049270482</v>
      </c>
      <c r="U171" s="185">
        <f t="shared" ca="1" si="101"/>
        <v>2.527886513759992</v>
      </c>
      <c r="V171" s="185">
        <f t="shared" ca="1" si="101"/>
        <v>2.5255451991829445</v>
      </c>
      <c r="W171" s="185">
        <f t="shared" ca="1" si="101"/>
        <v>2.5313447035142955</v>
      </c>
      <c r="X171" s="185">
        <f t="shared" ca="1" si="101"/>
        <v>2.5582357591465299</v>
      </c>
      <c r="Y171" s="185">
        <f t="shared" ca="1" si="101"/>
        <v>2.5815413406944661</v>
      </c>
      <c r="Z171" s="185">
        <f t="shared" ca="1" si="101"/>
        <v>2.644287137169679</v>
      </c>
      <c r="AA171" s="185">
        <f t="shared" ca="1" si="101"/>
        <v>2.6568362964647214</v>
      </c>
      <c r="AB171" s="185">
        <f t="shared" ca="1" si="101"/>
        <v>2.672970929844062</v>
      </c>
      <c r="AC171" s="185">
        <f t="shared" ca="1" si="101"/>
        <v>2.6944837743498495</v>
      </c>
      <c r="AD171" s="185">
        <f t="shared" ca="1" si="101"/>
        <v>2.7231675670242326</v>
      </c>
      <c r="AE171" s="185">
        <f t="shared" ca="1" si="102"/>
        <v>2.7554368337829134</v>
      </c>
      <c r="AF171" s="185">
        <f t="shared" ca="1" si="102"/>
        <v>2.8038407339209348</v>
      </c>
      <c r="AG171" s="185">
        <f t="shared" ca="1" si="102"/>
        <v>2.8468664229325094</v>
      </c>
      <c r="AH171" s="185">
        <f t="shared" ca="1" si="102"/>
        <v>2.8916848489862326</v>
      </c>
      <c r="AI171" s="185">
        <f t="shared" ca="1" si="102"/>
        <v>2.940088749124254</v>
      </c>
      <c r="AJ171" s="185">
        <f t="shared" ca="1" si="102"/>
        <v>2.9938708603887223</v>
      </c>
      <c r="AK171" s="185">
        <f t="shared" ca="1" si="102"/>
        <v>3.0494457086953397</v>
      </c>
      <c r="AL171" s="185">
        <f t="shared" ca="1" si="102"/>
        <v>3.1068132940441053</v>
      </c>
      <c r="AM171" s="185">
        <f t="shared" ca="1" si="102"/>
        <v>3.4277132245887652</v>
      </c>
      <c r="AN171" s="185">
        <f t="shared" ca="1" si="102"/>
        <v>3.8866539073788924</v>
      </c>
      <c r="AO171" s="185">
        <f t="shared" ca="1" si="102"/>
        <v>4.6434877286727714</v>
      </c>
      <c r="AP171" s="185">
        <f t="shared" ca="1" si="102"/>
        <v>5.4233283420075473</v>
      </c>
    </row>
    <row r="172" spans="1:42">
      <c r="A172" s="57" t="str">
        <f>'[4]TS BYDem'!A106</f>
        <v>*</v>
      </c>
      <c r="B172" s="185" t="s">
        <v>288</v>
      </c>
      <c r="C172" s="185" t="s">
        <v>137</v>
      </c>
      <c r="D172" s="186" t="str">
        <f>'[4]TS BYDem'!D106</f>
        <v>INFS</v>
      </c>
      <c r="E172" s="185" t="s">
        <v>137</v>
      </c>
      <c r="F172" s="185" t="s">
        <v>137</v>
      </c>
      <c r="G172" s="185" t="s">
        <v>137</v>
      </c>
      <c r="H172" s="185" t="s">
        <v>137</v>
      </c>
      <c r="I172" s="185">
        <v>0</v>
      </c>
      <c r="J172" s="185">
        <f>INDEX('[4]TS BYDem'!$J$10:$J$203,MATCH(D172,'[4]TS BYDem'!$D$10:$D$203,0))</f>
        <v>2.487856608</v>
      </c>
      <c r="K172" s="185">
        <f t="shared" ca="1" si="100"/>
        <v>2.5636111242068691</v>
      </c>
      <c r="L172" s="185">
        <f t="shared" ca="1" si="100"/>
        <v>2.6124524647058656</v>
      </c>
      <c r="M172" s="185">
        <f t="shared" ca="1" si="100"/>
        <v>2.6778849475881095</v>
      </c>
      <c r="N172" s="185">
        <f t="shared" ca="1" si="100"/>
        <v>2.686273727444807</v>
      </c>
      <c r="O172" s="185">
        <f t="shared" ca="1" si="101"/>
        <v>2.7054747124501377</v>
      </c>
      <c r="P172" s="185">
        <f t="shared" ca="1" si="101"/>
        <v>2.7071524684214774</v>
      </c>
      <c r="Q172" s="185">
        <f t="shared" ca="1" si="101"/>
        <v>2.6814268768609373</v>
      </c>
      <c r="R172" s="185">
        <f t="shared" ca="1" si="101"/>
        <v>2.3484855252151062</v>
      </c>
      <c r="S172" s="185">
        <f t="shared" ca="1" si="101"/>
        <v>2.5338796336918961</v>
      </c>
      <c r="T172" s="185">
        <f t="shared" ca="1" si="101"/>
        <v>2.5312703049270482</v>
      </c>
      <c r="U172" s="185">
        <f t="shared" ca="1" si="101"/>
        <v>2.527886513759992</v>
      </c>
      <c r="V172" s="185">
        <f t="shared" ca="1" si="101"/>
        <v>2.5255451991829445</v>
      </c>
      <c r="W172" s="185">
        <f t="shared" ca="1" si="101"/>
        <v>2.5313447035142955</v>
      </c>
      <c r="X172" s="185">
        <f t="shared" ca="1" si="101"/>
        <v>2.5582357591465299</v>
      </c>
      <c r="Y172" s="185">
        <f t="shared" ca="1" si="101"/>
        <v>2.5815413406944661</v>
      </c>
      <c r="Z172" s="185">
        <f t="shared" ca="1" si="101"/>
        <v>2.644287137169679</v>
      </c>
      <c r="AA172" s="185">
        <f t="shared" ca="1" si="101"/>
        <v>2.6568362964647214</v>
      </c>
      <c r="AB172" s="185">
        <f t="shared" ca="1" si="101"/>
        <v>2.672970929844062</v>
      </c>
      <c r="AC172" s="185">
        <f t="shared" ca="1" si="101"/>
        <v>2.6944837743498495</v>
      </c>
      <c r="AD172" s="185">
        <f t="shared" ca="1" si="101"/>
        <v>2.7231675670242326</v>
      </c>
      <c r="AE172" s="185">
        <f t="shared" ca="1" si="102"/>
        <v>2.7554368337829134</v>
      </c>
      <c r="AF172" s="185">
        <f t="shared" ca="1" si="102"/>
        <v>2.8038407339209348</v>
      </c>
      <c r="AG172" s="185">
        <f t="shared" ca="1" si="102"/>
        <v>2.8468664229325094</v>
      </c>
      <c r="AH172" s="185">
        <f t="shared" ca="1" si="102"/>
        <v>2.8916848489862326</v>
      </c>
      <c r="AI172" s="185">
        <f t="shared" ca="1" si="102"/>
        <v>2.940088749124254</v>
      </c>
      <c r="AJ172" s="185">
        <f t="shared" ca="1" si="102"/>
        <v>2.9938708603887223</v>
      </c>
      <c r="AK172" s="185">
        <f t="shared" ca="1" si="102"/>
        <v>3.0494457086953397</v>
      </c>
      <c r="AL172" s="185">
        <f t="shared" ca="1" si="102"/>
        <v>3.1068132940441053</v>
      </c>
      <c r="AM172" s="185">
        <f t="shared" ca="1" si="102"/>
        <v>3.4277132245887652</v>
      </c>
      <c r="AN172" s="185">
        <f t="shared" ca="1" si="102"/>
        <v>3.8866539073788924</v>
      </c>
      <c r="AO172" s="185">
        <f t="shared" ca="1" si="102"/>
        <v>4.6434877286727714</v>
      </c>
      <c r="AP172" s="185">
        <f t="shared" ca="1" si="102"/>
        <v>5.4233283420075473</v>
      </c>
    </row>
    <row r="173" spans="1:42">
      <c r="A173" s="57" t="str">
        <f>'[4]TS BYDem'!A107</f>
        <v>*</v>
      </c>
      <c r="B173" s="185" t="s">
        <v>288</v>
      </c>
      <c r="C173" s="185" t="s">
        <v>137</v>
      </c>
      <c r="D173" s="186" t="str">
        <f>'[4]TS BYDem'!D107</f>
        <v>INFS</v>
      </c>
      <c r="E173" s="185" t="s">
        <v>137</v>
      </c>
      <c r="F173" s="185" t="s">
        <v>137</v>
      </c>
      <c r="G173" s="185" t="s">
        <v>137</v>
      </c>
      <c r="H173" s="185" t="s">
        <v>137</v>
      </c>
      <c r="I173" s="185">
        <v>0</v>
      </c>
      <c r="J173" s="185">
        <f>INDEX('[4]TS BYDem'!$J$10:$J$203,MATCH(D173,'[4]TS BYDem'!$D$10:$D$203,0))</f>
        <v>2.487856608</v>
      </c>
      <c r="K173" s="185">
        <f t="shared" ca="1" si="100"/>
        <v>2.5636111242068691</v>
      </c>
      <c r="L173" s="185">
        <f t="shared" ca="1" si="100"/>
        <v>2.6124524647058656</v>
      </c>
      <c r="M173" s="185">
        <f t="shared" ca="1" si="100"/>
        <v>2.6778849475881095</v>
      </c>
      <c r="N173" s="185">
        <f t="shared" ca="1" si="100"/>
        <v>2.686273727444807</v>
      </c>
      <c r="O173" s="185">
        <f t="shared" ca="1" si="101"/>
        <v>2.7054747124501377</v>
      </c>
      <c r="P173" s="185">
        <f t="shared" ca="1" si="101"/>
        <v>2.7071524684214774</v>
      </c>
      <c r="Q173" s="185">
        <f t="shared" ca="1" si="101"/>
        <v>2.6814268768609373</v>
      </c>
      <c r="R173" s="185">
        <f t="shared" ca="1" si="101"/>
        <v>2.3484855252151062</v>
      </c>
      <c r="S173" s="185">
        <f t="shared" ca="1" si="101"/>
        <v>2.5338796336918961</v>
      </c>
      <c r="T173" s="185">
        <f t="shared" ca="1" si="101"/>
        <v>2.5312703049270482</v>
      </c>
      <c r="U173" s="185">
        <f t="shared" ca="1" si="101"/>
        <v>2.527886513759992</v>
      </c>
      <c r="V173" s="185">
        <f t="shared" ca="1" si="101"/>
        <v>2.5255451991829445</v>
      </c>
      <c r="W173" s="185">
        <f t="shared" ca="1" si="101"/>
        <v>2.5313447035142955</v>
      </c>
      <c r="X173" s="185">
        <f t="shared" ca="1" si="101"/>
        <v>2.5582357591465299</v>
      </c>
      <c r="Y173" s="185">
        <f t="shared" ca="1" si="101"/>
        <v>2.5815413406944661</v>
      </c>
      <c r="Z173" s="185">
        <f t="shared" ca="1" si="101"/>
        <v>2.644287137169679</v>
      </c>
      <c r="AA173" s="185">
        <f t="shared" ca="1" si="101"/>
        <v>2.6568362964647214</v>
      </c>
      <c r="AB173" s="185">
        <f t="shared" ca="1" si="101"/>
        <v>2.672970929844062</v>
      </c>
      <c r="AC173" s="185">
        <f t="shared" ca="1" si="101"/>
        <v>2.6944837743498495</v>
      </c>
      <c r="AD173" s="185">
        <f t="shared" ca="1" si="101"/>
        <v>2.7231675670242326</v>
      </c>
      <c r="AE173" s="185">
        <f t="shared" ca="1" si="102"/>
        <v>2.7554368337829134</v>
      </c>
      <c r="AF173" s="185">
        <f t="shared" ca="1" si="102"/>
        <v>2.8038407339209348</v>
      </c>
      <c r="AG173" s="185">
        <f t="shared" ca="1" si="102"/>
        <v>2.8468664229325094</v>
      </c>
      <c r="AH173" s="185">
        <f t="shared" ca="1" si="102"/>
        <v>2.8916848489862326</v>
      </c>
      <c r="AI173" s="185">
        <f t="shared" ca="1" si="102"/>
        <v>2.940088749124254</v>
      </c>
      <c r="AJ173" s="185">
        <f t="shared" ca="1" si="102"/>
        <v>2.9938708603887223</v>
      </c>
      <c r="AK173" s="185">
        <f t="shared" ca="1" si="102"/>
        <v>3.0494457086953397</v>
      </c>
      <c r="AL173" s="185">
        <f t="shared" ca="1" si="102"/>
        <v>3.1068132940441053</v>
      </c>
      <c r="AM173" s="185">
        <f t="shared" ca="1" si="102"/>
        <v>3.4277132245887652</v>
      </c>
      <c r="AN173" s="185">
        <f t="shared" ca="1" si="102"/>
        <v>3.8866539073788924</v>
      </c>
      <c r="AO173" s="185">
        <f t="shared" ca="1" si="102"/>
        <v>4.6434877286727714</v>
      </c>
      <c r="AP173" s="185">
        <f t="shared" ca="1" si="102"/>
        <v>5.4233283420075473</v>
      </c>
    </row>
    <row r="174" spans="1:42">
      <c r="A174" s="57" t="str">
        <f>'[4]TS BYDem'!A108</f>
        <v>*</v>
      </c>
      <c r="B174" s="185" t="s">
        <v>288</v>
      </c>
      <c r="C174" s="185" t="s">
        <v>137</v>
      </c>
      <c r="D174" s="186" t="str">
        <f>'[4]TS BYDem'!D108</f>
        <v>INFS</v>
      </c>
      <c r="E174" s="185" t="s">
        <v>137</v>
      </c>
      <c r="F174" s="185" t="s">
        <v>137</v>
      </c>
      <c r="G174" s="185" t="s">
        <v>137</v>
      </c>
      <c r="H174" s="185" t="s">
        <v>137</v>
      </c>
      <c r="I174" s="185">
        <v>0</v>
      </c>
      <c r="J174" s="185">
        <f>INDEX('[4]TS BYDem'!$J$10:$J$203,MATCH(D174,'[4]TS BYDem'!$D$10:$D$203,0))</f>
        <v>2.487856608</v>
      </c>
      <c r="K174" s="185">
        <f t="shared" ca="1" si="100"/>
        <v>2.5636111242068691</v>
      </c>
      <c r="L174" s="185">
        <f t="shared" ca="1" si="100"/>
        <v>2.6124524647058656</v>
      </c>
      <c r="M174" s="185">
        <f t="shared" ca="1" si="100"/>
        <v>2.6778849475881095</v>
      </c>
      <c r="N174" s="185">
        <f t="shared" ca="1" si="100"/>
        <v>2.686273727444807</v>
      </c>
      <c r="O174" s="185">
        <f t="shared" ca="1" si="101"/>
        <v>2.7054747124501377</v>
      </c>
      <c r="P174" s="185">
        <f t="shared" ca="1" si="101"/>
        <v>2.7071524684214774</v>
      </c>
      <c r="Q174" s="185">
        <f t="shared" ca="1" si="101"/>
        <v>2.6814268768609373</v>
      </c>
      <c r="R174" s="185">
        <f t="shared" ca="1" si="101"/>
        <v>2.3484855252151062</v>
      </c>
      <c r="S174" s="185">
        <f t="shared" ca="1" si="101"/>
        <v>2.5338796336918961</v>
      </c>
      <c r="T174" s="185">
        <f t="shared" ca="1" si="101"/>
        <v>2.5312703049270482</v>
      </c>
      <c r="U174" s="185">
        <f t="shared" ca="1" si="101"/>
        <v>2.527886513759992</v>
      </c>
      <c r="V174" s="185">
        <f t="shared" ca="1" si="101"/>
        <v>2.5255451991829445</v>
      </c>
      <c r="W174" s="185">
        <f t="shared" ca="1" si="101"/>
        <v>2.5313447035142955</v>
      </c>
      <c r="X174" s="185">
        <f t="shared" ca="1" si="101"/>
        <v>2.5582357591465299</v>
      </c>
      <c r="Y174" s="185">
        <f t="shared" ca="1" si="101"/>
        <v>2.5815413406944661</v>
      </c>
      <c r="Z174" s="185">
        <f t="shared" ca="1" si="101"/>
        <v>2.644287137169679</v>
      </c>
      <c r="AA174" s="185">
        <f t="shared" ca="1" si="101"/>
        <v>2.6568362964647214</v>
      </c>
      <c r="AB174" s="185">
        <f t="shared" ca="1" si="101"/>
        <v>2.672970929844062</v>
      </c>
      <c r="AC174" s="185">
        <f t="shared" ca="1" si="101"/>
        <v>2.6944837743498495</v>
      </c>
      <c r="AD174" s="185">
        <f t="shared" ca="1" si="101"/>
        <v>2.7231675670242326</v>
      </c>
      <c r="AE174" s="185">
        <f t="shared" ca="1" si="102"/>
        <v>2.7554368337829134</v>
      </c>
      <c r="AF174" s="185">
        <f t="shared" ca="1" si="102"/>
        <v>2.8038407339209348</v>
      </c>
      <c r="AG174" s="185">
        <f t="shared" ca="1" si="102"/>
        <v>2.8468664229325094</v>
      </c>
      <c r="AH174" s="185">
        <f t="shared" ca="1" si="102"/>
        <v>2.8916848489862326</v>
      </c>
      <c r="AI174" s="185">
        <f t="shared" ca="1" si="102"/>
        <v>2.940088749124254</v>
      </c>
      <c r="AJ174" s="185">
        <f t="shared" ca="1" si="102"/>
        <v>2.9938708603887223</v>
      </c>
      <c r="AK174" s="185">
        <f t="shared" ca="1" si="102"/>
        <v>3.0494457086953397</v>
      </c>
      <c r="AL174" s="185">
        <f t="shared" ca="1" si="102"/>
        <v>3.1068132940441053</v>
      </c>
      <c r="AM174" s="185">
        <f t="shared" ca="1" si="102"/>
        <v>3.4277132245887652</v>
      </c>
      <c r="AN174" s="185">
        <f t="shared" ca="1" si="102"/>
        <v>3.8866539073788924</v>
      </c>
      <c r="AO174" s="185">
        <f t="shared" ca="1" si="102"/>
        <v>4.6434877286727714</v>
      </c>
      <c r="AP174" s="185">
        <f t="shared" ca="1" si="102"/>
        <v>5.4233283420075473</v>
      </c>
    </row>
    <row r="175" spans="1:42">
      <c r="A175" s="57" t="str">
        <f>'[4]TS BYDem'!A109</f>
        <v>*</v>
      </c>
      <c r="B175" s="185" t="s">
        <v>288</v>
      </c>
      <c r="C175" s="185" t="s">
        <v>137</v>
      </c>
      <c r="D175" s="186" t="str">
        <f>'[4]TS BYDem'!D109</f>
        <v>INFS</v>
      </c>
      <c r="E175" s="185" t="s">
        <v>137</v>
      </c>
      <c r="F175" s="185" t="s">
        <v>137</v>
      </c>
      <c r="G175" s="185" t="s">
        <v>137</v>
      </c>
      <c r="H175" s="185" t="s">
        <v>137</v>
      </c>
      <c r="I175" s="185">
        <v>0</v>
      </c>
      <c r="J175" s="185">
        <f>INDEX('[4]TS BYDem'!$J$10:$J$203,MATCH(D175,'[4]TS BYDem'!$D$10:$D$203,0))</f>
        <v>2.487856608</v>
      </c>
      <c r="K175" s="185">
        <f t="shared" ca="1" si="100"/>
        <v>2.5636111242068691</v>
      </c>
      <c r="L175" s="185">
        <f t="shared" ca="1" si="100"/>
        <v>2.6124524647058656</v>
      </c>
      <c r="M175" s="185">
        <f t="shared" ca="1" si="100"/>
        <v>2.6778849475881095</v>
      </c>
      <c r="N175" s="185">
        <f t="shared" ca="1" si="100"/>
        <v>2.686273727444807</v>
      </c>
      <c r="O175" s="185">
        <f t="shared" ca="1" si="101"/>
        <v>2.7054747124501377</v>
      </c>
      <c r="P175" s="185">
        <f t="shared" ca="1" si="101"/>
        <v>2.7071524684214774</v>
      </c>
      <c r="Q175" s="185">
        <f t="shared" ca="1" si="101"/>
        <v>2.6814268768609373</v>
      </c>
      <c r="R175" s="185">
        <f t="shared" ca="1" si="101"/>
        <v>2.3484855252151062</v>
      </c>
      <c r="S175" s="185">
        <f t="shared" ca="1" si="101"/>
        <v>2.5338796336918961</v>
      </c>
      <c r="T175" s="185">
        <f t="shared" ca="1" si="101"/>
        <v>2.5312703049270482</v>
      </c>
      <c r="U175" s="185">
        <f t="shared" ca="1" si="101"/>
        <v>2.527886513759992</v>
      </c>
      <c r="V175" s="185">
        <f t="shared" ca="1" si="101"/>
        <v>2.5255451991829445</v>
      </c>
      <c r="W175" s="185">
        <f t="shared" ca="1" si="101"/>
        <v>2.5313447035142955</v>
      </c>
      <c r="X175" s="185">
        <f t="shared" ca="1" si="101"/>
        <v>2.5582357591465299</v>
      </c>
      <c r="Y175" s="185">
        <f t="shared" ca="1" si="101"/>
        <v>2.5815413406944661</v>
      </c>
      <c r="Z175" s="185">
        <f t="shared" ca="1" si="101"/>
        <v>2.644287137169679</v>
      </c>
      <c r="AA175" s="185">
        <f t="shared" ca="1" si="101"/>
        <v>2.6568362964647214</v>
      </c>
      <c r="AB175" s="185">
        <f t="shared" ca="1" si="101"/>
        <v>2.672970929844062</v>
      </c>
      <c r="AC175" s="185">
        <f t="shared" ca="1" si="101"/>
        <v>2.6944837743498495</v>
      </c>
      <c r="AD175" s="185">
        <f t="shared" ca="1" si="101"/>
        <v>2.7231675670242326</v>
      </c>
      <c r="AE175" s="185">
        <f t="shared" ca="1" si="102"/>
        <v>2.7554368337829134</v>
      </c>
      <c r="AF175" s="185">
        <f t="shared" ca="1" si="102"/>
        <v>2.8038407339209348</v>
      </c>
      <c r="AG175" s="185">
        <f t="shared" ca="1" si="102"/>
        <v>2.8468664229325094</v>
      </c>
      <c r="AH175" s="185">
        <f t="shared" ca="1" si="102"/>
        <v>2.8916848489862326</v>
      </c>
      <c r="AI175" s="185">
        <f t="shared" ca="1" si="102"/>
        <v>2.940088749124254</v>
      </c>
      <c r="AJ175" s="185">
        <f t="shared" ca="1" si="102"/>
        <v>2.9938708603887223</v>
      </c>
      <c r="AK175" s="185">
        <f t="shared" ca="1" si="102"/>
        <v>3.0494457086953397</v>
      </c>
      <c r="AL175" s="185">
        <f t="shared" ca="1" si="102"/>
        <v>3.1068132940441053</v>
      </c>
      <c r="AM175" s="185">
        <f t="shared" ca="1" si="102"/>
        <v>3.4277132245887652</v>
      </c>
      <c r="AN175" s="185">
        <f t="shared" ca="1" si="102"/>
        <v>3.8866539073788924</v>
      </c>
      <c r="AO175" s="185">
        <f t="shared" ca="1" si="102"/>
        <v>4.6434877286727714</v>
      </c>
      <c r="AP175" s="185">
        <f t="shared" ca="1" si="102"/>
        <v>5.4233283420075473</v>
      </c>
    </row>
    <row r="176" spans="1:42">
      <c r="A176" s="57" t="str">
        <f>'[4]TS BYDem'!A110</f>
        <v>*</v>
      </c>
      <c r="B176" s="185" t="s">
        <v>288</v>
      </c>
      <c r="C176" s="185" t="s">
        <v>137</v>
      </c>
      <c r="D176" s="186" t="str">
        <f>'[4]TS BYDem'!D110</f>
        <v>Useful Energy Service</v>
      </c>
      <c r="E176" s="185" t="s">
        <v>137</v>
      </c>
      <c r="F176" s="185" t="s">
        <v>137</v>
      </c>
      <c r="G176" s="185" t="s">
        <v>137</v>
      </c>
      <c r="H176" s="185" t="s">
        <v>137</v>
      </c>
      <c r="I176" s="185">
        <v>0</v>
      </c>
      <c r="J176" s="185" t="str">
        <f>INDEX('[4]TS BYDem'!$J$10:$J$203,MATCH(D176,'[4]TS BYDem'!$D$10:$D$203,0))</f>
        <v/>
      </c>
      <c r="K176" s="185" t="e">
        <f t="shared" ca="1" si="100"/>
        <v>#VALUE!</v>
      </c>
      <c r="L176" s="185" t="e">
        <f t="shared" ca="1" si="100"/>
        <v>#VALUE!</v>
      </c>
      <c r="M176" s="185" t="e">
        <f t="shared" ca="1" si="100"/>
        <v>#VALUE!</v>
      </c>
      <c r="N176" s="185" t="e">
        <f t="shared" ca="1" si="100"/>
        <v>#VALUE!</v>
      </c>
      <c r="O176" s="185" t="e">
        <f t="shared" ca="1" si="101"/>
        <v>#VALUE!</v>
      </c>
      <c r="P176" s="185" t="e">
        <f t="shared" ca="1" si="101"/>
        <v>#VALUE!</v>
      </c>
      <c r="Q176" s="185" t="e">
        <f t="shared" ca="1" si="101"/>
        <v>#VALUE!</v>
      </c>
      <c r="R176" s="185" t="e">
        <f t="shared" ca="1" si="101"/>
        <v>#VALUE!</v>
      </c>
      <c r="S176" s="185" t="e">
        <f t="shared" ca="1" si="101"/>
        <v>#VALUE!</v>
      </c>
      <c r="T176" s="185" t="e">
        <f t="shared" ca="1" si="101"/>
        <v>#VALUE!</v>
      </c>
      <c r="U176" s="185" t="e">
        <f t="shared" ca="1" si="101"/>
        <v>#VALUE!</v>
      </c>
      <c r="V176" s="185" t="e">
        <f t="shared" ca="1" si="101"/>
        <v>#VALUE!</v>
      </c>
      <c r="W176" s="185" t="e">
        <f t="shared" ca="1" si="101"/>
        <v>#VALUE!</v>
      </c>
      <c r="X176" s="185" t="e">
        <f t="shared" ca="1" si="101"/>
        <v>#VALUE!</v>
      </c>
      <c r="Y176" s="185" t="e">
        <f t="shared" ca="1" si="101"/>
        <v>#VALUE!</v>
      </c>
      <c r="Z176" s="185" t="e">
        <f t="shared" ca="1" si="101"/>
        <v>#VALUE!</v>
      </c>
      <c r="AA176" s="185" t="e">
        <f t="shared" ca="1" si="101"/>
        <v>#VALUE!</v>
      </c>
      <c r="AB176" s="185" t="e">
        <f t="shared" ca="1" si="101"/>
        <v>#VALUE!</v>
      </c>
      <c r="AC176" s="185" t="e">
        <f t="shared" ca="1" si="101"/>
        <v>#VALUE!</v>
      </c>
      <c r="AD176" s="185" t="e">
        <f t="shared" ca="1" si="101"/>
        <v>#VALUE!</v>
      </c>
      <c r="AE176" s="185" t="e">
        <f t="shared" ca="1" si="102"/>
        <v>#VALUE!</v>
      </c>
      <c r="AF176" s="185" t="e">
        <f t="shared" ca="1" si="102"/>
        <v>#VALUE!</v>
      </c>
      <c r="AG176" s="185" t="e">
        <f t="shared" ca="1" si="102"/>
        <v>#VALUE!</v>
      </c>
      <c r="AH176" s="185" t="e">
        <f t="shared" ca="1" si="102"/>
        <v>#VALUE!</v>
      </c>
      <c r="AI176" s="185" t="e">
        <f t="shared" ca="1" si="102"/>
        <v>#VALUE!</v>
      </c>
      <c r="AJ176" s="185" t="e">
        <f t="shared" ca="1" si="102"/>
        <v>#VALUE!</v>
      </c>
      <c r="AK176" s="185" t="e">
        <f t="shared" ca="1" si="102"/>
        <v>#VALUE!</v>
      </c>
      <c r="AL176" s="185" t="e">
        <f t="shared" ca="1" si="102"/>
        <v>#VALUE!</v>
      </c>
      <c r="AM176" s="185" t="e">
        <f t="shared" ca="1" si="102"/>
        <v>#VALUE!</v>
      </c>
      <c r="AN176" s="185" t="e">
        <f t="shared" ca="1" si="102"/>
        <v>#VALUE!</v>
      </c>
      <c r="AO176" s="185" t="e">
        <f t="shared" ca="1" si="102"/>
        <v>#VALUE!</v>
      </c>
      <c r="AP176" s="185" t="e">
        <f t="shared" ca="1" si="102"/>
        <v>#VALUE!</v>
      </c>
    </row>
    <row r="177" spans="1:42">
      <c r="A177" s="57" t="str">
        <f>'[4]TS BYDem'!A111</f>
        <v>*</v>
      </c>
      <c r="B177" s="185" t="s">
        <v>288</v>
      </c>
      <c r="C177" s="185" t="s">
        <v>137</v>
      </c>
      <c r="D177" s="186">
        <f>'[4]TS BYDem'!D111</f>
        <v>0</v>
      </c>
      <c r="E177" s="185" t="s">
        <v>137</v>
      </c>
      <c r="F177" s="185" t="s">
        <v>137</v>
      </c>
      <c r="G177" s="185" t="s">
        <v>137</v>
      </c>
      <c r="H177" s="185" t="s">
        <v>137</v>
      </c>
      <c r="I177" s="185">
        <v>0</v>
      </c>
      <c r="J177" s="185" t="str">
        <f>INDEX('[4]TS BYDem'!$J$10:$J$203,MATCH(D177,'[4]TS BYDem'!$D$10:$D$203,0))</f>
        <v/>
      </c>
      <c r="K177" s="185" t="e">
        <f t="shared" ca="1" si="100"/>
        <v>#VALUE!</v>
      </c>
      <c r="L177" s="185" t="e">
        <f t="shared" ca="1" si="100"/>
        <v>#VALUE!</v>
      </c>
      <c r="M177" s="185" t="e">
        <f t="shared" ca="1" si="100"/>
        <v>#VALUE!</v>
      </c>
      <c r="N177" s="185" t="e">
        <f t="shared" ca="1" si="100"/>
        <v>#VALUE!</v>
      </c>
      <c r="O177" s="185" t="e">
        <f t="shared" ca="1" si="101"/>
        <v>#VALUE!</v>
      </c>
      <c r="P177" s="185" t="e">
        <f t="shared" ca="1" si="101"/>
        <v>#VALUE!</v>
      </c>
      <c r="Q177" s="185" t="e">
        <f t="shared" ca="1" si="101"/>
        <v>#VALUE!</v>
      </c>
      <c r="R177" s="185" t="e">
        <f t="shared" ca="1" si="101"/>
        <v>#VALUE!</v>
      </c>
      <c r="S177" s="185" t="e">
        <f t="shared" ca="1" si="101"/>
        <v>#VALUE!</v>
      </c>
      <c r="T177" s="185" t="e">
        <f t="shared" ca="1" si="101"/>
        <v>#VALUE!</v>
      </c>
      <c r="U177" s="185" t="e">
        <f t="shared" ca="1" si="101"/>
        <v>#VALUE!</v>
      </c>
      <c r="V177" s="185" t="e">
        <f t="shared" ca="1" si="101"/>
        <v>#VALUE!</v>
      </c>
      <c r="W177" s="185" t="e">
        <f t="shared" ca="1" si="101"/>
        <v>#VALUE!</v>
      </c>
      <c r="X177" s="185" t="e">
        <f t="shared" ca="1" si="101"/>
        <v>#VALUE!</v>
      </c>
      <c r="Y177" s="185" t="e">
        <f t="shared" ca="1" si="101"/>
        <v>#VALUE!</v>
      </c>
      <c r="Z177" s="185" t="e">
        <f t="shared" ca="1" si="101"/>
        <v>#VALUE!</v>
      </c>
      <c r="AA177" s="185" t="e">
        <f t="shared" ca="1" si="101"/>
        <v>#VALUE!</v>
      </c>
      <c r="AB177" s="185" t="e">
        <f t="shared" ca="1" si="101"/>
        <v>#VALUE!</v>
      </c>
      <c r="AC177" s="185" t="e">
        <f t="shared" ca="1" si="101"/>
        <v>#VALUE!</v>
      </c>
      <c r="AD177" s="185" t="e">
        <f t="shared" ca="1" si="101"/>
        <v>#VALUE!</v>
      </c>
      <c r="AE177" s="185" t="e">
        <f t="shared" ca="1" si="102"/>
        <v>#VALUE!</v>
      </c>
      <c r="AF177" s="185" t="e">
        <f t="shared" ca="1" si="102"/>
        <v>#VALUE!</v>
      </c>
      <c r="AG177" s="185" t="e">
        <f t="shared" ca="1" si="102"/>
        <v>#VALUE!</v>
      </c>
      <c r="AH177" s="185" t="e">
        <f t="shared" ca="1" si="102"/>
        <v>#VALUE!</v>
      </c>
      <c r="AI177" s="185" t="e">
        <f t="shared" ca="1" si="102"/>
        <v>#VALUE!</v>
      </c>
      <c r="AJ177" s="185" t="e">
        <f t="shared" ca="1" si="102"/>
        <v>#VALUE!</v>
      </c>
      <c r="AK177" s="185" t="e">
        <f t="shared" ca="1" si="102"/>
        <v>#VALUE!</v>
      </c>
      <c r="AL177" s="185" t="e">
        <f t="shared" ca="1" si="102"/>
        <v>#VALUE!</v>
      </c>
      <c r="AM177" s="185" t="e">
        <f t="shared" ca="1" si="102"/>
        <v>#VALUE!</v>
      </c>
      <c r="AN177" s="185" t="e">
        <f t="shared" ca="1" si="102"/>
        <v>#VALUE!</v>
      </c>
      <c r="AO177" s="185" t="e">
        <f t="shared" ca="1" si="102"/>
        <v>#VALUE!</v>
      </c>
      <c r="AP177" s="185" t="e">
        <f t="shared" ca="1" si="102"/>
        <v>#VALUE!</v>
      </c>
    </row>
    <row r="178" spans="1:42" s="5" customFormat="1">
      <c r="A178" s="57" t="str">
        <f>'[4]TS BYDem'!A108</f>
        <v>*</v>
      </c>
      <c r="B178" s="5">
        <f>B159+1</f>
        <v>6</v>
      </c>
      <c r="C178" s="3" t="str">
        <f ca="1">OFFSET($C$9,$B178,0)</f>
        <v>Chemicals</v>
      </c>
      <c r="D178" s="3" t="str">
        <f ca="1">OFFSET($B$9,$B178,0)</f>
        <v>CP</v>
      </c>
      <c r="J178" s="5">
        <f ca="1">SUMIF($B$10:$B$24,$D178,J$10:J$24)*SUMIF($B$10:$B$24,$D178,J$45:J$58)</f>
        <v>52.810230956688748</v>
      </c>
      <c r="K178" s="5">
        <f t="shared" ref="K178:AP178" ca="1" si="105">SUMIF($B$10:$B$24,$D178,K$10:K$24)*SUMIF($B$10:$B$24,$D178,K$45:K$58)</f>
        <v>54.390999999999998</v>
      </c>
      <c r="L178" s="5">
        <f t="shared" ca="1" si="105"/>
        <v>55.515000000000001</v>
      </c>
      <c r="M178" s="5">
        <f t="shared" ca="1" si="105"/>
        <v>56.133000000000003</v>
      </c>
      <c r="N178" s="5">
        <f t="shared" ca="1" si="105"/>
        <v>56.734999999999999</v>
      </c>
      <c r="O178" s="5">
        <f t="shared" ca="1" si="105"/>
        <v>57.222000000000001</v>
      </c>
      <c r="P178" s="5">
        <f t="shared" ca="1" si="105"/>
        <v>57.87</v>
      </c>
      <c r="Q178" s="5">
        <f t="shared" ca="1" si="105"/>
        <v>57.747999999999998</v>
      </c>
      <c r="R178" s="5">
        <f t="shared" ca="1" si="105"/>
        <v>53.228999999999999</v>
      </c>
      <c r="S178" s="5">
        <f t="shared" ca="1" si="105"/>
        <v>59.89303290502793</v>
      </c>
      <c r="T178" s="5">
        <f t="shared" ca="1" si="105"/>
        <v>59.778545949720673</v>
      </c>
      <c r="U178" s="5">
        <f t="shared" ca="1" si="105"/>
        <v>59.429137709497212</v>
      </c>
      <c r="V178" s="5">
        <f t="shared" ca="1" si="105"/>
        <v>59.1622492877095</v>
      </c>
      <c r="W178" s="5">
        <f t="shared" ca="1" si="105"/>
        <v>58.879005586592193</v>
      </c>
      <c r="X178" s="5">
        <f t="shared" ca="1" si="105"/>
        <v>59.979269832402217</v>
      </c>
      <c r="Y178" s="5">
        <f t="shared" ca="1" si="105"/>
        <v>61.079534078212262</v>
      </c>
      <c r="Z178" s="5">
        <f t="shared" ca="1" si="105"/>
        <v>62.338394972067015</v>
      </c>
      <c r="AA178" s="5">
        <f t="shared" ca="1" si="105"/>
        <v>63.418834636871487</v>
      </c>
      <c r="AB178" s="5">
        <f ca="1">SUMIF($B$10:$B$24,$D178,AB$10:AB$24)*SUMIF($B$10:$B$24,$D178,AB$44:AB$58)</f>
        <v>64.638046368715067</v>
      </c>
      <c r="AC178" s="5">
        <f t="shared" ca="1" si="105"/>
        <v>66.323135754189934</v>
      </c>
      <c r="AD178" s="5">
        <f t="shared" ca="1" si="105"/>
        <v>68.067698882681569</v>
      </c>
      <c r="AE178" s="5">
        <f t="shared" ca="1" si="105"/>
        <v>69.921297206703926</v>
      </c>
      <c r="AF178" s="5">
        <f t="shared" ca="1" si="105"/>
        <v>72.092088826815655</v>
      </c>
      <c r="AG178" s="5">
        <f t="shared" ca="1" si="105"/>
        <v>74.233143575419007</v>
      </c>
      <c r="AH178" s="5">
        <f t="shared" ca="1" si="105"/>
        <v>76.483233519553082</v>
      </c>
      <c r="AI178" s="5">
        <f t="shared" ca="1" si="105"/>
        <v>78.92165698324024</v>
      </c>
      <c r="AJ178" s="5">
        <f t="shared" ca="1" si="105"/>
        <v>81.369992737430195</v>
      </c>
      <c r="AK178" s="5">
        <f t="shared" ca="1" si="105"/>
        <v>83.887714525139685</v>
      </c>
      <c r="AL178" s="5">
        <f t="shared" ca="1" si="105"/>
        <v>86.50455921787713</v>
      </c>
      <c r="AM178" s="5">
        <f t="shared" ca="1" si="105"/>
        <v>100.37185363128496</v>
      </c>
      <c r="AN178" s="5">
        <f t="shared" ca="1" si="105"/>
        <v>117.64897597765368</v>
      </c>
      <c r="AO178" s="5">
        <f t="shared" ca="1" si="105"/>
        <v>148.22508808193652</v>
      </c>
      <c r="AP178" s="5">
        <f t="shared" ca="1" si="105"/>
        <v>179.36950484171302</v>
      </c>
    </row>
    <row r="179" spans="1:42">
      <c r="A179" s="57" t="str">
        <f>'[4]TS BYDem'!A113</f>
        <v>*</v>
      </c>
      <c r="B179" s="185" t="s">
        <v>288</v>
      </c>
      <c r="C179" s="185" t="s">
        <v>137</v>
      </c>
      <c r="D179" s="186" t="str">
        <f>'[4]TS BYDem'!D113</f>
        <v>INMK</v>
      </c>
      <c r="E179" s="185" t="s">
        <v>137</v>
      </c>
      <c r="F179" s="185" t="s">
        <v>137</v>
      </c>
      <c r="G179" s="185" t="s">
        <v>137</v>
      </c>
      <c r="H179" s="185" t="s">
        <v>137</v>
      </c>
      <c r="I179" s="185">
        <v>0</v>
      </c>
      <c r="J179" s="185" t="str">
        <f>INDEX('[4]TS BYDem'!$J$10:$J$203,MATCH(D179,'[4]TS BYDem'!$D$10:$D$203,0))</f>
        <v/>
      </c>
      <c r="K179" s="185" t="e">
        <f t="shared" ref="K179:Z194" ca="1" si="106">K$178/J$178*J179</f>
        <v>#VALUE!</v>
      </c>
      <c r="L179" s="185" t="e">
        <f t="shared" ca="1" si="106"/>
        <v>#VALUE!</v>
      </c>
      <c r="M179" s="185" t="e">
        <f t="shared" ca="1" si="106"/>
        <v>#VALUE!</v>
      </c>
      <c r="N179" s="185" t="e">
        <f t="shared" ca="1" si="106"/>
        <v>#VALUE!</v>
      </c>
      <c r="O179" s="185" t="e">
        <f t="shared" ca="1" si="106"/>
        <v>#VALUE!</v>
      </c>
      <c r="P179" s="185" t="e">
        <f t="shared" ca="1" si="106"/>
        <v>#VALUE!</v>
      </c>
      <c r="Q179" s="185" t="e">
        <f t="shared" ca="1" si="106"/>
        <v>#VALUE!</v>
      </c>
      <c r="R179" s="185" t="e">
        <f t="shared" ca="1" si="106"/>
        <v>#VALUE!</v>
      </c>
      <c r="S179" s="185" t="e">
        <f t="shared" ca="1" si="106"/>
        <v>#VALUE!</v>
      </c>
      <c r="T179" s="185" t="e">
        <f t="shared" ca="1" si="106"/>
        <v>#VALUE!</v>
      </c>
      <c r="U179" s="185" t="e">
        <f t="shared" ca="1" si="106"/>
        <v>#VALUE!</v>
      </c>
      <c r="V179" s="185" t="e">
        <f t="shared" ca="1" si="106"/>
        <v>#VALUE!</v>
      </c>
      <c r="W179" s="185" t="e">
        <f t="shared" ca="1" si="106"/>
        <v>#VALUE!</v>
      </c>
      <c r="X179" s="185" t="e">
        <f t="shared" ca="1" si="106"/>
        <v>#VALUE!</v>
      </c>
      <c r="Y179" s="185" t="e">
        <f t="shared" ca="1" si="106"/>
        <v>#VALUE!</v>
      </c>
      <c r="Z179" s="185" t="e">
        <f t="shared" ca="1" si="106"/>
        <v>#VALUE!</v>
      </c>
      <c r="AA179" s="185" t="e">
        <f t="shared" ref="AA179:AP194" ca="1" si="107">AA$178/Z$178*Z179</f>
        <v>#VALUE!</v>
      </c>
      <c r="AB179" s="185" t="e">
        <f t="shared" ca="1" si="107"/>
        <v>#VALUE!</v>
      </c>
      <c r="AC179" s="185" t="e">
        <f t="shared" ca="1" si="107"/>
        <v>#VALUE!</v>
      </c>
      <c r="AD179" s="185" t="e">
        <f t="shared" ca="1" si="107"/>
        <v>#VALUE!</v>
      </c>
      <c r="AE179" s="185" t="e">
        <f t="shared" ca="1" si="107"/>
        <v>#VALUE!</v>
      </c>
      <c r="AF179" s="185" t="e">
        <f t="shared" ca="1" si="107"/>
        <v>#VALUE!</v>
      </c>
      <c r="AG179" s="185" t="e">
        <f t="shared" ca="1" si="107"/>
        <v>#VALUE!</v>
      </c>
      <c r="AH179" s="185" t="e">
        <f t="shared" ca="1" si="107"/>
        <v>#VALUE!</v>
      </c>
      <c r="AI179" s="185" t="e">
        <f t="shared" ca="1" si="107"/>
        <v>#VALUE!</v>
      </c>
      <c r="AJ179" s="185" t="e">
        <f t="shared" ca="1" si="107"/>
        <v>#VALUE!</v>
      </c>
      <c r="AK179" s="185" t="e">
        <f t="shared" ca="1" si="107"/>
        <v>#VALUE!</v>
      </c>
      <c r="AL179" s="185" t="e">
        <f t="shared" ca="1" si="107"/>
        <v>#VALUE!</v>
      </c>
      <c r="AM179" s="185" t="e">
        <f t="shared" ca="1" si="107"/>
        <v>#VALUE!</v>
      </c>
      <c r="AN179" s="185" t="e">
        <f t="shared" ca="1" si="107"/>
        <v>#VALUE!</v>
      </c>
      <c r="AO179" s="185" t="e">
        <f t="shared" ca="1" si="107"/>
        <v>#VALUE!</v>
      </c>
      <c r="AP179" s="185" t="e">
        <f t="shared" ca="1" si="107"/>
        <v>#VALUE!</v>
      </c>
    </row>
    <row r="180" spans="1:42">
      <c r="A180" s="57" t="str">
        <f>'[4]TS BYDem'!A114</f>
        <v>*</v>
      </c>
      <c r="B180" s="185" t="s">
        <v>288</v>
      </c>
      <c r="C180" s="185" t="s">
        <v>137</v>
      </c>
      <c r="D180" s="186" t="str">
        <f>'[4]TS BYDem'!D114</f>
        <v>INMA</v>
      </c>
      <c r="E180" s="185" t="s">
        <v>137</v>
      </c>
      <c r="F180" s="185" t="s">
        <v>137</v>
      </c>
      <c r="G180" s="185" t="s">
        <v>137</v>
      </c>
      <c r="H180" s="185" t="s">
        <v>137</v>
      </c>
      <c r="I180" s="185">
        <v>0</v>
      </c>
      <c r="J180" s="185" t="str">
        <f>INDEX('[4]TS BYDem'!$J$10:$J$203,MATCH(D180,'[4]TS BYDem'!$D$10:$D$203,0))</f>
        <v/>
      </c>
      <c r="K180" s="185" t="e">
        <f t="shared" ca="1" si="106"/>
        <v>#VALUE!</v>
      </c>
      <c r="L180" s="185" t="e">
        <f t="shared" ca="1" si="106"/>
        <v>#VALUE!</v>
      </c>
      <c r="M180" s="185" t="e">
        <f t="shared" ca="1" si="106"/>
        <v>#VALUE!</v>
      </c>
      <c r="N180" s="185" t="e">
        <f t="shared" ca="1" si="106"/>
        <v>#VALUE!</v>
      </c>
      <c r="O180" s="185" t="e">
        <f t="shared" ca="1" si="106"/>
        <v>#VALUE!</v>
      </c>
      <c r="P180" s="185" t="e">
        <f t="shared" ca="1" si="106"/>
        <v>#VALUE!</v>
      </c>
      <c r="Q180" s="185" t="e">
        <f t="shared" ca="1" si="106"/>
        <v>#VALUE!</v>
      </c>
      <c r="R180" s="185" t="e">
        <f t="shared" ca="1" si="106"/>
        <v>#VALUE!</v>
      </c>
      <c r="S180" s="185" t="e">
        <f t="shared" ca="1" si="106"/>
        <v>#VALUE!</v>
      </c>
      <c r="T180" s="185" t="e">
        <f t="shared" ca="1" si="106"/>
        <v>#VALUE!</v>
      </c>
      <c r="U180" s="185" t="e">
        <f t="shared" ca="1" si="106"/>
        <v>#VALUE!</v>
      </c>
      <c r="V180" s="185" t="e">
        <f t="shared" ca="1" si="106"/>
        <v>#VALUE!</v>
      </c>
      <c r="W180" s="185" t="e">
        <f t="shared" ca="1" si="106"/>
        <v>#VALUE!</v>
      </c>
      <c r="X180" s="185" t="e">
        <f t="shared" ca="1" si="106"/>
        <v>#VALUE!</v>
      </c>
      <c r="Y180" s="185" t="e">
        <f t="shared" ca="1" si="106"/>
        <v>#VALUE!</v>
      </c>
      <c r="Z180" s="185" t="e">
        <f t="shared" ca="1" si="106"/>
        <v>#VALUE!</v>
      </c>
      <c r="AA180" s="185" t="e">
        <f t="shared" ca="1" si="107"/>
        <v>#VALUE!</v>
      </c>
      <c r="AB180" s="185" t="e">
        <f t="shared" ca="1" si="107"/>
        <v>#VALUE!</v>
      </c>
      <c r="AC180" s="185" t="e">
        <f t="shared" ca="1" si="107"/>
        <v>#VALUE!</v>
      </c>
      <c r="AD180" s="185" t="e">
        <f t="shared" ca="1" si="107"/>
        <v>#VALUE!</v>
      </c>
      <c r="AE180" s="185" t="e">
        <f t="shared" ca="1" si="107"/>
        <v>#VALUE!</v>
      </c>
      <c r="AF180" s="185" t="e">
        <f t="shared" ca="1" si="107"/>
        <v>#VALUE!</v>
      </c>
      <c r="AG180" s="185" t="e">
        <f t="shared" ca="1" si="107"/>
        <v>#VALUE!</v>
      </c>
      <c r="AH180" s="185" t="e">
        <f t="shared" ca="1" si="107"/>
        <v>#VALUE!</v>
      </c>
      <c r="AI180" s="185" t="e">
        <f t="shared" ca="1" si="107"/>
        <v>#VALUE!</v>
      </c>
      <c r="AJ180" s="185" t="e">
        <f t="shared" ca="1" si="107"/>
        <v>#VALUE!</v>
      </c>
      <c r="AK180" s="185" t="e">
        <f t="shared" ca="1" si="107"/>
        <v>#VALUE!</v>
      </c>
      <c r="AL180" s="185" t="e">
        <f t="shared" ca="1" si="107"/>
        <v>#VALUE!</v>
      </c>
      <c r="AM180" s="185" t="e">
        <f t="shared" ca="1" si="107"/>
        <v>#VALUE!</v>
      </c>
      <c r="AN180" s="185" t="e">
        <f t="shared" ca="1" si="107"/>
        <v>#VALUE!</v>
      </c>
      <c r="AO180" s="185" t="e">
        <f t="shared" ca="1" si="107"/>
        <v>#VALUE!</v>
      </c>
      <c r="AP180" s="185" t="e">
        <f t="shared" ca="1" si="107"/>
        <v>#VALUE!</v>
      </c>
    </row>
    <row r="181" spans="1:42">
      <c r="A181" s="57" t="str">
        <f>'[4]TS BYDem'!A115</f>
        <v>*</v>
      </c>
      <c r="B181" s="185" t="s">
        <v>288</v>
      </c>
      <c r="C181" s="185" t="s">
        <v>137</v>
      </c>
      <c r="D181" s="186" t="str">
        <f>'[4]TS BYDem'!D115</f>
        <v>INML</v>
      </c>
      <c r="E181" s="185" t="s">
        <v>137</v>
      </c>
      <c r="F181" s="185" t="s">
        <v>137</v>
      </c>
      <c r="G181" s="185" t="s">
        <v>137</v>
      </c>
      <c r="H181" s="185" t="s">
        <v>137</v>
      </c>
      <c r="I181" s="185">
        <v>0</v>
      </c>
      <c r="J181" s="185" t="str">
        <f>INDEX('[4]TS BYDem'!$J$10:$J$203,MATCH(D181,'[4]TS BYDem'!$D$10:$D$203,0))</f>
        <v/>
      </c>
      <c r="K181" s="185" t="e">
        <f t="shared" ca="1" si="106"/>
        <v>#VALUE!</v>
      </c>
      <c r="L181" s="185" t="e">
        <f t="shared" ca="1" si="106"/>
        <v>#VALUE!</v>
      </c>
      <c r="M181" s="185" t="e">
        <f t="shared" ca="1" si="106"/>
        <v>#VALUE!</v>
      </c>
      <c r="N181" s="185" t="e">
        <f t="shared" ca="1" si="106"/>
        <v>#VALUE!</v>
      </c>
      <c r="O181" s="185" t="e">
        <f t="shared" ca="1" si="106"/>
        <v>#VALUE!</v>
      </c>
      <c r="P181" s="185" t="e">
        <f t="shared" ca="1" si="106"/>
        <v>#VALUE!</v>
      </c>
      <c r="Q181" s="185" t="e">
        <f t="shared" ca="1" si="106"/>
        <v>#VALUE!</v>
      </c>
      <c r="R181" s="185" t="e">
        <f t="shared" ca="1" si="106"/>
        <v>#VALUE!</v>
      </c>
      <c r="S181" s="185" t="e">
        <f t="shared" ca="1" si="106"/>
        <v>#VALUE!</v>
      </c>
      <c r="T181" s="185" t="e">
        <f t="shared" ca="1" si="106"/>
        <v>#VALUE!</v>
      </c>
      <c r="U181" s="185" t="e">
        <f t="shared" ca="1" si="106"/>
        <v>#VALUE!</v>
      </c>
      <c r="V181" s="185" t="e">
        <f t="shared" ca="1" si="106"/>
        <v>#VALUE!</v>
      </c>
      <c r="W181" s="185" t="e">
        <f t="shared" ca="1" si="106"/>
        <v>#VALUE!</v>
      </c>
      <c r="X181" s="185" t="e">
        <f t="shared" ca="1" si="106"/>
        <v>#VALUE!</v>
      </c>
      <c r="Y181" s="185" t="e">
        <f t="shared" ca="1" si="106"/>
        <v>#VALUE!</v>
      </c>
      <c r="Z181" s="185" t="e">
        <f t="shared" ca="1" si="106"/>
        <v>#VALUE!</v>
      </c>
      <c r="AA181" s="185" t="e">
        <f t="shared" ca="1" si="107"/>
        <v>#VALUE!</v>
      </c>
      <c r="AB181" s="185" t="e">
        <f t="shared" ca="1" si="107"/>
        <v>#VALUE!</v>
      </c>
      <c r="AC181" s="185" t="e">
        <f t="shared" ca="1" si="107"/>
        <v>#VALUE!</v>
      </c>
      <c r="AD181" s="185" t="e">
        <f t="shared" ca="1" si="107"/>
        <v>#VALUE!</v>
      </c>
      <c r="AE181" s="185" t="e">
        <f t="shared" ca="1" si="107"/>
        <v>#VALUE!</v>
      </c>
      <c r="AF181" s="185" t="e">
        <f t="shared" ca="1" si="107"/>
        <v>#VALUE!</v>
      </c>
      <c r="AG181" s="185" t="e">
        <f t="shared" ca="1" si="107"/>
        <v>#VALUE!</v>
      </c>
      <c r="AH181" s="185" t="e">
        <f t="shared" ca="1" si="107"/>
        <v>#VALUE!</v>
      </c>
      <c r="AI181" s="185" t="e">
        <f t="shared" ca="1" si="107"/>
        <v>#VALUE!</v>
      </c>
      <c r="AJ181" s="185" t="e">
        <f t="shared" ca="1" si="107"/>
        <v>#VALUE!</v>
      </c>
      <c r="AK181" s="185" t="e">
        <f t="shared" ca="1" si="107"/>
        <v>#VALUE!</v>
      </c>
      <c r="AL181" s="185" t="e">
        <f t="shared" ca="1" si="107"/>
        <v>#VALUE!</v>
      </c>
      <c r="AM181" s="185" t="e">
        <f t="shared" ca="1" si="107"/>
        <v>#VALUE!</v>
      </c>
      <c r="AN181" s="185" t="e">
        <f t="shared" ca="1" si="107"/>
        <v>#VALUE!</v>
      </c>
      <c r="AO181" s="185" t="e">
        <f t="shared" ca="1" si="107"/>
        <v>#VALUE!</v>
      </c>
      <c r="AP181" s="185" t="e">
        <f t="shared" ca="1" si="107"/>
        <v>#VALUE!</v>
      </c>
    </row>
    <row r="182" spans="1:42">
      <c r="A182" s="57" t="str">
        <f>'[4]TS BYDem'!A116</f>
        <v>*</v>
      </c>
      <c r="B182" s="185" t="s">
        <v>288</v>
      </c>
      <c r="C182" s="185" t="s">
        <v>137</v>
      </c>
      <c r="D182" s="186" t="str">
        <f>'[4]TS BYDem'!D116</f>
        <v>INMC</v>
      </c>
      <c r="E182" s="185" t="s">
        <v>137</v>
      </c>
      <c r="F182" s="185" t="s">
        <v>137</v>
      </c>
      <c r="G182" s="185" t="s">
        <v>137</v>
      </c>
      <c r="H182" s="185" t="s">
        <v>137</v>
      </c>
      <c r="I182" s="185">
        <v>0</v>
      </c>
      <c r="J182" s="185" t="str">
        <f>INDEX('[4]TS BYDem'!$J$10:$J$203,MATCH(D182,'[4]TS BYDem'!$D$10:$D$203,0))</f>
        <v/>
      </c>
      <c r="K182" s="185" t="e">
        <f t="shared" ca="1" si="106"/>
        <v>#VALUE!</v>
      </c>
      <c r="L182" s="185" t="e">
        <f t="shared" ca="1" si="106"/>
        <v>#VALUE!</v>
      </c>
      <c r="M182" s="185" t="e">
        <f t="shared" ca="1" si="106"/>
        <v>#VALUE!</v>
      </c>
      <c r="N182" s="185" t="e">
        <f t="shared" ca="1" si="106"/>
        <v>#VALUE!</v>
      </c>
      <c r="O182" s="185" t="e">
        <f t="shared" ca="1" si="106"/>
        <v>#VALUE!</v>
      </c>
      <c r="P182" s="185" t="e">
        <f t="shared" ca="1" si="106"/>
        <v>#VALUE!</v>
      </c>
      <c r="Q182" s="185" t="e">
        <f t="shared" ca="1" si="106"/>
        <v>#VALUE!</v>
      </c>
      <c r="R182" s="185" t="e">
        <f t="shared" ca="1" si="106"/>
        <v>#VALUE!</v>
      </c>
      <c r="S182" s="185" t="e">
        <f t="shared" ca="1" si="106"/>
        <v>#VALUE!</v>
      </c>
      <c r="T182" s="185" t="e">
        <f t="shared" ca="1" si="106"/>
        <v>#VALUE!</v>
      </c>
      <c r="U182" s="185" t="e">
        <f t="shared" ca="1" si="106"/>
        <v>#VALUE!</v>
      </c>
      <c r="V182" s="185" t="e">
        <f t="shared" ca="1" si="106"/>
        <v>#VALUE!</v>
      </c>
      <c r="W182" s="185" t="e">
        <f t="shared" ca="1" si="106"/>
        <v>#VALUE!</v>
      </c>
      <c r="X182" s="185" t="e">
        <f t="shared" ca="1" si="106"/>
        <v>#VALUE!</v>
      </c>
      <c r="Y182" s="185" t="e">
        <f t="shared" ca="1" si="106"/>
        <v>#VALUE!</v>
      </c>
      <c r="Z182" s="185" t="e">
        <f t="shared" ca="1" si="106"/>
        <v>#VALUE!</v>
      </c>
      <c r="AA182" s="185" t="e">
        <f t="shared" ca="1" si="107"/>
        <v>#VALUE!</v>
      </c>
      <c r="AB182" s="185" t="e">
        <f t="shared" ca="1" si="107"/>
        <v>#VALUE!</v>
      </c>
      <c r="AC182" s="185" t="e">
        <f t="shared" ca="1" si="107"/>
        <v>#VALUE!</v>
      </c>
      <c r="AD182" s="185" t="e">
        <f t="shared" ca="1" si="107"/>
        <v>#VALUE!</v>
      </c>
      <c r="AE182" s="185" t="e">
        <f t="shared" ca="1" si="107"/>
        <v>#VALUE!</v>
      </c>
      <c r="AF182" s="185" t="e">
        <f t="shared" ca="1" si="107"/>
        <v>#VALUE!</v>
      </c>
      <c r="AG182" s="185" t="e">
        <f t="shared" ca="1" si="107"/>
        <v>#VALUE!</v>
      </c>
      <c r="AH182" s="185" t="e">
        <f t="shared" ca="1" si="107"/>
        <v>#VALUE!</v>
      </c>
      <c r="AI182" s="185" t="e">
        <f t="shared" ca="1" si="107"/>
        <v>#VALUE!</v>
      </c>
      <c r="AJ182" s="185" t="e">
        <f t="shared" ca="1" si="107"/>
        <v>#VALUE!</v>
      </c>
      <c r="AK182" s="185" t="e">
        <f t="shared" ca="1" si="107"/>
        <v>#VALUE!</v>
      </c>
      <c r="AL182" s="185" t="e">
        <f t="shared" ca="1" si="107"/>
        <v>#VALUE!</v>
      </c>
      <c r="AM182" s="185" t="e">
        <f t="shared" ca="1" si="107"/>
        <v>#VALUE!</v>
      </c>
      <c r="AN182" s="185" t="e">
        <f t="shared" ca="1" si="107"/>
        <v>#VALUE!</v>
      </c>
      <c r="AO182" s="185" t="e">
        <f t="shared" ca="1" si="107"/>
        <v>#VALUE!</v>
      </c>
      <c r="AP182" s="185" t="e">
        <f t="shared" ca="1" si="107"/>
        <v>#VALUE!</v>
      </c>
    </row>
    <row r="183" spans="1:42">
      <c r="A183" s="57" t="str">
        <f>'[4]TS BYDem'!A117</f>
        <v>*</v>
      </c>
      <c r="B183" s="185" t="s">
        <v>288</v>
      </c>
      <c r="C183" s="185" t="s">
        <v>137</v>
      </c>
      <c r="D183" s="186" t="str">
        <f>'[4]TS BYDem'!D117</f>
        <v>INMH</v>
      </c>
      <c r="E183" s="185" t="s">
        <v>137</v>
      </c>
      <c r="F183" s="185" t="s">
        <v>137</v>
      </c>
      <c r="G183" s="185" t="s">
        <v>137</v>
      </c>
      <c r="H183" s="185" t="s">
        <v>137</v>
      </c>
      <c r="I183" s="185">
        <v>0</v>
      </c>
      <c r="J183" s="185" t="str">
        <f>INDEX('[4]TS BYDem'!$J$10:$J$203,MATCH(D183,'[4]TS BYDem'!$D$10:$D$203,0))</f>
        <v/>
      </c>
      <c r="K183" s="185" t="e">
        <f t="shared" ca="1" si="106"/>
        <v>#VALUE!</v>
      </c>
      <c r="L183" s="185" t="e">
        <f t="shared" ca="1" si="106"/>
        <v>#VALUE!</v>
      </c>
      <c r="M183" s="185" t="e">
        <f t="shared" ca="1" si="106"/>
        <v>#VALUE!</v>
      </c>
      <c r="N183" s="185" t="e">
        <f t="shared" ca="1" si="106"/>
        <v>#VALUE!</v>
      </c>
      <c r="O183" s="185" t="e">
        <f t="shared" ca="1" si="106"/>
        <v>#VALUE!</v>
      </c>
      <c r="P183" s="185" t="e">
        <f t="shared" ca="1" si="106"/>
        <v>#VALUE!</v>
      </c>
      <c r="Q183" s="185" t="e">
        <f t="shared" ca="1" si="106"/>
        <v>#VALUE!</v>
      </c>
      <c r="R183" s="185" t="e">
        <f t="shared" ca="1" si="106"/>
        <v>#VALUE!</v>
      </c>
      <c r="S183" s="185" t="e">
        <f t="shared" ca="1" si="106"/>
        <v>#VALUE!</v>
      </c>
      <c r="T183" s="185" t="e">
        <f t="shared" ca="1" si="106"/>
        <v>#VALUE!</v>
      </c>
      <c r="U183" s="185" t="e">
        <f t="shared" ca="1" si="106"/>
        <v>#VALUE!</v>
      </c>
      <c r="V183" s="185" t="e">
        <f t="shared" ca="1" si="106"/>
        <v>#VALUE!</v>
      </c>
      <c r="W183" s="185" t="e">
        <f t="shared" ca="1" si="106"/>
        <v>#VALUE!</v>
      </c>
      <c r="X183" s="185" t="e">
        <f t="shared" ca="1" si="106"/>
        <v>#VALUE!</v>
      </c>
      <c r="Y183" s="185" t="e">
        <f t="shared" ca="1" si="106"/>
        <v>#VALUE!</v>
      </c>
      <c r="Z183" s="185" t="e">
        <f t="shared" ca="1" si="106"/>
        <v>#VALUE!</v>
      </c>
      <c r="AA183" s="185" t="e">
        <f t="shared" ca="1" si="107"/>
        <v>#VALUE!</v>
      </c>
      <c r="AB183" s="185" t="e">
        <f t="shared" ca="1" si="107"/>
        <v>#VALUE!</v>
      </c>
      <c r="AC183" s="185" t="e">
        <f t="shared" ca="1" si="107"/>
        <v>#VALUE!</v>
      </c>
      <c r="AD183" s="185" t="e">
        <f t="shared" ca="1" si="107"/>
        <v>#VALUE!</v>
      </c>
      <c r="AE183" s="185" t="e">
        <f t="shared" ca="1" si="107"/>
        <v>#VALUE!</v>
      </c>
      <c r="AF183" s="185" t="e">
        <f t="shared" ca="1" si="107"/>
        <v>#VALUE!</v>
      </c>
      <c r="AG183" s="185" t="e">
        <f t="shared" ca="1" si="107"/>
        <v>#VALUE!</v>
      </c>
      <c r="AH183" s="185" t="e">
        <f t="shared" ca="1" si="107"/>
        <v>#VALUE!</v>
      </c>
      <c r="AI183" s="185" t="e">
        <f t="shared" ca="1" si="107"/>
        <v>#VALUE!</v>
      </c>
      <c r="AJ183" s="185" t="e">
        <f t="shared" ca="1" si="107"/>
        <v>#VALUE!</v>
      </c>
      <c r="AK183" s="185" t="e">
        <f t="shared" ca="1" si="107"/>
        <v>#VALUE!</v>
      </c>
      <c r="AL183" s="185" t="e">
        <f t="shared" ca="1" si="107"/>
        <v>#VALUE!</v>
      </c>
      <c r="AM183" s="185" t="e">
        <f t="shared" ca="1" si="107"/>
        <v>#VALUE!</v>
      </c>
      <c r="AN183" s="185" t="e">
        <f t="shared" ca="1" si="107"/>
        <v>#VALUE!</v>
      </c>
      <c r="AO183" s="185" t="e">
        <f t="shared" ca="1" si="107"/>
        <v>#VALUE!</v>
      </c>
      <c r="AP183" s="185" t="e">
        <f t="shared" ca="1" si="107"/>
        <v>#VALUE!</v>
      </c>
    </row>
    <row r="184" spans="1:42">
      <c r="A184" s="57" t="str">
        <f>'[4]TS BYDem'!A118</f>
        <v>*</v>
      </c>
      <c r="B184" s="185" t="s">
        <v>288</v>
      </c>
      <c r="C184" s="185" t="s">
        <v>137</v>
      </c>
      <c r="D184" s="186" t="str">
        <f>'[4]TS BYDem'!D118</f>
        <v>INMP</v>
      </c>
      <c r="E184" s="185" t="s">
        <v>137</v>
      </c>
      <c r="F184" s="185" t="s">
        <v>137</v>
      </c>
      <c r="G184" s="185" t="s">
        <v>137</v>
      </c>
      <c r="H184" s="185" t="s">
        <v>137</v>
      </c>
      <c r="I184" s="185">
        <v>0</v>
      </c>
      <c r="J184" s="185" t="str">
        <f>INDEX('[4]TS BYDem'!$J$10:$J$203,MATCH(D184,'[4]TS BYDem'!$D$10:$D$203,0))</f>
        <v/>
      </c>
      <c r="K184" s="185" t="e">
        <f t="shared" ca="1" si="106"/>
        <v>#VALUE!</v>
      </c>
      <c r="L184" s="185" t="e">
        <f t="shared" ca="1" si="106"/>
        <v>#VALUE!</v>
      </c>
      <c r="M184" s="185" t="e">
        <f t="shared" ca="1" si="106"/>
        <v>#VALUE!</v>
      </c>
      <c r="N184" s="185" t="e">
        <f t="shared" ca="1" si="106"/>
        <v>#VALUE!</v>
      </c>
      <c r="O184" s="185" t="e">
        <f t="shared" ca="1" si="106"/>
        <v>#VALUE!</v>
      </c>
      <c r="P184" s="185" t="e">
        <f t="shared" ca="1" si="106"/>
        <v>#VALUE!</v>
      </c>
      <c r="Q184" s="185" t="e">
        <f t="shared" ca="1" si="106"/>
        <v>#VALUE!</v>
      </c>
      <c r="R184" s="185" t="e">
        <f t="shared" ca="1" si="106"/>
        <v>#VALUE!</v>
      </c>
      <c r="S184" s="185" t="e">
        <f t="shared" ca="1" si="106"/>
        <v>#VALUE!</v>
      </c>
      <c r="T184" s="185" t="e">
        <f t="shared" ca="1" si="106"/>
        <v>#VALUE!</v>
      </c>
      <c r="U184" s="185" t="e">
        <f t="shared" ca="1" si="106"/>
        <v>#VALUE!</v>
      </c>
      <c r="V184" s="185" t="e">
        <f t="shared" ca="1" si="106"/>
        <v>#VALUE!</v>
      </c>
      <c r="W184" s="185" t="e">
        <f t="shared" ca="1" si="106"/>
        <v>#VALUE!</v>
      </c>
      <c r="X184" s="185" t="e">
        <f t="shared" ca="1" si="106"/>
        <v>#VALUE!</v>
      </c>
      <c r="Y184" s="185" t="e">
        <f t="shared" ca="1" si="106"/>
        <v>#VALUE!</v>
      </c>
      <c r="Z184" s="185" t="e">
        <f t="shared" ca="1" si="106"/>
        <v>#VALUE!</v>
      </c>
      <c r="AA184" s="185" t="e">
        <f t="shared" ca="1" si="107"/>
        <v>#VALUE!</v>
      </c>
      <c r="AB184" s="185" t="e">
        <f t="shared" ca="1" si="107"/>
        <v>#VALUE!</v>
      </c>
      <c r="AC184" s="185" t="e">
        <f t="shared" ca="1" si="107"/>
        <v>#VALUE!</v>
      </c>
      <c r="AD184" s="185" t="e">
        <f t="shared" ca="1" si="107"/>
        <v>#VALUE!</v>
      </c>
      <c r="AE184" s="185" t="e">
        <f t="shared" ca="1" si="107"/>
        <v>#VALUE!</v>
      </c>
      <c r="AF184" s="185" t="e">
        <f t="shared" ca="1" si="107"/>
        <v>#VALUE!</v>
      </c>
      <c r="AG184" s="185" t="e">
        <f t="shared" ca="1" si="107"/>
        <v>#VALUE!</v>
      </c>
      <c r="AH184" s="185" t="e">
        <f t="shared" ca="1" si="107"/>
        <v>#VALUE!</v>
      </c>
      <c r="AI184" s="185" t="e">
        <f t="shared" ca="1" si="107"/>
        <v>#VALUE!</v>
      </c>
      <c r="AJ184" s="185" t="e">
        <f t="shared" ca="1" si="107"/>
        <v>#VALUE!</v>
      </c>
      <c r="AK184" s="185" t="e">
        <f t="shared" ca="1" si="107"/>
        <v>#VALUE!</v>
      </c>
      <c r="AL184" s="185" t="e">
        <f t="shared" ca="1" si="107"/>
        <v>#VALUE!</v>
      </c>
      <c r="AM184" s="185" t="e">
        <f t="shared" ca="1" si="107"/>
        <v>#VALUE!</v>
      </c>
      <c r="AN184" s="185" t="e">
        <f t="shared" ca="1" si="107"/>
        <v>#VALUE!</v>
      </c>
      <c r="AO184" s="185" t="e">
        <f t="shared" ca="1" si="107"/>
        <v>#VALUE!</v>
      </c>
      <c r="AP184" s="185" t="e">
        <f t="shared" ca="1" si="107"/>
        <v>#VALUE!</v>
      </c>
    </row>
    <row r="185" spans="1:42">
      <c r="A185" s="57" t="str">
        <f>'[4]TS BYDem'!A119</f>
        <v>*</v>
      </c>
      <c r="B185" s="185" t="s">
        <v>288</v>
      </c>
      <c r="C185" s="185" t="s">
        <v>137</v>
      </c>
      <c r="D185" s="186" t="str">
        <f>'[4]TS BYDem'!D119</f>
        <v>INMF</v>
      </c>
      <c r="E185" s="185" t="s">
        <v>137</v>
      </c>
      <c r="F185" s="185" t="s">
        <v>137</v>
      </c>
      <c r="G185" s="185" t="s">
        <v>137</v>
      </c>
      <c r="H185" s="185" t="s">
        <v>137</v>
      </c>
      <c r="I185" s="185">
        <v>0</v>
      </c>
      <c r="J185" s="185" t="str">
        <f>INDEX('[4]TS BYDem'!$J$10:$J$203,MATCH(D185,'[4]TS BYDem'!$D$10:$D$203,0))</f>
        <v/>
      </c>
      <c r="K185" s="185" t="e">
        <f t="shared" ca="1" si="106"/>
        <v>#VALUE!</v>
      </c>
      <c r="L185" s="185" t="e">
        <f t="shared" ca="1" si="106"/>
        <v>#VALUE!</v>
      </c>
      <c r="M185" s="185" t="e">
        <f t="shared" ca="1" si="106"/>
        <v>#VALUE!</v>
      </c>
      <c r="N185" s="185" t="e">
        <f t="shared" ca="1" si="106"/>
        <v>#VALUE!</v>
      </c>
      <c r="O185" s="185" t="e">
        <f t="shared" ca="1" si="106"/>
        <v>#VALUE!</v>
      </c>
      <c r="P185" s="185" t="e">
        <f t="shared" ca="1" si="106"/>
        <v>#VALUE!</v>
      </c>
      <c r="Q185" s="185" t="e">
        <f t="shared" ca="1" si="106"/>
        <v>#VALUE!</v>
      </c>
      <c r="R185" s="185" t="e">
        <f t="shared" ca="1" si="106"/>
        <v>#VALUE!</v>
      </c>
      <c r="S185" s="185" t="e">
        <f t="shared" ca="1" si="106"/>
        <v>#VALUE!</v>
      </c>
      <c r="T185" s="185" t="e">
        <f t="shared" ca="1" si="106"/>
        <v>#VALUE!</v>
      </c>
      <c r="U185" s="185" t="e">
        <f t="shared" ca="1" si="106"/>
        <v>#VALUE!</v>
      </c>
      <c r="V185" s="185" t="e">
        <f t="shared" ca="1" si="106"/>
        <v>#VALUE!</v>
      </c>
      <c r="W185" s="185" t="e">
        <f t="shared" ca="1" si="106"/>
        <v>#VALUE!</v>
      </c>
      <c r="X185" s="185" t="e">
        <f t="shared" ca="1" si="106"/>
        <v>#VALUE!</v>
      </c>
      <c r="Y185" s="185" t="e">
        <f t="shared" ca="1" si="106"/>
        <v>#VALUE!</v>
      </c>
      <c r="Z185" s="185" t="e">
        <f t="shared" ca="1" si="106"/>
        <v>#VALUE!</v>
      </c>
      <c r="AA185" s="185" t="e">
        <f t="shared" ca="1" si="107"/>
        <v>#VALUE!</v>
      </c>
      <c r="AB185" s="185" t="e">
        <f t="shared" ca="1" si="107"/>
        <v>#VALUE!</v>
      </c>
      <c r="AC185" s="185" t="e">
        <f t="shared" ca="1" si="107"/>
        <v>#VALUE!</v>
      </c>
      <c r="AD185" s="185" t="e">
        <f t="shared" ca="1" si="107"/>
        <v>#VALUE!</v>
      </c>
      <c r="AE185" s="185" t="e">
        <f t="shared" ca="1" si="107"/>
        <v>#VALUE!</v>
      </c>
      <c r="AF185" s="185" t="e">
        <f t="shared" ca="1" si="107"/>
        <v>#VALUE!</v>
      </c>
      <c r="AG185" s="185" t="e">
        <f t="shared" ca="1" si="107"/>
        <v>#VALUE!</v>
      </c>
      <c r="AH185" s="185" t="e">
        <f t="shared" ca="1" si="107"/>
        <v>#VALUE!</v>
      </c>
      <c r="AI185" s="185" t="e">
        <f t="shared" ca="1" si="107"/>
        <v>#VALUE!</v>
      </c>
      <c r="AJ185" s="185" t="e">
        <f t="shared" ca="1" si="107"/>
        <v>#VALUE!</v>
      </c>
      <c r="AK185" s="185" t="e">
        <f t="shared" ca="1" si="107"/>
        <v>#VALUE!</v>
      </c>
      <c r="AL185" s="185" t="e">
        <f t="shared" ca="1" si="107"/>
        <v>#VALUE!</v>
      </c>
      <c r="AM185" s="185" t="e">
        <f t="shared" ca="1" si="107"/>
        <v>#VALUE!</v>
      </c>
      <c r="AN185" s="185" t="e">
        <f t="shared" ca="1" si="107"/>
        <v>#VALUE!</v>
      </c>
      <c r="AO185" s="185" t="e">
        <f t="shared" ca="1" si="107"/>
        <v>#VALUE!</v>
      </c>
      <c r="AP185" s="185" t="e">
        <f t="shared" ca="1" si="107"/>
        <v>#VALUE!</v>
      </c>
    </row>
    <row r="186" spans="1:42">
      <c r="A186" s="57" t="str">
        <f>'[4]TS BYDem'!A120</f>
        <v>*</v>
      </c>
      <c r="B186" s="185" t="s">
        <v>288</v>
      </c>
      <c r="C186" s="185" t="s">
        <v>137</v>
      </c>
      <c r="D186" s="186" t="str">
        <f>'[4]TS BYDem'!D120</f>
        <v>INMO</v>
      </c>
      <c r="E186" s="185" t="s">
        <v>137</v>
      </c>
      <c r="F186" s="185" t="s">
        <v>137</v>
      </c>
      <c r="G186" s="185" t="s">
        <v>137</v>
      </c>
      <c r="H186" s="185" t="s">
        <v>137</v>
      </c>
      <c r="I186" s="185">
        <v>0</v>
      </c>
      <c r="J186" s="185" t="str">
        <f>INDEX('[4]TS BYDem'!$J$10:$J$203,MATCH(D186,'[4]TS BYDem'!$D$10:$D$203,0))</f>
        <v/>
      </c>
      <c r="K186" s="185" t="e">
        <f t="shared" ca="1" si="106"/>
        <v>#VALUE!</v>
      </c>
      <c r="L186" s="185" t="e">
        <f t="shared" ca="1" si="106"/>
        <v>#VALUE!</v>
      </c>
      <c r="M186" s="185" t="e">
        <f t="shared" ca="1" si="106"/>
        <v>#VALUE!</v>
      </c>
      <c r="N186" s="185" t="e">
        <f t="shared" ca="1" si="106"/>
        <v>#VALUE!</v>
      </c>
      <c r="O186" s="185" t="e">
        <f t="shared" ca="1" si="106"/>
        <v>#VALUE!</v>
      </c>
      <c r="P186" s="185" t="e">
        <f t="shared" ca="1" si="106"/>
        <v>#VALUE!</v>
      </c>
      <c r="Q186" s="185" t="e">
        <f t="shared" ca="1" si="106"/>
        <v>#VALUE!</v>
      </c>
      <c r="R186" s="185" t="e">
        <f t="shared" ca="1" si="106"/>
        <v>#VALUE!</v>
      </c>
      <c r="S186" s="185" t="e">
        <f t="shared" ca="1" si="106"/>
        <v>#VALUE!</v>
      </c>
      <c r="T186" s="185" t="e">
        <f t="shared" ca="1" si="106"/>
        <v>#VALUE!</v>
      </c>
      <c r="U186" s="185" t="e">
        <f t="shared" ca="1" si="106"/>
        <v>#VALUE!</v>
      </c>
      <c r="V186" s="185" t="e">
        <f t="shared" ca="1" si="106"/>
        <v>#VALUE!</v>
      </c>
      <c r="W186" s="185" t="e">
        <f t="shared" ca="1" si="106"/>
        <v>#VALUE!</v>
      </c>
      <c r="X186" s="185" t="e">
        <f t="shared" ca="1" si="106"/>
        <v>#VALUE!</v>
      </c>
      <c r="Y186" s="185" t="e">
        <f t="shared" ca="1" si="106"/>
        <v>#VALUE!</v>
      </c>
      <c r="Z186" s="185" t="e">
        <f t="shared" ca="1" si="106"/>
        <v>#VALUE!</v>
      </c>
      <c r="AA186" s="185" t="e">
        <f t="shared" ca="1" si="107"/>
        <v>#VALUE!</v>
      </c>
      <c r="AB186" s="185" t="e">
        <f t="shared" ca="1" si="107"/>
        <v>#VALUE!</v>
      </c>
      <c r="AC186" s="185" t="e">
        <f t="shared" ca="1" si="107"/>
        <v>#VALUE!</v>
      </c>
      <c r="AD186" s="185" t="e">
        <f t="shared" ca="1" si="107"/>
        <v>#VALUE!</v>
      </c>
      <c r="AE186" s="185" t="e">
        <f t="shared" ca="1" si="107"/>
        <v>#VALUE!</v>
      </c>
      <c r="AF186" s="185" t="e">
        <f t="shared" ca="1" si="107"/>
        <v>#VALUE!</v>
      </c>
      <c r="AG186" s="185" t="e">
        <f t="shared" ca="1" si="107"/>
        <v>#VALUE!</v>
      </c>
      <c r="AH186" s="185" t="e">
        <f t="shared" ca="1" si="107"/>
        <v>#VALUE!</v>
      </c>
      <c r="AI186" s="185" t="e">
        <f t="shared" ca="1" si="107"/>
        <v>#VALUE!</v>
      </c>
      <c r="AJ186" s="185" t="e">
        <f t="shared" ca="1" si="107"/>
        <v>#VALUE!</v>
      </c>
      <c r="AK186" s="185" t="e">
        <f t="shared" ca="1" si="107"/>
        <v>#VALUE!</v>
      </c>
      <c r="AL186" s="185" t="e">
        <f t="shared" ca="1" si="107"/>
        <v>#VALUE!</v>
      </c>
      <c r="AM186" s="185" t="e">
        <f t="shared" ca="1" si="107"/>
        <v>#VALUE!</v>
      </c>
      <c r="AN186" s="185" t="e">
        <f t="shared" ca="1" si="107"/>
        <v>#VALUE!</v>
      </c>
      <c r="AO186" s="185" t="e">
        <f t="shared" ca="1" si="107"/>
        <v>#VALUE!</v>
      </c>
      <c r="AP186" s="185" t="e">
        <f t="shared" ca="1" si="107"/>
        <v>#VALUE!</v>
      </c>
    </row>
    <row r="187" spans="1:42">
      <c r="A187" s="57" t="str">
        <f>'[4]TS BYDem'!A121</f>
        <v>*</v>
      </c>
      <c r="B187" s="185" t="s">
        <v>288</v>
      </c>
      <c r="C187" s="185" t="s">
        <v>137</v>
      </c>
      <c r="D187" s="186" t="str">
        <f>'[4]TS BYDem'!D121</f>
        <v>INME</v>
      </c>
      <c r="E187" s="185" t="s">
        <v>137</v>
      </c>
      <c r="F187" s="185" t="s">
        <v>137</v>
      </c>
      <c r="G187" s="185" t="s">
        <v>137</v>
      </c>
      <c r="H187" s="185" t="s">
        <v>137</v>
      </c>
      <c r="I187" s="185">
        <v>0</v>
      </c>
      <c r="J187" s="185" t="str">
        <f>INDEX('[4]TS BYDem'!$J$10:$J$203,MATCH(D187,'[4]TS BYDem'!$D$10:$D$203,0))</f>
        <v/>
      </c>
      <c r="K187" s="185" t="e">
        <f t="shared" ca="1" si="106"/>
        <v>#VALUE!</v>
      </c>
      <c r="L187" s="185" t="e">
        <f t="shared" ca="1" si="106"/>
        <v>#VALUE!</v>
      </c>
      <c r="M187" s="185" t="e">
        <f t="shared" ca="1" si="106"/>
        <v>#VALUE!</v>
      </c>
      <c r="N187" s="185" t="e">
        <f t="shared" ca="1" si="106"/>
        <v>#VALUE!</v>
      </c>
      <c r="O187" s="185" t="e">
        <f t="shared" ca="1" si="106"/>
        <v>#VALUE!</v>
      </c>
      <c r="P187" s="185" t="e">
        <f t="shared" ca="1" si="106"/>
        <v>#VALUE!</v>
      </c>
      <c r="Q187" s="185" t="e">
        <f t="shared" ca="1" si="106"/>
        <v>#VALUE!</v>
      </c>
      <c r="R187" s="185" t="e">
        <f t="shared" ca="1" si="106"/>
        <v>#VALUE!</v>
      </c>
      <c r="S187" s="185" t="e">
        <f t="shared" ca="1" si="106"/>
        <v>#VALUE!</v>
      </c>
      <c r="T187" s="185" t="e">
        <f t="shared" ca="1" si="106"/>
        <v>#VALUE!</v>
      </c>
      <c r="U187" s="185" t="e">
        <f t="shared" ca="1" si="106"/>
        <v>#VALUE!</v>
      </c>
      <c r="V187" s="185" t="e">
        <f t="shared" ca="1" si="106"/>
        <v>#VALUE!</v>
      </c>
      <c r="W187" s="185" t="e">
        <f t="shared" ca="1" si="106"/>
        <v>#VALUE!</v>
      </c>
      <c r="X187" s="185" t="e">
        <f t="shared" ca="1" si="106"/>
        <v>#VALUE!</v>
      </c>
      <c r="Y187" s="185" t="e">
        <f t="shared" ca="1" si="106"/>
        <v>#VALUE!</v>
      </c>
      <c r="Z187" s="185" t="e">
        <f t="shared" ca="1" si="106"/>
        <v>#VALUE!</v>
      </c>
      <c r="AA187" s="185" t="e">
        <f t="shared" ca="1" si="107"/>
        <v>#VALUE!</v>
      </c>
      <c r="AB187" s="185" t="e">
        <f t="shared" ca="1" si="107"/>
        <v>#VALUE!</v>
      </c>
      <c r="AC187" s="185" t="e">
        <f t="shared" ca="1" si="107"/>
        <v>#VALUE!</v>
      </c>
      <c r="AD187" s="185" t="e">
        <f t="shared" ca="1" si="107"/>
        <v>#VALUE!</v>
      </c>
      <c r="AE187" s="185" t="e">
        <f t="shared" ca="1" si="107"/>
        <v>#VALUE!</v>
      </c>
      <c r="AF187" s="185" t="e">
        <f t="shared" ca="1" si="107"/>
        <v>#VALUE!</v>
      </c>
      <c r="AG187" s="185" t="e">
        <f t="shared" ca="1" si="107"/>
        <v>#VALUE!</v>
      </c>
      <c r="AH187" s="185" t="e">
        <f t="shared" ca="1" si="107"/>
        <v>#VALUE!</v>
      </c>
      <c r="AI187" s="185" t="e">
        <f t="shared" ca="1" si="107"/>
        <v>#VALUE!</v>
      </c>
      <c r="AJ187" s="185" t="e">
        <f t="shared" ca="1" si="107"/>
        <v>#VALUE!</v>
      </c>
      <c r="AK187" s="185" t="e">
        <f t="shared" ca="1" si="107"/>
        <v>#VALUE!</v>
      </c>
      <c r="AL187" s="185" t="e">
        <f t="shared" ca="1" si="107"/>
        <v>#VALUE!</v>
      </c>
      <c r="AM187" s="185" t="e">
        <f t="shared" ca="1" si="107"/>
        <v>#VALUE!</v>
      </c>
      <c r="AN187" s="185" t="e">
        <f t="shared" ca="1" si="107"/>
        <v>#VALUE!</v>
      </c>
      <c r="AO187" s="185" t="e">
        <f t="shared" ca="1" si="107"/>
        <v>#VALUE!</v>
      </c>
      <c r="AP187" s="185" t="e">
        <f t="shared" ca="1" si="107"/>
        <v>#VALUE!</v>
      </c>
    </row>
    <row r="188" spans="1:42">
      <c r="A188" s="57" t="str">
        <f>'[4]TS BYDem'!A122</f>
        <v>*</v>
      </c>
      <c r="B188" s="185" t="s">
        <v>288</v>
      </c>
      <c r="C188" s="185" t="s">
        <v>137</v>
      </c>
      <c r="D188" s="186" t="str">
        <f>'[4]TS BYDem'!D122</f>
        <v xml:space="preserve"> </v>
      </c>
      <c r="E188" s="185" t="s">
        <v>137</v>
      </c>
      <c r="F188" s="185" t="s">
        <v>137</v>
      </c>
      <c r="G188" s="185" t="s">
        <v>137</v>
      </c>
      <c r="H188" s="185" t="s">
        <v>137</v>
      </c>
      <c r="I188" s="185">
        <v>0</v>
      </c>
      <c r="J188" s="185" t="str">
        <f>INDEX('[4]TS BYDem'!$J$10:$J$203,MATCH(D188,'[4]TS BYDem'!$D$10:$D$203,0))</f>
        <v/>
      </c>
      <c r="K188" s="185" t="e">
        <f t="shared" ca="1" si="106"/>
        <v>#VALUE!</v>
      </c>
      <c r="L188" s="185" t="e">
        <f t="shared" ca="1" si="106"/>
        <v>#VALUE!</v>
      </c>
      <c r="M188" s="185" t="e">
        <f t="shared" ca="1" si="106"/>
        <v>#VALUE!</v>
      </c>
      <c r="N188" s="185" t="e">
        <f t="shared" ca="1" si="106"/>
        <v>#VALUE!</v>
      </c>
      <c r="O188" s="185" t="e">
        <f t="shared" ca="1" si="106"/>
        <v>#VALUE!</v>
      </c>
      <c r="P188" s="185" t="e">
        <f t="shared" ca="1" si="106"/>
        <v>#VALUE!</v>
      </c>
      <c r="Q188" s="185" t="e">
        <f t="shared" ca="1" si="106"/>
        <v>#VALUE!</v>
      </c>
      <c r="R188" s="185" t="e">
        <f t="shared" ca="1" si="106"/>
        <v>#VALUE!</v>
      </c>
      <c r="S188" s="185" t="e">
        <f t="shared" ca="1" si="106"/>
        <v>#VALUE!</v>
      </c>
      <c r="T188" s="185" t="e">
        <f t="shared" ca="1" si="106"/>
        <v>#VALUE!</v>
      </c>
      <c r="U188" s="185" t="e">
        <f t="shared" ca="1" si="106"/>
        <v>#VALUE!</v>
      </c>
      <c r="V188" s="185" t="e">
        <f t="shared" ca="1" si="106"/>
        <v>#VALUE!</v>
      </c>
      <c r="W188" s="185" t="e">
        <f t="shared" ca="1" si="106"/>
        <v>#VALUE!</v>
      </c>
      <c r="X188" s="185" t="e">
        <f t="shared" ca="1" si="106"/>
        <v>#VALUE!</v>
      </c>
      <c r="Y188" s="185" t="e">
        <f t="shared" ca="1" si="106"/>
        <v>#VALUE!</v>
      </c>
      <c r="Z188" s="185" t="e">
        <f t="shared" ca="1" si="106"/>
        <v>#VALUE!</v>
      </c>
      <c r="AA188" s="185" t="e">
        <f t="shared" ca="1" si="107"/>
        <v>#VALUE!</v>
      </c>
      <c r="AB188" s="185" t="e">
        <f t="shared" ca="1" si="107"/>
        <v>#VALUE!</v>
      </c>
      <c r="AC188" s="185" t="e">
        <f t="shared" ca="1" si="107"/>
        <v>#VALUE!</v>
      </c>
      <c r="AD188" s="185" t="e">
        <f t="shared" ca="1" si="107"/>
        <v>#VALUE!</v>
      </c>
      <c r="AE188" s="185" t="e">
        <f t="shared" ca="1" si="107"/>
        <v>#VALUE!</v>
      </c>
      <c r="AF188" s="185" t="e">
        <f t="shared" ca="1" si="107"/>
        <v>#VALUE!</v>
      </c>
      <c r="AG188" s="185" t="e">
        <f t="shared" ca="1" si="107"/>
        <v>#VALUE!</v>
      </c>
      <c r="AH188" s="185" t="e">
        <f t="shared" ca="1" si="107"/>
        <v>#VALUE!</v>
      </c>
      <c r="AI188" s="185" t="e">
        <f t="shared" ca="1" si="107"/>
        <v>#VALUE!</v>
      </c>
      <c r="AJ188" s="185" t="e">
        <f t="shared" ca="1" si="107"/>
        <v>#VALUE!</v>
      </c>
      <c r="AK188" s="185" t="e">
        <f t="shared" ca="1" si="107"/>
        <v>#VALUE!</v>
      </c>
      <c r="AL188" s="185" t="e">
        <f t="shared" ca="1" si="107"/>
        <v>#VALUE!</v>
      </c>
      <c r="AM188" s="185" t="e">
        <f t="shared" ca="1" si="107"/>
        <v>#VALUE!</v>
      </c>
      <c r="AN188" s="185" t="e">
        <f t="shared" ca="1" si="107"/>
        <v>#VALUE!</v>
      </c>
      <c r="AO188" s="185" t="e">
        <f t="shared" ca="1" si="107"/>
        <v>#VALUE!</v>
      </c>
      <c r="AP188" s="185" t="e">
        <f t="shared" ca="1" si="107"/>
        <v>#VALUE!</v>
      </c>
    </row>
    <row r="189" spans="1:42">
      <c r="A189" s="57" t="str">
        <f>'[4]TS BYDem'!A123</f>
        <v>*</v>
      </c>
      <c r="B189" s="185" t="s">
        <v>288</v>
      </c>
      <c r="C189" s="185" t="s">
        <v>137</v>
      </c>
      <c r="D189" s="186" t="str">
        <f>'[4]TS BYDem'!D123</f>
        <v>INMS</v>
      </c>
      <c r="E189" s="185" t="s">
        <v>137</v>
      </c>
      <c r="F189" s="185" t="s">
        <v>137</v>
      </c>
      <c r="G189" s="185" t="s">
        <v>137</v>
      </c>
      <c r="H189" s="185" t="s">
        <v>137</v>
      </c>
      <c r="I189" s="185">
        <v>0</v>
      </c>
      <c r="J189" s="185" t="str">
        <f>INDEX('[4]TS BYDem'!$J$10:$J$203,MATCH(D189,'[4]TS BYDem'!$D$10:$D$203,0))</f>
        <v/>
      </c>
      <c r="K189" s="185" t="e">
        <f t="shared" ca="1" si="106"/>
        <v>#VALUE!</v>
      </c>
      <c r="L189" s="185" t="e">
        <f t="shared" ca="1" si="106"/>
        <v>#VALUE!</v>
      </c>
      <c r="M189" s="185" t="e">
        <f t="shared" ca="1" si="106"/>
        <v>#VALUE!</v>
      </c>
      <c r="N189" s="185" t="e">
        <f t="shared" ca="1" si="106"/>
        <v>#VALUE!</v>
      </c>
      <c r="O189" s="185" t="e">
        <f t="shared" ca="1" si="106"/>
        <v>#VALUE!</v>
      </c>
      <c r="P189" s="185" t="e">
        <f t="shared" ca="1" si="106"/>
        <v>#VALUE!</v>
      </c>
      <c r="Q189" s="185" t="e">
        <f t="shared" ca="1" si="106"/>
        <v>#VALUE!</v>
      </c>
      <c r="R189" s="185" t="e">
        <f t="shared" ca="1" si="106"/>
        <v>#VALUE!</v>
      </c>
      <c r="S189" s="185" t="e">
        <f t="shared" ca="1" si="106"/>
        <v>#VALUE!</v>
      </c>
      <c r="T189" s="185" t="e">
        <f t="shared" ca="1" si="106"/>
        <v>#VALUE!</v>
      </c>
      <c r="U189" s="185" t="e">
        <f t="shared" ca="1" si="106"/>
        <v>#VALUE!</v>
      </c>
      <c r="V189" s="185" t="e">
        <f t="shared" ca="1" si="106"/>
        <v>#VALUE!</v>
      </c>
      <c r="W189" s="185" t="e">
        <f t="shared" ca="1" si="106"/>
        <v>#VALUE!</v>
      </c>
      <c r="X189" s="185" t="e">
        <f t="shared" ca="1" si="106"/>
        <v>#VALUE!</v>
      </c>
      <c r="Y189" s="185" t="e">
        <f t="shared" ca="1" si="106"/>
        <v>#VALUE!</v>
      </c>
      <c r="Z189" s="185" t="e">
        <f t="shared" ca="1" si="106"/>
        <v>#VALUE!</v>
      </c>
      <c r="AA189" s="185" t="e">
        <f t="shared" ca="1" si="107"/>
        <v>#VALUE!</v>
      </c>
      <c r="AB189" s="185" t="e">
        <f t="shared" ca="1" si="107"/>
        <v>#VALUE!</v>
      </c>
      <c r="AC189" s="185" t="e">
        <f t="shared" ca="1" si="107"/>
        <v>#VALUE!</v>
      </c>
      <c r="AD189" s="185" t="e">
        <f t="shared" ca="1" si="107"/>
        <v>#VALUE!</v>
      </c>
      <c r="AE189" s="185" t="e">
        <f t="shared" ca="1" si="107"/>
        <v>#VALUE!</v>
      </c>
      <c r="AF189" s="185" t="e">
        <f t="shared" ca="1" si="107"/>
        <v>#VALUE!</v>
      </c>
      <c r="AG189" s="185" t="e">
        <f t="shared" ca="1" si="107"/>
        <v>#VALUE!</v>
      </c>
      <c r="AH189" s="185" t="e">
        <f t="shared" ca="1" si="107"/>
        <v>#VALUE!</v>
      </c>
      <c r="AI189" s="185" t="e">
        <f t="shared" ca="1" si="107"/>
        <v>#VALUE!</v>
      </c>
      <c r="AJ189" s="185" t="e">
        <f t="shared" ca="1" si="107"/>
        <v>#VALUE!</v>
      </c>
      <c r="AK189" s="185" t="e">
        <f t="shared" ca="1" si="107"/>
        <v>#VALUE!</v>
      </c>
      <c r="AL189" s="185" t="e">
        <f t="shared" ca="1" si="107"/>
        <v>#VALUE!</v>
      </c>
      <c r="AM189" s="185" t="e">
        <f t="shared" ca="1" si="107"/>
        <v>#VALUE!</v>
      </c>
      <c r="AN189" s="185" t="e">
        <f t="shared" ca="1" si="107"/>
        <v>#VALUE!</v>
      </c>
      <c r="AO189" s="185" t="e">
        <f t="shared" ca="1" si="107"/>
        <v>#VALUE!</v>
      </c>
      <c r="AP189" s="185" t="e">
        <f t="shared" ca="1" si="107"/>
        <v>#VALUE!</v>
      </c>
    </row>
    <row r="190" spans="1:42">
      <c r="A190" s="57" t="str">
        <f>'[4]TS BYDem'!A124</f>
        <v>*</v>
      </c>
      <c r="B190" s="185" t="s">
        <v>288</v>
      </c>
      <c r="C190" s="185" t="s">
        <v>137</v>
      </c>
      <c r="D190" s="186" t="str">
        <f>'[4]TS BYDem'!D124</f>
        <v>INMS</v>
      </c>
      <c r="E190" s="185" t="s">
        <v>137</v>
      </c>
      <c r="F190" s="185" t="s">
        <v>137</v>
      </c>
      <c r="G190" s="185" t="s">
        <v>137</v>
      </c>
      <c r="H190" s="185" t="s">
        <v>137</v>
      </c>
      <c r="I190" s="185">
        <v>0</v>
      </c>
      <c r="J190" s="185" t="str">
        <f>INDEX('[4]TS BYDem'!$J$10:$J$203,MATCH(D190,'[4]TS BYDem'!$D$10:$D$203,0))</f>
        <v/>
      </c>
      <c r="K190" s="185" t="e">
        <f t="shared" ca="1" si="106"/>
        <v>#VALUE!</v>
      </c>
      <c r="L190" s="185" t="e">
        <f t="shared" ca="1" si="106"/>
        <v>#VALUE!</v>
      </c>
      <c r="M190" s="185" t="e">
        <f t="shared" ca="1" si="106"/>
        <v>#VALUE!</v>
      </c>
      <c r="N190" s="185" t="e">
        <f t="shared" ca="1" si="106"/>
        <v>#VALUE!</v>
      </c>
      <c r="O190" s="185" t="e">
        <f t="shared" ca="1" si="106"/>
        <v>#VALUE!</v>
      </c>
      <c r="P190" s="185" t="e">
        <f t="shared" ca="1" si="106"/>
        <v>#VALUE!</v>
      </c>
      <c r="Q190" s="185" t="e">
        <f t="shared" ca="1" si="106"/>
        <v>#VALUE!</v>
      </c>
      <c r="R190" s="185" t="e">
        <f t="shared" ca="1" si="106"/>
        <v>#VALUE!</v>
      </c>
      <c r="S190" s="185" t="e">
        <f t="shared" ca="1" si="106"/>
        <v>#VALUE!</v>
      </c>
      <c r="T190" s="185" t="e">
        <f t="shared" ca="1" si="106"/>
        <v>#VALUE!</v>
      </c>
      <c r="U190" s="185" t="e">
        <f t="shared" ca="1" si="106"/>
        <v>#VALUE!</v>
      </c>
      <c r="V190" s="185" t="e">
        <f t="shared" ca="1" si="106"/>
        <v>#VALUE!</v>
      </c>
      <c r="W190" s="185" t="e">
        <f t="shared" ca="1" si="106"/>
        <v>#VALUE!</v>
      </c>
      <c r="X190" s="185" t="e">
        <f t="shared" ca="1" si="106"/>
        <v>#VALUE!</v>
      </c>
      <c r="Y190" s="185" t="e">
        <f t="shared" ca="1" si="106"/>
        <v>#VALUE!</v>
      </c>
      <c r="Z190" s="185" t="e">
        <f t="shared" ca="1" si="106"/>
        <v>#VALUE!</v>
      </c>
      <c r="AA190" s="185" t="e">
        <f t="shared" ca="1" si="107"/>
        <v>#VALUE!</v>
      </c>
      <c r="AB190" s="185" t="e">
        <f t="shared" ca="1" si="107"/>
        <v>#VALUE!</v>
      </c>
      <c r="AC190" s="185" t="e">
        <f t="shared" ca="1" si="107"/>
        <v>#VALUE!</v>
      </c>
      <c r="AD190" s="185" t="e">
        <f t="shared" ca="1" si="107"/>
        <v>#VALUE!</v>
      </c>
      <c r="AE190" s="185" t="e">
        <f t="shared" ca="1" si="107"/>
        <v>#VALUE!</v>
      </c>
      <c r="AF190" s="185" t="e">
        <f t="shared" ca="1" si="107"/>
        <v>#VALUE!</v>
      </c>
      <c r="AG190" s="185" t="e">
        <f t="shared" ca="1" si="107"/>
        <v>#VALUE!</v>
      </c>
      <c r="AH190" s="185" t="e">
        <f t="shared" ca="1" si="107"/>
        <v>#VALUE!</v>
      </c>
      <c r="AI190" s="185" t="e">
        <f t="shared" ca="1" si="107"/>
        <v>#VALUE!</v>
      </c>
      <c r="AJ190" s="185" t="e">
        <f t="shared" ca="1" si="107"/>
        <v>#VALUE!</v>
      </c>
      <c r="AK190" s="185" t="e">
        <f t="shared" ca="1" si="107"/>
        <v>#VALUE!</v>
      </c>
      <c r="AL190" s="185" t="e">
        <f t="shared" ca="1" si="107"/>
        <v>#VALUE!</v>
      </c>
      <c r="AM190" s="185" t="e">
        <f t="shared" ca="1" si="107"/>
        <v>#VALUE!</v>
      </c>
      <c r="AN190" s="185" t="e">
        <f t="shared" ca="1" si="107"/>
        <v>#VALUE!</v>
      </c>
      <c r="AO190" s="185" t="e">
        <f t="shared" ca="1" si="107"/>
        <v>#VALUE!</v>
      </c>
      <c r="AP190" s="185" t="e">
        <f t="shared" ca="1" si="107"/>
        <v>#VALUE!</v>
      </c>
    </row>
    <row r="191" spans="1:42">
      <c r="A191" s="57" t="str">
        <f>'[4]TS BYDem'!A125</f>
        <v>*</v>
      </c>
      <c r="B191" s="185" t="s">
        <v>288</v>
      </c>
      <c r="C191" s="185" t="s">
        <v>137</v>
      </c>
      <c r="D191" s="186" t="str">
        <f>'[4]TS BYDem'!D125</f>
        <v>INMS</v>
      </c>
      <c r="E191" s="185" t="s">
        <v>137</v>
      </c>
      <c r="F191" s="185" t="s">
        <v>137</v>
      </c>
      <c r="G191" s="185" t="s">
        <v>137</v>
      </c>
      <c r="H191" s="185" t="s">
        <v>137</v>
      </c>
      <c r="I191" s="185">
        <v>0</v>
      </c>
      <c r="J191" s="185" t="str">
        <f>INDEX('[4]TS BYDem'!$J$10:$J$203,MATCH(D191,'[4]TS BYDem'!$D$10:$D$203,0))</f>
        <v/>
      </c>
      <c r="K191" s="185" t="e">
        <f t="shared" ca="1" si="106"/>
        <v>#VALUE!</v>
      </c>
      <c r="L191" s="185" t="e">
        <f t="shared" ca="1" si="106"/>
        <v>#VALUE!</v>
      </c>
      <c r="M191" s="185" t="e">
        <f t="shared" ca="1" si="106"/>
        <v>#VALUE!</v>
      </c>
      <c r="N191" s="185" t="e">
        <f t="shared" ca="1" si="106"/>
        <v>#VALUE!</v>
      </c>
      <c r="O191" s="185" t="e">
        <f t="shared" ca="1" si="106"/>
        <v>#VALUE!</v>
      </c>
      <c r="P191" s="185" t="e">
        <f t="shared" ca="1" si="106"/>
        <v>#VALUE!</v>
      </c>
      <c r="Q191" s="185" t="e">
        <f t="shared" ca="1" si="106"/>
        <v>#VALUE!</v>
      </c>
      <c r="R191" s="185" t="e">
        <f t="shared" ca="1" si="106"/>
        <v>#VALUE!</v>
      </c>
      <c r="S191" s="185" t="e">
        <f t="shared" ca="1" si="106"/>
        <v>#VALUE!</v>
      </c>
      <c r="T191" s="185" t="e">
        <f t="shared" ca="1" si="106"/>
        <v>#VALUE!</v>
      </c>
      <c r="U191" s="185" t="e">
        <f t="shared" ca="1" si="106"/>
        <v>#VALUE!</v>
      </c>
      <c r="V191" s="185" t="e">
        <f t="shared" ca="1" si="106"/>
        <v>#VALUE!</v>
      </c>
      <c r="W191" s="185" t="e">
        <f t="shared" ca="1" si="106"/>
        <v>#VALUE!</v>
      </c>
      <c r="X191" s="185" t="e">
        <f t="shared" ca="1" si="106"/>
        <v>#VALUE!</v>
      </c>
      <c r="Y191" s="185" t="e">
        <f t="shared" ca="1" si="106"/>
        <v>#VALUE!</v>
      </c>
      <c r="Z191" s="185" t="e">
        <f t="shared" ca="1" si="106"/>
        <v>#VALUE!</v>
      </c>
      <c r="AA191" s="185" t="e">
        <f t="shared" ca="1" si="107"/>
        <v>#VALUE!</v>
      </c>
      <c r="AB191" s="185" t="e">
        <f t="shared" ca="1" si="107"/>
        <v>#VALUE!</v>
      </c>
      <c r="AC191" s="185" t="e">
        <f t="shared" ca="1" si="107"/>
        <v>#VALUE!</v>
      </c>
      <c r="AD191" s="185" t="e">
        <f t="shared" ca="1" si="107"/>
        <v>#VALUE!</v>
      </c>
      <c r="AE191" s="185" t="e">
        <f t="shared" ca="1" si="107"/>
        <v>#VALUE!</v>
      </c>
      <c r="AF191" s="185" t="e">
        <f t="shared" ca="1" si="107"/>
        <v>#VALUE!</v>
      </c>
      <c r="AG191" s="185" t="e">
        <f t="shared" ca="1" si="107"/>
        <v>#VALUE!</v>
      </c>
      <c r="AH191" s="185" t="e">
        <f t="shared" ca="1" si="107"/>
        <v>#VALUE!</v>
      </c>
      <c r="AI191" s="185" t="e">
        <f t="shared" ca="1" si="107"/>
        <v>#VALUE!</v>
      </c>
      <c r="AJ191" s="185" t="e">
        <f t="shared" ca="1" si="107"/>
        <v>#VALUE!</v>
      </c>
      <c r="AK191" s="185" t="e">
        <f t="shared" ca="1" si="107"/>
        <v>#VALUE!</v>
      </c>
      <c r="AL191" s="185" t="e">
        <f t="shared" ca="1" si="107"/>
        <v>#VALUE!</v>
      </c>
      <c r="AM191" s="185" t="e">
        <f t="shared" ca="1" si="107"/>
        <v>#VALUE!</v>
      </c>
      <c r="AN191" s="185" t="e">
        <f t="shared" ca="1" si="107"/>
        <v>#VALUE!</v>
      </c>
      <c r="AO191" s="185" t="e">
        <f t="shared" ca="1" si="107"/>
        <v>#VALUE!</v>
      </c>
      <c r="AP191" s="185" t="e">
        <f t="shared" ca="1" si="107"/>
        <v>#VALUE!</v>
      </c>
    </row>
    <row r="192" spans="1:42">
      <c r="A192" s="57" t="str">
        <f>'[4]TS BYDem'!A126</f>
        <v>*</v>
      </c>
      <c r="B192" s="185" t="s">
        <v>288</v>
      </c>
      <c r="C192" s="185" t="s">
        <v>137</v>
      </c>
      <c r="D192" s="186" t="str">
        <f>'[4]TS BYDem'!D126</f>
        <v>INMS</v>
      </c>
      <c r="E192" s="185" t="s">
        <v>137</v>
      </c>
      <c r="F192" s="185" t="s">
        <v>137</v>
      </c>
      <c r="G192" s="185" t="s">
        <v>137</v>
      </c>
      <c r="H192" s="185" t="s">
        <v>137</v>
      </c>
      <c r="I192" s="185">
        <v>0</v>
      </c>
      <c r="J192" s="185" t="str">
        <f>INDEX('[4]TS BYDem'!$J$10:$J$203,MATCH(D192,'[4]TS BYDem'!$D$10:$D$203,0))</f>
        <v/>
      </c>
      <c r="K192" s="185" t="e">
        <f t="shared" ca="1" si="106"/>
        <v>#VALUE!</v>
      </c>
      <c r="L192" s="185" t="e">
        <f t="shared" ca="1" si="106"/>
        <v>#VALUE!</v>
      </c>
      <c r="M192" s="185" t="e">
        <f t="shared" ca="1" si="106"/>
        <v>#VALUE!</v>
      </c>
      <c r="N192" s="185" t="e">
        <f t="shared" ca="1" si="106"/>
        <v>#VALUE!</v>
      </c>
      <c r="O192" s="185" t="e">
        <f t="shared" ca="1" si="106"/>
        <v>#VALUE!</v>
      </c>
      <c r="P192" s="185" t="e">
        <f t="shared" ca="1" si="106"/>
        <v>#VALUE!</v>
      </c>
      <c r="Q192" s="185" t="e">
        <f t="shared" ca="1" si="106"/>
        <v>#VALUE!</v>
      </c>
      <c r="R192" s="185" t="e">
        <f t="shared" ca="1" si="106"/>
        <v>#VALUE!</v>
      </c>
      <c r="S192" s="185" t="e">
        <f t="shared" ca="1" si="106"/>
        <v>#VALUE!</v>
      </c>
      <c r="T192" s="185" t="e">
        <f t="shared" ca="1" si="106"/>
        <v>#VALUE!</v>
      </c>
      <c r="U192" s="185" t="e">
        <f t="shared" ca="1" si="106"/>
        <v>#VALUE!</v>
      </c>
      <c r="V192" s="185" t="e">
        <f t="shared" ca="1" si="106"/>
        <v>#VALUE!</v>
      </c>
      <c r="W192" s="185" t="e">
        <f t="shared" ca="1" si="106"/>
        <v>#VALUE!</v>
      </c>
      <c r="X192" s="185" t="e">
        <f t="shared" ca="1" si="106"/>
        <v>#VALUE!</v>
      </c>
      <c r="Y192" s="185" t="e">
        <f t="shared" ca="1" si="106"/>
        <v>#VALUE!</v>
      </c>
      <c r="Z192" s="185" t="e">
        <f t="shared" ca="1" si="106"/>
        <v>#VALUE!</v>
      </c>
      <c r="AA192" s="185" t="e">
        <f t="shared" ca="1" si="107"/>
        <v>#VALUE!</v>
      </c>
      <c r="AB192" s="185" t="e">
        <f t="shared" ca="1" si="107"/>
        <v>#VALUE!</v>
      </c>
      <c r="AC192" s="185" t="e">
        <f t="shared" ca="1" si="107"/>
        <v>#VALUE!</v>
      </c>
      <c r="AD192" s="185" t="e">
        <f t="shared" ca="1" si="107"/>
        <v>#VALUE!</v>
      </c>
      <c r="AE192" s="185" t="e">
        <f t="shared" ca="1" si="107"/>
        <v>#VALUE!</v>
      </c>
      <c r="AF192" s="185" t="e">
        <f t="shared" ca="1" si="107"/>
        <v>#VALUE!</v>
      </c>
      <c r="AG192" s="185" t="e">
        <f t="shared" ca="1" si="107"/>
        <v>#VALUE!</v>
      </c>
      <c r="AH192" s="185" t="e">
        <f t="shared" ca="1" si="107"/>
        <v>#VALUE!</v>
      </c>
      <c r="AI192" s="185" t="e">
        <f t="shared" ca="1" si="107"/>
        <v>#VALUE!</v>
      </c>
      <c r="AJ192" s="185" t="e">
        <f t="shared" ca="1" si="107"/>
        <v>#VALUE!</v>
      </c>
      <c r="AK192" s="185" t="e">
        <f t="shared" ca="1" si="107"/>
        <v>#VALUE!</v>
      </c>
      <c r="AL192" s="185" t="e">
        <f t="shared" ca="1" si="107"/>
        <v>#VALUE!</v>
      </c>
      <c r="AM192" s="185" t="e">
        <f t="shared" ca="1" si="107"/>
        <v>#VALUE!</v>
      </c>
      <c r="AN192" s="185" t="e">
        <f t="shared" ca="1" si="107"/>
        <v>#VALUE!</v>
      </c>
      <c r="AO192" s="185" t="e">
        <f t="shared" ca="1" si="107"/>
        <v>#VALUE!</v>
      </c>
      <c r="AP192" s="185" t="e">
        <f t="shared" ca="1" si="107"/>
        <v>#VALUE!</v>
      </c>
    </row>
    <row r="193" spans="1:42">
      <c r="A193" s="57" t="str">
        <f>'[4]TS BYDem'!A127</f>
        <v>*</v>
      </c>
      <c r="B193" s="185" t="s">
        <v>288</v>
      </c>
      <c r="C193" s="185" t="s">
        <v>137</v>
      </c>
      <c r="D193" s="186" t="str">
        <f>'[4]TS BYDem'!D127</f>
        <v>INMS</v>
      </c>
      <c r="E193" s="185" t="s">
        <v>137</v>
      </c>
      <c r="F193" s="185" t="s">
        <v>137</v>
      </c>
      <c r="G193" s="185" t="s">
        <v>137</v>
      </c>
      <c r="H193" s="185" t="s">
        <v>137</v>
      </c>
      <c r="I193" s="185">
        <v>0</v>
      </c>
      <c r="J193" s="185" t="str">
        <f>INDEX('[4]TS BYDem'!$J$10:$J$203,MATCH(D193,'[4]TS BYDem'!$D$10:$D$203,0))</f>
        <v/>
      </c>
      <c r="K193" s="185" t="e">
        <f t="shared" ca="1" si="106"/>
        <v>#VALUE!</v>
      </c>
      <c r="L193" s="185" t="e">
        <f t="shared" ca="1" si="106"/>
        <v>#VALUE!</v>
      </c>
      <c r="M193" s="185" t="e">
        <f t="shared" ca="1" si="106"/>
        <v>#VALUE!</v>
      </c>
      <c r="N193" s="185" t="e">
        <f t="shared" ca="1" si="106"/>
        <v>#VALUE!</v>
      </c>
      <c r="O193" s="185" t="e">
        <f t="shared" ca="1" si="106"/>
        <v>#VALUE!</v>
      </c>
      <c r="P193" s="185" t="e">
        <f t="shared" ca="1" si="106"/>
        <v>#VALUE!</v>
      </c>
      <c r="Q193" s="185" t="e">
        <f t="shared" ca="1" si="106"/>
        <v>#VALUE!</v>
      </c>
      <c r="R193" s="185" t="e">
        <f t="shared" ca="1" si="106"/>
        <v>#VALUE!</v>
      </c>
      <c r="S193" s="185" t="e">
        <f t="shared" ca="1" si="106"/>
        <v>#VALUE!</v>
      </c>
      <c r="T193" s="185" t="e">
        <f t="shared" ca="1" si="106"/>
        <v>#VALUE!</v>
      </c>
      <c r="U193" s="185" t="e">
        <f t="shared" ca="1" si="106"/>
        <v>#VALUE!</v>
      </c>
      <c r="V193" s="185" t="e">
        <f t="shared" ca="1" si="106"/>
        <v>#VALUE!</v>
      </c>
      <c r="W193" s="185" t="e">
        <f t="shared" ca="1" si="106"/>
        <v>#VALUE!</v>
      </c>
      <c r="X193" s="185" t="e">
        <f t="shared" ca="1" si="106"/>
        <v>#VALUE!</v>
      </c>
      <c r="Y193" s="185" t="e">
        <f t="shared" ca="1" si="106"/>
        <v>#VALUE!</v>
      </c>
      <c r="Z193" s="185" t="e">
        <f t="shared" ca="1" si="106"/>
        <v>#VALUE!</v>
      </c>
      <c r="AA193" s="185" t="e">
        <f t="shared" ca="1" si="107"/>
        <v>#VALUE!</v>
      </c>
      <c r="AB193" s="185" t="e">
        <f t="shared" ca="1" si="107"/>
        <v>#VALUE!</v>
      </c>
      <c r="AC193" s="185" t="e">
        <f t="shared" ca="1" si="107"/>
        <v>#VALUE!</v>
      </c>
      <c r="AD193" s="185" t="e">
        <f t="shared" ca="1" si="107"/>
        <v>#VALUE!</v>
      </c>
      <c r="AE193" s="185" t="e">
        <f t="shared" ca="1" si="107"/>
        <v>#VALUE!</v>
      </c>
      <c r="AF193" s="185" t="e">
        <f t="shared" ca="1" si="107"/>
        <v>#VALUE!</v>
      </c>
      <c r="AG193" s="185" t="e">
        <f t="shared" ca="1" si="107"/>
        <v>#VALUE!</v>
      </c>
      <c r="AH193" s="185" t="e">
        <f t="shared" ca="1" si="107"/>
        <v>#VALUE!</v>
      </c>
      <c r="AI193" s="185" t="e">
        <f t="shared" ca="1" si="107"/>
        <v>#VALUE!</v>
      </c>
      <c r="AJ193" s="185" t="e">
        <f t="shared" ca="1" si="107"/>
        <v>#VALUE!</v>
      </c>
      <c r="AK193" s="185" t="e">
        <f t="shared" ca="1" si="107"/>
        <v>#VALUE!</v>
      </c>
      <c r="AL193" s="185" t="e">
        <f t="shared" ca="1" si="107"/>
        <v>#VALUE!</v>
      </c>
      <c r="AM193" s="185" t="e">
        <f t="shared" ca="1" si="107"/>
        <v>#VALUE!</v>
      </c>
      <c r="AN193" s="185" t="e">
        <f t="shared" ca="1" si="107"/>
        <v>#VALUE!</v>
      </c>
      <c r="AO193" s="185" t="e">
        <f t="shared" ca="1" si="107"/>
        <v>#VALUE!</v>
      </c>
      <c r="AP193" s="185" t="e">
        <f t="shared" ca="1" si="107"/>
        <v>#VALUE!</v>
      </c>
    </row>
    <row r="194" spans="1:42">
      <c r="A194" s="57" t="str">
        <f>'[4]TS BYDem'!A128</f>
        <v>*</v>
      </c>
      <c r="B194" s="185" t="s">
        <v>288</v>
      </c>
      <c r="C194" s="185" t="s">
        <v>137</v>
      </c>
      <c r="D194" s="186" t="str">
        <f>'[4]TS BYDem'!D128</f>
        <v>INMS</v>
      </c>
      <c r="E194" s="185" t="s">
        <v>137</v>
      </c>
      <c r="F194" s="185" t="s">
        <v>137</v>
      </c>
      <c r="G194" s="185" t="s">
        <v>137</v>
      </c>
      <c r="H194" s="185" t="s">
        <v>137</v>
      </c>
      <c r="I194" s="185">
        <v>0</v>
      </c>
      <c r="J194" s="185" t="str">
        <f>INDEX('[4]TS BYDem'!$J$10:$J$203,MATCH(D194,'[4]TS BYDem'!$D$10:$D$203,0))</f>
        <v/>
      </c>
      <c r="K194" s="185" t="e">
        <f t="shared" ca="1" si="106"/>
        <v>#VALUE!</v>
      </c>
      <c r="L194" s="185" t="e">
        <f t="shared" ca="1" si="106"/>
        <v>#VALUE!</v>
      </c>
      <c r="M194" s="185" t="e">
        <f t="shared" ca="1" si="106"/>
        <v>#VALUE!</v>
      </c>
      <c r="N194" s="185" t="e">
        <f t="shared" ca="1" si="106"/>
        <v>#VALUE!</v>
      </c>
      <c r="O194" s="185" t="e">
        <f t="shared" ca="1" si="106"/>
        <v>#VALUE!</v>
      </c>
      <c r="P194" s="185" t="e">
        <f t="shared" ca="1" si="106"/>
        <v>#VALUE!</v>
      </c>
      <c r="Q194" s="185" t="e">
        <f t="shared" ca="1" si="106"/>
        <v>#VALUE!</v>
      </c>
      <c r="R194" s="185" t="e">
        <f t="shared" ca="1" si="106"/>
        <v>#VALUE!</v>
      </c>
      <c r="S194" s="185" t="e">
        <f t="shared" ca="1" si="106"/>
        <v>#VALUE!</v>
      </c>
      <c r="T194" s="185" t="e">
        <f t="shared" ca="1" si="106"/>
        <v>#VALUE!</v>
      </c>
      <c r="U194" s="185" t="e">
        <f t="shared" ca="1" si="106"/>
        <v>#VALUE!</v>
      </c>
      <c r="V194" s="185" t="e">
        <f t="shared" ca="1" si="106"/>
        <v>#VALUE!</v>
      </c>
      <c r="W194" s="185" t="e">
        <f t="shared" ca="1" si="106"/>
        <v>#VALUE!</v>
      </c>
      <c r="X194" s="185" t="e">
        <f t="shared" ca="1" si="106"/>
        <v>#VALUE!</v>
      </c>
      <c r="Y194" s="185" t="e">
        <f t="shared" ca="1" si="106"/>
        <v>#VALUE!</v>
      </c>
      <c r="Z194" s="185" t="e">
        <f t="shared" ref="Z194:AO194" ca="1" si="108">Z$178/Y$178*Y194</f>
        <v>#VALUE!</v>
      </c>
      <c r="AA194" s="185" t="e">
        <f t="shared" ca="1" si="108"/>
        <v>#VALUE!</v>
      </c>
      <c r="AB194" s="185" t="e">
        <f t="shared" ca="1" si="108"/>
        <v>#VALUE!</v>
      </c>
      <c r="AC194" s="185" t="e">
        <f t="shared" ca="1" si="108"/>
        <v>#VALUE!</v>
      </c>
      <c r="AD194" s="185" t="e">
        <f t="shared" ca="1" si="108"/>
        <v>#VALUE!</v>
      </c>
      <c r="AE194" s="185" t="e">
        <f t="shared" ca="1" si="108"/>
        <v>#VALUE!</v>
      </c>
      <c r="AF194" s="185" t="e">
        <f t="shared" ca="1" si="108"/>
        <v>#VALUE!</v>
      </c>
      <c r="AG194" s="185" t="e">
        <f t="shared" ca="1" si="108"/>
        <v>#VALUE!</v>
      </c>
      <c r="AH194" s="185" t="e">
        <f t="shared" ca="1" si="108"/>
        <v>#VALUE!</v>
      </c>
      <c r="AI194" s="185" t="e">
        <f t="shared" ca="1" si="108"/>
        <v>#VALUE!</v>
      </c>
      <c r="AJ194" s="185" t="e">
        <f t="shared" ca="1" si="108"/>
        <v>#VALUE!</v>
      </c>
      <c r="AK194" s="185" t="e">
        <f t="shared" ca="1" si="108"/>
        <v>#VALUE!</v>
      </c>
      <c r="AL194" s="185" t="e">
        <f t="shared" ca="1" si="108"/>
        <v>#VALUE!</v>
      </c>
      <c r="AM194" s="185" t="e">
        <f t="shared" ca="1" si="108"/>
        <v>#VALUE!</v>
      </c>
      <c r="AN194" s="185" t="e">
        <f t="shared" ca="1" si="108"/>
        <v>#VALUE!</v>
      </c>
      <c r="AO194" s="185" t="e">
        <f t="shared" ca="1" si="108"/>
        <v>#VALUE!</v>
      </c>
      <c r="AP194" s="185" t="e">
        <f t="shared" ca="1" si="107"/>
        <v>#VALUE!</v>
      </c>
    </row>
    <row r="195" spans="1:42">
      <c r="A195" s="57" t="str">
        <f>'[4]TS BYDem'!A129</f>
        <v>*</v>
      </c>
      <c r="B195" s="185" t="s">
        <v>288</v>
      </c>
      <c r="C195" s="185" t="s">
        <v>137</v>
      </c>
      <c r="D195" s="186" t="str">
        <f>'[4]TS BYDem'!D129</f>
        <v>Useful Energy Service</v>
      </c>
      <c r="E195" s="185" t="s">
        <v>137</v>
      </c>
      <c r="F195" s="185" t="s">
        <v>137</v>
      </c>
      <c r="G195" s="185" t="s">
        <v>137</v>
      </c>
      <c r="H195" s="185" t="s">
        <v>137</v>
      </c>
      <c r="I195" s="185">
        <v>0</v>
      </c>
      <c r="J195" s="185" t="str">
        <f>INDEX('[4]TS BYDem'!$J$10:$J$203,MATCH(D195,'[4]TS BYDem'!$D$10:$D$203,0))</f>
        <v/>
      </c>
    </row>
    <row r="196" spans="1:42">
      <c r="A196" s="57" t="str">
        <f>'[4]TS BYDem'!A130</f>
        <v>*</v>
      </c>
      <c r="B196" s="185" t="s">
        <v>288</v>
      </c>
      <c r="C196" s="185" t="s">
        <v>137</v>
      </c>
      <c r="D196" s="186">
        <f>'[4]TS BYDem'!D130</f>
        <v>0</v>
      </c>
      <c r="E196" s="185" t="s">
        <v>137</v>
      </c>
      <c r="F196" s="185" t="s">
        <v>137</v>
      </c>
      <c r="G196" s="185" t="s">
        <v>137</v>
      </c>
      <c r="H196" s="185" t="s">
        <v>137</v>
      </c>
      <c r="I196" s="185">
        <v>0</v>
      </c>
      <c r="J196" s="185" t="str">
        <f>INDEX('[4]TS BYDem'!$J$10:$J$203,MATCH(D196,'[4]TS BYDem'!$D$10:$D$203,0))</f>
        <v/>
      </c>
    </row>
    <row r="197" spans="1:42" s="5" customFormat="1">
      <c r="A197" s="57" t="str">
        <f>'[4]TS BYDem'!A127</f>
        <v>*</v>
      </c>
      <c r="B197" s="5">
        <v>10</v>
      </c>
      <c r="C197" s="3" t="str">
        <f ca="1">OFFSET($C$9,$B197,0)</f>
        <v>N.M.M Products</v>
      </c>
      <c r="D197" s="3" t="str">
        <f ca="1">OFFSET($B$9,$B197,0)</f>
        <v>NM</v>
      </c>
      <c r="J197" s="5">
        <f ca="1">SUMIF($B$10:$B$24,$D197,J$10:J$24)*SUMIF($B$10:$B$24,$D197,J$45:J$58)</f>
        <v>225.81360892991603</v>
      </c>
      <c r="K197" s="5">
        <f t="shared" ref="K197:AP197" ca="1" si="109">SUMIF($B$10:$B$24,$D197,K$10:K$24)*SUMIF($B$10:$B$24,$D197,K$45:K$58)</f>
        <v>231.92</v>
      </c>
      <c r="L197" s="5">
        <f t="shared" ca="1" si="109"/>
        <v>236.16</v>
      </c>
      <c r="M197" s="5">
        <f t="shared" ca="1" si="109"/>
        <v>239.98400000000001</v>
      </c>
      <c r="N197" s="5">
        <f t="shared" ca="1" si="109"/>
        <v>242.88</v>
      </c>
      <c r="O197" s="5">
        <f t="shared" ca="1" si="109"/>
        <v>245.696</v>
      </c>
      <c r="P197" s="5">
        <f t="shared" ca="1" si="109"/>
        <v>249.024</v>
      </c>
      <c r="Q197" s="5">
        <f t="shared" ca="1" si="109"/>
        <v>249.28</v>
      </c>
      <c r="R197" s="5">
        <f t="shared" ca="1" si="109"/>
        <v>228.8</v>
      </c>
      <c r="S197" s="5">
        <f t="shared" ca="1" si="109"/>
        <v>235.68820000000005</v>
      </c>
      <c r="T197" s="5">
        <f t="shared" ca="1" si="109"/>
        <v>240.42497314814818</v>
      </c>
      <c r="U197" s="5">
        <f t="shared" ca="1" si="109"/>
        <v>244.65692777777784</v>
      </c>
      <c r="V197" s="5">
        <f t="shared" ca="1" si="109"/>
        <v>249.52855277777783</v>
      </c>
      <c r="W197" s="5">
        <f t="shared" ca="1" si="109"/>
        <v>254.22222222222231</v>
      </c>
      <c r="X197" s="5">
        <f t="shared" ca="1" si="109"/>
        <v>259.4370370370371</v>
      </c>
      <c r="Y197" s="5">
        <f t="shared" ca="1" si="109"/>
        <v>264.65185185185186</v>
      </c>
      <c r="Z197" s="5">
        <f t="shared" ca="1" si="109"/>
        <v>268.23703703703706</v>
      </c>
      <c r="AA197" s="5">
        <f t="shared" ca="1" si="109"/>
        <v>273.77777777777783</v>
      </c>
      <c r="AB197" s="5">
        <f ca="1">SUMIF($B$10:$B$24,$D197,AB$10:AB$24)*SUMIF($B$10:$B$24,$D197,AB$44:AB$58)</f>
        <v>279.80740740740748</v>
      </c>
      <c r="AC197" s="5">
        <f t="shared" ca="1" si="109"/>
        <v>286.97777777777787</v>
      </c>
      <c r="AD197" s="5">
        <f t="shared" ca="1" si="109"/>
        <v>294.63703703703709</v>
      </c>
      <c r="AE197" s="5">
        <f t="shared" ca="1" si="109"/>
        <v>302.78518518518524</v>
      </c>
      <c r="AF197" s="5">
        <f t="shared" ca="1" si="109"/>
        <v>311.25925925925935</v>
      </c>
      <c r="AG197" s="5">
        <f t="shared" ca="1" si="109"/>
        <v>319.57037037037043</v>
      </c>
      <c r="AH197" s="5">
        <f t="shared" ca="1" si="109"/>
        <v>328.37037037037044</v>
      </c>
      <c r="AI197" s="5">
        <f t="shared" ca="1" si="109"/>
        <v>337.49629629629641</v>
      </c>
      <c r="AJ197" s="5">
        <f t="shared" ca="1" si="109"/>
        <v>346.94814814814822</v>
      </c>
      <c r="AK197" s="5">
        <f t="shared" ca="1" si="109"/>
        <v>356.72592592592599</v>
      </c>
      <c r="AL197" s="5">
        <f t="shared" ca="1" si="109"/>
        <v>366.66666666666674</v>
      </c>
      <c r="AM197" s="5">
        <f t="shared" ca="1" si="109"/>
        <v>425.82222222222231</v>
      </c>
      <c r="AN197" s="5">
        <f t="shared" ca="1" si="109"/>
        <v>501.11111111111126</v>
      </c>
      <c r="AO197" s="5">
        <f t="shared" ca="1" si="109"/>
        <v>632.86666666666497</v>
      </c>
      <c r="AP197" s="5">
        <f t="shared" ca="1" si="109"/>
        <v>767.31111111111022</v>
      </c>
    </row>
    <row r="198" spans="1:42">
      <c r="A198" s="57" t="str">
        <f>'[4]TS BYDem'!A132</f>
        <v/>
      </c>
      <c r="B198" s="185" t="s">
        <v>288</v>
      </c>
      <c r="C198" s="185" t="s">
        <v>137</v>
      </c>
      <c r="D198" s="186" t="str">
        <f>'[4]TS BYDem'!D132</f>
        <v>IFBK</v>
      </c>
      <c r="E198" s="185" t="s">
        <v>137</v>
      </c>
      <c r="F198" s="185" t="s">
        <v>137</v>
      </c>
      <c r="G198" s="185" t="s">
        <v>137</v>
      </c>
      <c r="H198" s="185" t="s">
        <v>137</v>
      </c>
      <c r="I198" s="185">
        <v>0</v>
      </c>
      <c r="J198" s="185">
        <f>INDEX('[4]TS BYDem'!$J$10:$J$203,MATCH(D198,'[4]TS BYDem'!$D$10:$D$203,0))</f>
        <v>1.1176071642017353</v>
      </c>
      <c r="K198" s="185">
        <f t="shared" ref="K198:Z213" ca="1" si="110">K$197/J$197*J198</f>
        <v>1.1478291974958466</v>
      </c>
      <c r="L198" s="185">
        <f t="shared" ca="1" si="110"/>
        <v>1.1688140017274025</v>
      </c>
      <c r="M198" s="192">
        <f t="shared" ref="M198:M206" si="111">O198</f>
        <v>1.04664</v>
      </c>
      <c r="N198" s="192">
        <f t="shared" ref="N198:N206" si="112">O198</f>
        <v>1.04664</v>
      </c>
      <c r="O198" s="192">
        <f>INDEX('[4]TS BYDem'!$O$10:$O$203,MATCH(D198,'[4]TS BYDem'!$D$10:$D$203,0))</f>
        <v>1.04664</v>
      </c>
      <c r="P198" s="185">
        <f t="shared" ca="1" si="110"/>
        <v>1.0608169419119564</v>
      </c>
      <c r="Q198" s="185">
        <f t="shared" ca="1" si="110"/>
        <v>1.0619074759051839</v>
      </c>
      <c r="R198" s="185">
        <f t="shared" ca="1" si="110"/>
        <v>0.97466475644699169</v>
      </c>
      <c r="S198" s="185">
        <f t="shared" ca="1" si="110"/>
        <v>1.0040077886819487</v>
      </c>
      <c r="T198" s="185">
        <f t="shared" ca="1" si="110"/>
        <v>1.0241859610892234</v>
      </c>
      <c r="U198" s="185">
        <f t="shared" ca="1" si="110"/>
        <v>1.0422136578915955</v>
      </c>
      <c r="V198" s="185">
        <f t="shared" ca="1" si="110"/>
        <v>1.0629662854883002</v>
      </c>
      <c r="W198" s="185">
        <f t="shared" ca="1" si="110"/>
        <v>1.0829608404966575</v>
      </c>
      <c r="X198" s="185">
        <f t="shared" ca="1" si="110"/>
        <v>1.1051754218401786</v>
      </c>
      <c r="Y198" s="185">
        <f t="shared" ca="1" si="110"/>
        <v>1.1273900031836996</v>
      </c>
      <c r="Z198" s="185">
        <f t="shared" ca="1" si="110"/>
        <v>1.1426625278573705</v>
      </c>
      <c r="AA198" s="185">
        <f t="shared" ref="AA198:AP213" ca="1" si="113">AA$197/Z$197*Z198</f>
        <v>1.1662655205348618</v>
      </c>
      <c r="AB198" s="185">
        <f t="shared" ca="1" si="113"/>
        <v>1.1919511302133083</v>
      </c>
      <c r="AC198" s="185">
        <f t="shared" ca="1" si="113"/>
        <v>1.2224961795606499</v>
      </c>
      <c r="AD198" s="185">
        <f t="shared" ca="1" si="113"/>
        <v>1.2551238459089467</v>
      </c>
      <c r="AE198" s="185">
        <f t="shared" ca="1" si="113"/>
        <v>1.2898341292581985</v>
      </c>
      <c r="AF198" s="185">
        <f t="shared" ca="1" si="113"/>
        <v>1.3259328239414205</v>
      </c>
      <c r="AG198" s="185">
        <f t="shared" ca="1" si="113"/>
        <v>1.3613373129576574</v>
      </c>
      <c r="AH198" s="185">
        <f t="shared" ca="1" si="113"/>
        <v>1.3988244189748493</v>
      </c>
      <c r="AI198" s="185">
        <f t="shared" ca="1" si="113"/>
        <v>1.4376999363260117</v>
      </c>
      <c r="AJ198" s="185">
        <f t="shared" ca="1" si="113"/>
        <v>1.4779638650111437</v>
      </c>
      <c r="AK198" s="185">
        <f t="shared" ca="1" si="113"/>
        <v>1.519616205030246</v>
      </c>
      <c r="AL198" s="185">
        <f t="shared" ca="1" si="113"/>
        <v>1.5619627507163334</v>
      </c>
      <c r="AM198" s="185">
        <f t="shared" ca="1" si="113"/>
        <v>1.8139594078319019</v>
      </c>
      <c r="AN198" s="185">
        <f t="shared" ca="1" si="113"/>
        <v>2.1346824259789892</v>
      </c>
      <c r="AO198" s="185">
        <f t="shared" ca="1" si="113"/>
        <v>2.6959477077363836</v>
      </c>
      <c r="AP198" s="185">
        <f t="shared" ca="1" si="113"/>
        <v>3.2686673829990425</v>
      </c>
    </row>
    <row r="199" spans="1:42">
      <c r="A199" s="57" t="str">
        <f>'[4]TS BYDem'!A133</f>
        <v/>
      </c>
      <c r="B199" s="185" t="s">
        <v>288</v>
      </c>
      <c r="C199" s="185" t="s">
        <v>137</v>
      </c>
      <c r="D199" s="186" t="str">
        <f>'[4]TS BYDem'!D133</f>
        <v>IFBA</v>
      </c>
      <c r="E199" s="185" t="s">
        <v>137</v>
      </c>
      <c r="F199" s="185" t="s">
        <v>137</v>
      </c>
      <c r="G199" s="185" t="s">
        <v>137</v>
      </c>
      <c r="H199" s="185" t="s">
        <v>137</v>
      </c>
      <c r="I199" s="185">
        <v>0</v>
      </c>
      <c r="J199" s="185">
        <f>INDEX('[4]TS BYDem'!$J$10:$J$203,MATCH(D199,'[4]TS BYDem'!$D$10:$D$203,0))</f>
        <v>3.1931633262906718E-2</v>
      </c>
      <c r="K199" s="185">
        <f t="shared" ca="1" si="110"/>
        <v>3.2795119928452757E-2</v>
      </c>
      <c r="L199" s="185">
        <f t="shared" ca="1" si="110"/>
        <v>3.3394685763640068E-2</v>
      </c>
      <c r="M199" s="192">
        <f t="shared" si="111"/>
        <v>2.9904000000000003E-2</v>
      </c>
      <c r="N199" s="192">
        <f t="shared" si="112"/>
        <v>2.9904000000000003E-2</v>
      </c>
      <c r="O199" s="192">
        <f>INDEX('[4]TS BYDem'!$O$10:$O$203,MATCH(D199,'[4]TS BYDem'!$D$10:$D$203,0))</f>
        <v>2.9904000000000003E-2</v>
      </c>
      <c r="P199" s="185">
        <f t="shared" ca="1" si="110"/>
        <v>3.0309055483198757E-2</v>
      </c>
      <c r="Q199" s="185">
        <f t="shared" ca="1" si="110"/>
        <v>3.0340213597290971E-2</v>
      </c>
      <c r="R199" s="185">
        <f t="shared" ca="1" si="110"/>
        <v>2.784756446991405E-2</v>
      </c>
      <c r="S199" s="185">
        <f t="shared" ca="1" si="110"/>
        <v>2.8685936819484253E-2</v>
      </c>
      <c r="T199" s="185">
        <f t="shared" ca="1" si="110"/>
        <v>2.9262456031120675E-2</v>
      </c>
      <c r="U199" s="185">
        <f t="shared" ca="1" si="110"/>
        <v>2.9777533082617016E-2</v>
      </c>
      <c r="V199" s="185">
        <f t="shared" ca="1" si="110"/>
        <v>3.0370465299665726E-2</v>
      </c>
      <c r="W199" s="185">
        <f t="shared" ca="1" si="110"/>
        <v>3.0941738299904507E-2</v>
      </c>
      <c r="X199" s="185">
        <f t="shared" ca="1" si="110"/>
        <v>3.1576440624005109E-2</v>
      </c>
      <c r="Y199" s="185">
        <f t="shared" ca="1" si="110"/>
        <v>3.221114294810571E-2</v>
      </c>
      <c r="Z199" s="185">
        <f t="shared" ca="1" si="110"/>
        <v>3.2647500795924878E-2</v>
      </c>
      <c r="AA199" s="185">
        <f t="shared" ca="1" si="113"/>
        <v>3.3321872015281771E-2</v>
      </c>
      <c r="AB199" s="185">
        <f t="shared" ca="1" si="113"/>
        <v>3.4055746577523104E-2</v>
      </c>
      <c r="AC199" s="185">
        <f t="shared" ca="1" si="113"/>
        <v>3.4928462273161438E-2</v>
      </c>
      <c r="AD199" s="185">
        <f t="shared" ca="1" si="113"/>
        <v>3.5860681311684198E-2</v>
      </c>
      <c r="AE199" s="185">
        <f t="shared" ca="1" si="113"/>
        <v>3.6852403693091396E-2</v>
      </c>
      <c r="AF199" s="185">
        <f t="shared" ca="1" si="113"/>
        <v>3.7883794969754886E-2</v>
      </c>
      <c r="AG199" s="185">
        <f t="shared" ca="1" si="113"/>
        <v>3.8895351798790223E-2</v>
      </c>
      <c r="AH199" s="185">
        <f t="shared" ca="1" si="113"/>
        <v>3.9966411970709999E-2</v>
      </c>
      <c r="AI199" s="185">
        <f t="shared" ca="1" si="113"/>
        <v>4.1077141037886067E-2</v>
      </c>
      <c r="AJ199" s="185">
        <f t="shared" ca="1" si="113"/>
        <v>4.2227539000318413E-2</v>
      </c>
      <c r="AK199" s="185">
        <f t="shared" ca="1" si="113"/>
        <v>4.3417605858007052E-2</v>
      </c>
      <c r="AL199" s="185">
        <f t="shared" ca="1" si="113"/>
        <v>4.462750716332383E-2</v>
      </c>
      <c r="AM199" s="185">
        <f t="shared" ca="1" si="113"/>
        <v>5.1827411652340075E-2</v>
      </c>
      <c r="AN199" s="185">
        <f t="shared" ca="1" si="113"/>
        <v>6.0990926456542575E-2</v>
      </c>
      <c r="AO199" s="185">
        <f t="shared" ca="1" si="113"/>
        <v>7.7027077363896718E-2</v>
      </c>
      <c r="AP199" s="185">
        <f t="shared" ca="1" si="113"/>
        <v>9.339049665711556E-2</v>
      </c>
    </row>
    <row r="200" spans="1:42">
      <c r="A200" s="57" t="str">
        <f>'[4]TS BYDem'!A134</f>
        <v/>
      </c>
      <c r="B200" s="185" t="s">
        <v>288</v>
      </c>
      <c r="C200" s="185" t="s">
        <v>137</v>
      </c>
      <c r="D200" s="186" t="str">
        <f>'[4]TS BYDem'!D134</f>
        <v>IFBL</v>
      </c>
      <c r="E200" s="185" t="s">
        <v>137</v>
      </c>
      <c r="F200" s="185" t="s">
        <v>137</v>
      </c>
      <c r="G200" s="185" t="s">
        <v>137</v>
      </c>
      <c r="H200" s="185" t="s">
        <v>137</v>
      </c>
      <c r="I200" s="185">
        <v>0</v>
      </c>
      <c r="J200" s="185">
        <f>INDEX('[4]TS BYDem'!$J$10:$J$203,MATCH(D200,'[4]TS BYDem'!$D$10:$D$203,0))</f>
        <v>0.23948724947180039</v>
      </c>
      <c r="K200" s="185">
        <f t="shared" ca="1" si="110"/>
        <v>0.24596339946339565</v>
      </c>
      <c r="L200" s="185">
        <f t="shared" ca="1" si="110"/>
        <v>0.25046014322730048</v>
      </c>
      <c r="M200" s="192">
        <f t="shared" si="111"/>
        <v>0.22428000000000001</v>
      </c>
      <c r="N200" s="192">
        <f t="shared" si="112"/>
        <v>0.22428000000000001</v>
      </c>
      <c r="O200" s="192">
        <f>INDEX('[4]TS BYDem'!$O$10:$O$203,MATCH(D200,'[4]TS BYDem'!$D$10:$D$203,0))</f>
        <v>0.22428000000000001</v>
      </c>
      <c r="P200" s="185">
        <f t="shared" ca="1" si="110"/>
        <v>0.22731791612399066</v>
      </c>
      <c r="Q200" s="185">
        <f t="shared" ca="1" si="110"/>
        <v>0.22755160197968227</v>
      </c>
      <c r="R200" s="185">
        <f t="shared" ca="1" si="110"/>
        <v>0.20885673352435538</v>
      </c>
      <c r="S200" s="185">
        <f t="shared" ca="1" si="110"/>
        <v>0.21514452614613191</v>
      </c>
      <c r="T200" s="185">
        <f t="shared" ca="1" si="110"/>
        <v>0.21946842023340507</v>
      </c>
      <c r="U200" s="185">
        <f t="shared" ca="1" si="110"/>
        <v>0.22333149811962763</v>
      </c>
      <c r="V200" s="185">
        <f t="shared" ca="1" si="110"/>
        <v>0.22777848974749296</v>
      </c>
      <c r="W200" s="185">
        <f t="shared" ca="1" si="110"/>
        <v>0.23206303724928384</v>
      </c>
      <c r="X200" s="185">
        <f t="shared" ca="1" si="110"/>
        <v>0.23682330468003837</v>
      </c>
      <c r="Y200" s="185">
        <f t="shared" ca="1" si="110"/>
        <v>0.24158357211079287</v>
      </c>
      <c r="Z200" s="185">
        <f t="shared" ca="1" si="110"/>
        <v>0.24485625596943664</v>
      </c>
      <c r="AA200" s="185">
        <f t="shared" ca="1" si="113"/>
        <v>0.24991404011461335</v>
      </c>
      <c r="AB200" s="185">
        <f t="shared" ca="1" si="113"/>
        <v>0.25541809933142334</v>
      </c>
      <c r="AC200" s="185">
        <f t="shared" ca="1" si="113"/>
        <v>0.26196346704871082</v>
      </c>
      <c r="AD200" s="185">
        <f t="shared" ca="1" si="113"/>
        <v>0.26895510983763155</v>
      </c>
      <c r="AE200" s="185">
        <f t="shared" ca="1" si="113"/>
        <v>0.27639302769818552</v>
      </c>
      <c r="AF200" s="185">
        <f t="shared" ca="1" si="113"/>
        <v>0.28412846227316169</v>
      </c>
      <c r="AG200" s="185">
        <f t="shared" ca="1" si="113"/>
        <v>0.29171513849092673</v>
      </c>
      <c r="AH200" s="185">
        <f t="shared" ca="1" si="113"/>
        <v>0.29974808978032502</v>
      </c>
      <c r="AI200" s="185">
        <f t="shared" ca="1" si="113"/>
        <v>0.3080785577841455</v>
      </c>
      <c r="AJ200" s="185">
        <f t="shared" ca="1" si="113"/>
        <v>0.31670654250238806</v>
      </c>
      <c r="AK200" s="185">
        <f t="shared" ca="1" si="113"/>
        <v>0.32563204393505285</v>
      </c>
      <c r="AL200" s="185">
        <f t="shared" ca="1" si="113"/>
        <v>0.33470630372492871</v>
      </c>
      <c r="AM200" s="185">
        <f t="shared" ca="1" si="113"/>
        <v>0.38870558739255057</v>
      </c>
      <c r="AN200" s="185">
        <f t="shared" ca="1" si="113"/>
        <v>0.45743194842406931</v>
      </c>
      <c r="AO200" s="185">
        <f t="shared" ca="1" si="113"/>
        <v>0.57770308022922534</v>
      </c>
      <c r="AP200" s="185">
        <f t="shared" ca="1" si="113"/>
        <v>0.70042872492836661</v>
      </c>
    </row>
    <row r="201" spans="1:42">
      <c r="A201" s="57" t="str">
        <f>'[4]TS BYDem'!A135</f>
        <v/>
      </c>
      <c r="B201" s="185" t="s">
        <v>288</v>
      </c>
      <c r="C201" s="185" t="s">
        <v>137</v>
      </c>
      <c r="D201" s="186" t="str">
        <f>'[4]TS BYDem'!D135</f>
        <v>IFBC</v>
      </c>
      <c r="E201" s="185" t="s">
        <v>137</v>
      </c>
      <c r="F201" s="185" t="s">
        <v>137</v>
      </c>
      <c r="G201" s="185" t="s">
        <v>137</v>
      </c>
      <c r="H201" s="185" t="s">
        <v>137</v>
      </c>
      <c r="I201" s="185">
        <v>0</v>
      </c>
      <c r="J201" s="185">
        <f>INDEX('[4]TS BYDem'!$J$10:$J$203,MATCH(D201,'[4]TS BYDem'!$D$10:$D$203,0))</f>
        <v>7.3442756504685454</v>
      </c>
      <c r="K201" s="185">
        <f t="shared" ca="1" si="110"/>
        <v>7.5428775835441337</v>
      </c>
      <c r="L201" s="185">
        <f t="shared" ca="1" si="110"/>
        <v>7.6807777256372152</v>
      </c>
      <c r="M201" s="192">
        <f t="shared" si="111"/>
        <v>6.8779200000000005</v>
      </c>
      <c r="N201" s="192">
        <f t="shared" si="112"/>
        <v>6.8779200000000005</v>
      </c>
      <c r="O201" s="192">
        <f>INDEX('[4]TS BYDem'!$O$10:$O$203,MATCH(D201,'[4]TS BYDem'!$D$10:$D$203,0))</f>
        <v>6.8779200000000005</v>
      </c>
      <c r="P201" s="185">
        <f t="shared" ca="1" si="110"/>
        <v>6.9710827611357136</v>
      </c>
      <c r="Q201" s="185">
        <f t="shared" ca="1" si="110"/>
        <v>6.9782491273769223</v>
      </c>
      <c r="R201" s="185">
        <f t="shared" ca="1" si="110"/>
        <v>6.4049398280802308</v>
      </c>
      <c r="S201" s="185">
        <f t="shared" ca="1" si="110"/>
        <v>6.597765468481378</v>
      </c>
      <c r="T201" s="185">
        <f t="shared" ca="1" si="110"/>
        <v>6.730364887157755</v>
      </c>
      <c r="U201" s="185">
        <f t="shared" ca="1" si="110"/>
        <v>6.8488326090019136</v>
      </c>
      <c r="V201" s="185">
        <f t="shared" ca="1" si="110"/>
        <v>6.9852070189231164</v>
      </c>
      <c r="W201" s="185">
        <f t="shared" ca="1" si="110"/>
        <v>7.1165998089780365</v>
      </c>
      <c r="X201" s="185">
        <f t="shared" ca="1" si="110"/>
        <v>7.262581343521175</v>
      </c>
      <c r="Y201" s="185">
        <f t="shared" ca="1" si="110"/>
        <v>7.4085628780643136</v>
      </c>
      <c r="Z201" s="185">
        <f t="shared" ca="1" si="110"/>
        <v>7.5089251830627219</v>
      </c>
      <c r="AA201" s="185">
        <f t="shared" ca="1" si="113"/>
        <v>7.6640305635148076</v>
      </c>
      <c r="AB201" s="185">
        <f t="shared" ca="1" si="113"/>
        <v>7.832821712830313</v>
      </c>
      <c r="AC201" s="185">
        <f t="shared" ca="1" si="113"/>
        <v>8.0335463228271298</v>
      </c>
      <c r="AD201" s="185">
        <f t="shared" ca="1" si="113"/>
        <v>8.2479567016873645</v>
      </c>
      <c r="AE201" s="185">
        <f t="shared" ca="1" si="113"/>
        <v>8.4760528494110208</v>
      </c>
      <c r="AF201" s="185">
        <f t="shared" ca="1" si="113"/>
        <v>8.7132728430436241</v>
      </c>
      <c r="AG201" s="185">
        <f t="shared" ca="1" si="113"/>
        <v>8.9459309137217513</v>
      </c>
      <c r="AH201" s="185">
        <f t="shared" ca="1" si="113"/>
        <v>9.1922747532633</v>
      </c>
      <c r="AI201" s="185">
        <f t="shared" ca="1" si="113"/>
        <v>9.4477424387137958</v>
      </c>
      <c r="AJ201" s="185">
        <f t="shared" ca="1" si="113"/>
        <v>9.7123339700732352</v>
      </c>
      <c r="AK201" s="185">
        <f t="shared" ca="1" si="113"/>
        <v>9.9860493473416216</v>
      </c>
      <c r="AL201" s="185">
        <f t="shared" ca="1" si="113"/>
        <v>10.264326647564481</v>
      </c>
      <c r="AM201" s="185">
        <f t="shared" ca="1" si="113"/>
        <v>11.920304680038218</v>
      </c>
      <c r="AN201" s="185">
        <f t="shared" ca="1" si="113"/>
        <v>14.027913085004792</v>
      </c>
      <c r="AO201" s="185">
        <f t="shared" ca="1" si="113"/>
        <v>17.716227793696245</v>
      </c>
      <c r="AP201" s="185">
        <f t="shared" ca="1" si="113"/>
        <v>21.479814231136579</v>
      </c>
    </row>
    <row r="202" spans="1:42">
      <c r="A202" s="57" t="str">
        <f>'[4]TS BYDem'!A136</f>
        <v/>
      </c>
      <c r="B202" s="185" t="s">
        <v>288</v>
      </c>
      <c r="C202" s="185" t="s">
        <v>137</v>
      </c>
      <c r="D202" s="186" t="str">
        <f>'[4]TS BYDem'!D136</f>
        <v>IFBH</v>
      </c>
      <c r="E202" s="185" t="s">
        <v>137</v>
      </c>
      <c r="F202" s="185" t="s">
        <v>137</v>
      </c>
      <c r="G202" s="185" t="s">
        <v>137</v>
      </c>
      <c r="H202" s="185" t="s">
        <v>137</v>
      </c>
      <c r="I202" s="185">
        <v>0</v>
      </c>
      <c r="J202" s="185">
        <f>INDEX('[4]TS BYDem'!$J$10:$J$203,MATCH(D202,'[4]TS BYDem'!$D$10:$D$203,0))</f>
        <v>0.86215409809848131</v>
      </c>
      <c r="K202" s="185">
        <f t="shared" ca="1" si="110"/>
        <v>0.88546823806822428</v>
      </c>
      <c r="L202" s="185">
        <f t="shared" ca="1" si="110"/>
        <v>0.90165651561828164</v>
      </c>
      <c r="M202" s="192">
        <f t="shared" si="111"/>
        <v>0.8074079999999999</v>
      </c>
      <c r="N202" s="192">
        <f t="shared" si="112"/>
        <v>0.8074079999999999</v>
      </c>
      <c r="O202" s="192">
        <f>INDEX('[4]TS BYDem'!$O$10:$O$203,MATCH(D202,'[4]TS BYDem'!$D$10:$D$203,0))</f>
        <v>0.8074079999999999</v>
      </c>
      <c r="P202" s="185">
        <f t="shared" ca="1" si="110"/>
        <v>0.81834449804636622</v>
      </c>
      <c r="Q202" s="185">
        <f t="shared" ca="1" si="110"/>
        <v>0.81918576712685598</v>
      </c>
      <c r="R202" s="185">
        <f t="shared" ca="1" si="110"/>
        <v>0.75188424068767912</v>
      </c>
      <c r="S202" s="185">
        <f t="shared" ca="1" si="110"/>
        <v>0.77452029412607459</v>
      </c>
      <c r="T202" s="185">
        <f t="shared" ca="1" si="110"/>
        <v>0.79008631284025799</v>
      </c>
      <c r="U202" s="185">
        <f t="shared" ca="1" si="110"/>
        <v>0.80399339323065921</v>
      </c>
      <c r="V202" s="185">
        <f t="shared" ca="1" si="110"/>
        <v>0.8200025630909743</v>
      </c>
      <c r="W202" s="185">
        <f t="shared" ca="1" si="110"/>
        <v>0.83542693409742141</v>
      </c>
      <c r="X202" s="185">
        <f t="shared" ca="1" si="110"/>
        <v>0.85256389684813771</v>
      </c>
      <c r="Y202" s="185">
        <f t="shared" ca="1" si="110"/>
        <v>0.8697008595988539</v>
      </c>
      <c r="Z202" s="185">
        <f t="shared" ca="1" si="110"/>
        <v>0.88148252148997142</v>
      </c>
      <c r="AA202" s="185">
        <f t="shared" ca="1" si="113"/>
        <v>0.89969054441260754</v>
      </c>
      <c r="AB202" s="185">
        <f t="shared" ca="1" si="113"/>
        <v>0.91950515759312346</v>
      </c>
      <c r="AC202" s="185">
        <f t="shared" ca="1" si="113"/>
        <v>0.94306848137535837</v>
      </c>
      <c r="AD202" s="185">
        <f t="shared" ca="1" si="113"/>
        <v>0.96823839541547285</v>
      </c>
      <c r="AE202" s="185">
        <f t="shared" ca="1" si="113"/>
        <v>0.99501489971346724</v>
      </c>
      <c r="AF202" s="185">
        <f t="shared" ca="1" si="113"/>
        <v>1.0228624641833814</v>
      </c>
      <c r="AG202" s="185">
        <f t="shared" ca="1" si="113"/>
        <v>1.0501744985673356</v>
      </c>
      <c r="AH202" s="185">
        <f t="shared" ca="1" si="113"/>
        <v>1.0790931232091694</v>
      </c>
      <c r="AI202" s="185">
        <f t="shared" ca="1" si="113"/>
        <v>1.1090828080229231</v>
      </c>
      <c r="AJ202" s="185">
        <f t="shared" ca="1" si="113"/>
        <v>1.1401435530085964</v>
      </c>
      <c r="AK202" s="185">
        <f t="shared" ca="1" si="113"/>
        <v>1.1722753581661896</v>
      </c>
      <c r="AL202" s="185">
        <f t="shared" ca="1" si="113"/>
        <v>1.2049426934097427</v>
      </c>
      <c r="AM202" s="185">
        <f t="shared" ca="1" si="113"/>
        <v>1.3993401146131812</v>
      </c>
      <c r="AN202" s="185">
        <f t="shared" ca="1" si="113"/>
        <v>1.6467550143266485</v>
      </c>
      <c r="AO202" s="185">
        <f t="shared" ca="1" si="113"/>
        <v>2.0797310888252101</v>
      </c>
      <c r="AP202" s="185">
        <f t="shared" ca="1" si="113"/>
        <v>2.5215434097421183</v>
      </c>
    </row>
    <row r="203" spans="1:42">
      <c r="A203" s="57" t="str">
        <f>'[4]TS BYDem'!A137</f>
        <v/>
      </c>
      <c r="B203" s="185" t="s">
        <v>288</v>
      </c>
      <c r="C203" s="185" t="s">
        <v>137</v>
      </c>
      <c r="D203" s="186" t="str">
        <f>'[4]TS BYDem'!D137</f>
        <v>IFBP</v>
      </c>
      <c r="E203" s="185" t="s">
        <v>137</v>
      </c>
      <c r="F203" s="185" t="s">
        <v>137</v>
      </c>
      <c r="G203" s="185" t="s">
        <v>137</v>
      </c>
      <c r="H203" s="185" t="s">
        <v>137</v>
      </c>
      <c r="I203" s="185">
        <v>0</v>
      </c>
      <c r="J203" s="185">
        <f>INDEX('[4]TS BYDem'!$J$10:$J$203,MATCH(D203,'[4]TS BYDem'!$D$10:$D$203,0))</f>
        <v>3.576342925445553</v>
      </c>
      <c r="K203" s="185">
        <f t="shared" ca="1" si="110"/>
        <v>3.673053431986709</v>
      </c>
      <c r="L203" s="185">
        <f t="shared" ca="1" si="110"/>
        <v>3.7402048055276875</v>
      </c>
      <c r="M203" s="192">
        <f t="shared" si="111"/>
        <v>3.3492480000000002</v>
      </c>
      <c r="N203" s="192">
        <f t="shared" si="112"/>
        <v>3.3492480000000002</v>
      </c>
      <c r="O203" s="192">
        <f>INDEX('[4]TS BYDem'!$O$10:$O$203,MATCH(D203,'[4]TS BYDem'!$D$10:$D$203,0))</f>
        <v>3.3492480000000002</v>
      </c>
      <c r="P203" s="185">
        <f t="shared" ca="1" si="110"/>
        <v>3.3946142141182603</v>
      </c>
      <c r="Q203" s="185">
        <f t="shared" ca="1" si="110"/>
        <v>3.3981039228965884</v>
      </c>
      <c r="R203" s="185">
        <f t="shared" ca="1" si="110"/>
        <v>3.1189272206303733</v>
      </c>
      <c r="S203" s="185">
        <f t="shared" ca="1" si="110"/>
        <v>3.2128249237822364</v>
      </c>
      <c r="T203" s="185">
        <f t="shared" ca="1" si="110"/>
        <v>3.2773950754855159</v>
      </c>
      <c r="U203" s="185">
        <f t="shared" ca="1" si="110"/>
        <v>3.3350837052531062</v>
      </c>
      <c r="V203" s="185">
        <f t="shared" ca="1" si="110"/>
        <v>3.4014921135625613</v>
      </c>
      <c r="W203" s="185">
        <f t="shared" ca="1" si="110"/>
        <v>3.4654746895893052</v>
      </c>
      <c r="X203" s="185">
        <f t="shared" ca="1" si="110"/>
        <v>3.5365613498885726</v>
      </c>
      <c r="Y203" s="185">
        <f t="shared" ca="1" si="110"/>
        <v>3.6076480101878401</v>
      </c>
      <c r="Z203" s="185">
        <f t="shared" ca="1" si="110"/>
        <v>3.6565200891435867</v>
      </c>
      <c r="AA203" s="185">
        <f t="shared" ca="1" si="113"/>
        <v>3.7320496657115587</v>
      </c>
      <c r="AB203" s="185">
        <f t="shared" ca="1" si="113"/>
        <v>3.8142436166825875</v>
      </c>
      <c r="AC203" s="185">
        <f t="shared" ca="1" si="113"/>
        <v>3.9119877745940808</v>
      </c>
      <c r="AD203" s="185">
        <f t="shared" ca="1" si="113"/>
        <v>4.0163963069086304</v>
      </c>
      <c r="AE203" s="185">
        <f t="shared" ca="1" si="113"/>
        <v>4.1274692136262363</v>
      </c>
      <c r="AF203" s="185">
        <f t="shared" ca="1" si="113"/>
        <v>4.2429850366125468</v>
      </c>
      <c r="AG203" s="185">
        <f t="shared" ca="1" si="113"/>
        <v>4.3562794014645041</v>
      </c>
      <c r="AH203" s="185">
        <f t="shared" ca="1" si="113"/>
        <v>4.4762381407195191</v>
      </c>
      <c r="AI203" s="185">
        <f t="shared" ca="1" si="113"/>
        <v>4.6006397962432386</v>
      </c>
      <c r="AJ203" s="185">
        <f t="shared" ca="1" si="113"/>
        <v>4.7294843680356609</v>
      </c>
      <c r="AK203" s="185">
        <f t="shared" ca="1" si="113"/>
        <v>4.8627718560967885</v>
      </c>
      <c r="AL203" s="185">
        <f t="shared" ca="1" si="113"/>
        <v>4.9982808022922685</v>
      </c>
      <c r="AM203" s="185">
        <f t="shared" ca="1" si="113"/>
        <v>5.8046701050620877</v>
      </c>
      <c r="AN203" s="185">
        <f t="shared" ca="1" si="113"/>
        <v>6.8309837631327675</v>
      </c>
      <c r="AO203" s="185">
        <f t="shared" ca="1" si="113"/>
        <v>8.627032664756431</v>
      </c>
      <c r="AP203" s="185">
        <f t="shared" ca="1" si="113"/>
        <v>10.459735625596942</v>
      </c>
    </row>
    <row r="204" spans="1:42">
      <c r="A204" s="57" t="str">
        <f>'[4]TS BYDem'!A138</f>
        <v/>
      </c>
      <c r="B204" s="185" t="s">
        <v>288</v>
      </c>
      <c r="C204" s="185" t="s">
        <v>137</v>
      </c>
      <c r="D204" s="186" t="str">
        <f>'[4]TS BYDem'!D138</f>
        <v>IFBF</v>
      </c>
      <c r="E204" s="185" t="s">
        <v>137</v>
      </c>
      <c r="F204" s="185" t="s">
        <v>137</v>
      </c>
      <c r="G204" s="185" t="s">
        <v>137</v>
      </c>
      <c r="H204" s="185" t="s">
        <v>137</v>
      </c>
      <c r="I204" s="185">
        <v>0</v>
      </c>
      <c r="J204" s="185">
        <f>INDEX('[4]TS BYDem'!$J$10:$J$203,MATCH(D204,'[4]TS BYDem'!$D$10:$D$203,0))</f>
        <v>0.51090613220650749</v>
      </c>
      <c r="K204" s="185">
        <f t="shared" ca="1" si="110"/>
        <v>0.52472191885524411</v>
      </c>
      <c r="L204" s="185">
        <f t="shared" ca="1" si="110"/>
        <v>0.53431497221824109</v>
      </c>
      <c r="M204" s="192">
        <f t="shared" si="111"/>
        <v>0.47846400000000006</v>
      </c>
      <c r="N204" s="192">
        <f t="shared" si="112"/>
        <v>0.47846400000000006</v>
      </c>
      <c r="O204" s="192">
        <f>INDEX('[4]TS BYDem'!$O$10:$O$203,MATCH(D204,'[4]TS BYDem'!$D$10:$D$203,0))</f>
        <v>0.47846400000000006</v>
      </c>
      <c r="P204" s="185">
        <f t="shared" ca="1" si="110"/>
        <v>0.48494488773118011</v>
      </c>
      <c r="Q204" s="185">
        <f t="shared" ca="1" si="110"/>
        <v>0.48544341755665554</v>
      </c>
      <c r="R204" s="185">
        <f t="shared" ca="1" si="110"/>
        <v>0.44556103151862481</v>
      </c>
      <c r="S204" s="185">
        <f t="shared" ca="1" si="110"/>
        <v>0.45897498911174806</v>
      </c>
      <c r="T204" s="185">
        <f t="shared" ca="1" si="110"/>
        <v>0.46819929649793079</v>
      </c>
      <c r="U204" s="185">
        <f t="shared" ca="1" si="110"/>
        <v>0.47644052932187225</v>
      </c>
      <c r="V204" s="185">
        <f t="shared" ca="1" si="110"/>
        <v>0.48592744479465161</v>
      </c>
      <c r="W204" s="185">
        <f t="shared" ca="1" si="110"/>
        <v>0.49506781279847212</v>
      </c>
      <c r="X204" s="185">
        <f t="shared" ca="1" si="110"/>
        <v>0.50522304998408174</v>
      </c>
      <c r="Y204" s="185">
        <f t="shared" ca="1" si="110"/>
        <v>0.51537828716969136</v>
      </c>
      <c r="Z204" s="185">
        <f t="shared" ca="1" si="110"/>
        <v>0.52236001273479804</v>
      </c>
      <c r="AA204" s="185">
        <f t="shared" ca="1" si="113"/>
        <v>0.53314995224450834</v>
      </c>
      <c r="AB204" s="185">
        <f t="shared" ca="1" si="113"/>
        <v>0.54489194524036966</v>
      </c>
      <c r="AC204" s="185">
        <f t="shared" ca="1" si="113"/>
        <v>0.55885539637058301</v>
      </c>
      <c r="AD204" s="185">
        <f t="shared" ca="1" si="113"/>
        <v>0.57377090098694716</v>
      </c>
      <c r="AE204" s="185">
        <f t="shared" ca="1" si="113"/>
        <v>0.58963845908946233</v>
      </c>
      <c r="AF204" s="185">
        <f t="shared" ca="1" si="113"/>
        <v>0.60614071951607817</v>
      </c>
      <c r="AG204" s="185">
        <f t="shared" ca="1" si="113"/>
        <v>0.62232562878064357</v>
      </c>
      <c r="AH204" s="185">
        <f t="shared" ca="1" si="113"/>
        <v>0.63946259153135998</v>
      </c>
      <c r="AI204" s="185">
        <f t="shared" ca="1" si="113"/>
        <v>0.65723425660617707</v>
      </c>
      <c r="AJ204" s="185">
        <f t="shared" ca="1" si="113"/>
        <v>0.67564062400509461</v>
      </c>
      <c r="AK204" s="185">
        <f t="shared" ca="1" si="113"/>
        <v>0.69468169372811284</v>
      </c>
      <c r="AL204" s="185">
        <f t="shared" ca="1" si="113"/>
        <v>0.71404011461318129</v>
      </c>
      <c r="AM204" s="185">
        <f t="shared" ca="1" si="113"/>
        <v>0.82923858643744119</v>
      </c>
      <c r="AN204" s="185">
        <f t="shared" ca="1" si="113"/>
        <v>0.97585482330468121</v>
      </c>
      <c r="AO204" s="185">
        <f t="shared" ca="1" si="113"/>
        <v>1.2324332378223475</v>
      </c>
      <c r="AP204" s="185">
        <f t="shared" ca="1" si="113"/>
        <v>1.494247946513849</v>
      </c>
    </row>
    <row r="205" spans="1:42">
      <c r="A205" s="57" t="str">
        <f>'[4]TS BYDem'!A139</f>
        <v/>
      </c>
      <c r="B205" s="185" t="s">
        <v>288</v>
      </c>
      <c r="C205" s="185" t="s">
        <v>137</v>
      </c>
      <c r="D205" s="186" t="str">
        <f>'[4]TS BYDem'!D139</f>
        <v>IFBO</v>
      </c>
      <c r="E205" s="185" t="s">
        <v>137</v>
      </c>
      <c r="F205" s="185" t="s">
        <v>137</v>
      </c>
      <c r="G205" s="185" t="s">
        <v>137</v>
      </c>
      <c r="H205" s="185" t="s">
        <v>137</v>
      </c>
      <c r="I205" s="185">
        <v>0</v>
      </c>
      <c r="J205" s="185">
        <f>INDEX('[4]TS BYDem'!$J$10:$J$203,MATCH(D205,'[4]TS BYDem'!$D$10:$D$203,0))</f>
        <v>2.6822571940841642</v>
      </c>
      <c r="K205" s="185">
        <f t="shared" ca="1" si="110"/>
        <v>2.7547900739900313</v>
      </c>
      <c r="L205" s="185">
        <f t="shared" ca="1" si="110"/>
        <v>2.8051536041457652</v>
      </c>
      <c r="M205" s="192">
        <f t="shared" si="111"/>
        <v>2.5119360000000004</v>
      </c>
      <c r="N205" s="192">
        <f t="shared" si="112"/>
        <v>2.5119360000000004</v>
      </c>
      <c r="O205" s="192">
        <f>INDEX('[4]TS BYDem'!$O$10:$O$203,MATCH(D205,'[4]TS BYDem'!$D$10:$D$203,0))</f>
        <v>2.5119360000000004</v>
      </c>
      <c r="P205" s="185">
        <f t="shared" ca="1" si="110"/>
        <v>2.5459606605886957</v>
      </c>
      <c r="Q205" s="185">
        <f t="shared" ca="1" si="110"/>
        <v>2.5485779421724417</v>
      </c>
      <c r="R205" s="185">
        <f t="shared" ca="1" si="110"/>
        <v>2.3391954154727803</v>
      </c>
      <c r="S205" s="185">
        <f t="shared" ca="1" si="110"/>
        <v>2.4096186928366774</v>
      </c>
      <c r="T205" s="185">
        <f t="shared" ca="1" si="110"/>
        <v>2.4580463066141367</v>
      </c>
      <c r="U205" s="185">
        <f t="shared" ca="1" si="110"/>
        <v>2.5013127789398295</v>
      </c>
      <c r="V205" s="185">
        <f t="shared" ca="1" si="110"/>
        <v>2.551119085171921</v>
      </c>
      <c r="W205" s="185">
        <f t="shared" ca="1" si="110"/>
        <v>2.5991060171919789</v>
      </c>
      <c r="X205" s="185">
        <f t="shared" ca="1" si="110"/>
        <v>2.6524210124164296</v>
      </c>
      <c r="Y205" s="185">
        <f t="shared" ca="1" si="110"/>
        <v>2.7057360076408798</v>
      </c>
      <c r="Z205" s="185">
        <f t="shared" ca="1" si="110"/>
        <v>2.7423900668576899</v>
      </c>
      <c r="AA205" s="185">
        <f t="shared" ca="1" si="113"/>
        <v>2.799037249283669</v>
      </c>
      <c r="AB205" s="185">
        <f t="shared" ca="1" si="113"/>
        <v>2.8606827125119407</v>
      </c>
      <c r="AC205" s="185">
        <f t="shared" ca="1" si="113"/>
        <v>2.9339908309455605</v>
      </c>
      <c r="AD205" s="185">
        <f t="shared" ca="1" si="113"/>
        <v>3.0122972301814723</v>
      </c>
      <c r="AE205" s="185">
        <f t="shared" ca="1" si="113"/>
        <v>3.0956019102196768</v>
      </c>
      <c r="AF205" s="185">
        <f t="shared" ca="1" si="113"/>
        <v>3.1822387774594101</v>
      </c>
      <c r="AG205" s="185">
        <f t="shared" ca="1" si="113"/>
        <v>3.2672095510983783</v>
      </c>
      <c r="AH205" s="185">
        <f t="shared" ca="1" si="113"/>
        <v>3.3571786055396391</v>
      </c>
      <c r="AI205" s="185">
        <f t="shared" ca="1" si="113"/>
        <v>3.4504798471824287</v>
      </c>
      <c r="AJ205" s="185">
        <f t="shared" ca="1" si="113"/>
        <v>3.5471132760267454</v>
      </c>
      <c r="AK205" s="185">
        <f t="shared" ca="1" si="113"/>
        <v>3.6470788920725909</v>
      </c>
      <c r="AL205" s="185">
        <f t="shared" ca="1" si="113"/>
        <v>3.7487106017192007</v>
      </c>
      <c r="AM205" s="185">
        <f t="shared" ca="1" si="113"/>
        <v>4.3535025787965651</v>
      </c>
      <c r="AN205" s="185">
        <f t="shared" ca="1" si="113"/>
        <v>5.1232378223495747</v>
      </c>
      <c r="AO205" s="185">
        <f t="shared" ca="1" si="113"/>
        <v>6.4702744985673215</v>
      </c>
      <c r="AP205" s="185">
        <f t="shared" ca="1" si="113"/>
        <v>7.8448017191977035</v>
      </c>
    </row>
    <row r="206" spans="1:42">
      <c r="A206" s="57" t="str">
        <f>'[4]TS BYDem'!A140</f>
        <v/>
      </c>
      <c r="B206" s="185" t="s">
        <v>288</v>
      </c>
      <c r="C206" s="185" t="s">
        <v>137</v>
      </c>
      <c r="D206" s="186" t="str">
        <f>'[4]TS BYDem'!D140</f>
        <v>IFBE</v>
      </c>
      <c r="E206" s="185" t="s">
        <v>137</v>
      </c>
      <c r="F206" s="185" t="s">
        <v>137</v>
      </c>
      <c r="G206" s="185" t="s">
        <v>137</v>
      </c>
      <c r="H206" s="185" t="s">
        <v>137</v>
      </c>
      <c r="I206" s="185">
        <v>0</v>
      </c>
      <c r="J206" s="185">
        <f>INDEX('[4]TS BYDem'!$J$10:$J$203,MATCH(D206,'[4]TS BYDem'!$D$10:$D$203,0))</f>
        <v>0</v>
      </c>
      <c r="K206" s="185">
        <f t="shared" ca="1" si="110"/>
        <v>0</v>
      </c>
      <c r="L206" s="185">
        <f t="shared" ca="1" si="110"/>
        <v>0</v>
      </c>
      <c r="M206" s="192">
        <f t="shared" si="111"/>
        <v>0</v>
      </c>
      <c r="N206" s="192">
        <f t="shared" si="112"/>
        <v>0</v>
      </c>
      <c r="O206" s="192">
        <f>INDEX('[4]TS BYDem'!$O$10:$O$203,MATCH(D206,'[4]TS BYDem'!$D$10:$D$203,0))</f>
        <v>0</v>
      </c>
      <c r="P206" s="185">
        <f t="shared" ca="1" si="110"/>
        <v>0</v>
      </c>
      <c r="Q206" s="185">
        <f t="shared" ca="1" si="110"/>
        <v>0</v>
      </c>
      <c r="R206" s="185">
        <f t="shared" ca="1" si="110"/>
        <v>0</v>
      </c>
      <c r="S206" s="185">
        <f t="shared" ca="1" si="110"/>
        <v>0</v>
      </c>
      <c r="T206" s="185">
        <f t="shared" ca="1" si="110"/>
        <v>0</v>
      </c>
      <c r="U206" s="185">
        <f t="shared" ca="1" si="110"/>
        <v>0</v>
      </c>
      <c r="V206" s="185">
        <f t="shared" ca="1" si="110"/>
        <v>0</v>
      </c>
      <c r="W206" s="185">
        <f t="shared" ca="1" si="110"/>
        <v>0</v>
      </c>
      <c r="X206" s="185">
        <f t="shared" ca="1" si="110"/>
        <v>0</v>
      </c>
      <c r="Y206" s="185">
        <f t="shared" ca="1" si="110"/>
        <v>0</v>
      </c>
      <c r="Z206" s="185">
        <f t="shared" ca="1" si="110"/>
        <v>0</v>
      </c>
      <c r="AA206" s="185">
        <f t="shared" ca="1" si="113"/>
        <v>0</v>
      </c>
      <c r="AB206" s="185">
        <f t="shared" ca="1" si="113"/>
        <v>0</v>
      </c>
      <c r="AC206" s="185">
        <f t="shared" ca="1" si="113"/>
        <v>0</v>
      </c>
      <c r="AD206" s="185">
        <f t="shared" ca="1" si="113"/>
        <v>0</v>
      </c>
      <c r="AE206" s="185">
        <f t="shared" ca="1" si="113"/>
        <v>0</v>
      </c>
      <c r="AF206" s="185">
        <f t="shared" ca="1" si="113"/>
        <v>0</v>
      </c>
      <c r="AG206" s="185">
        <f t="shared" ca="1" si="113"/>
        <v>0</v>
      </c>
      <c r="AH206" s="185">
        <f t="shared" ca="1" si="113"/>
        <v>0</v>
      </c>
      <c r="AI206" s="185">
        <f t="shared" ca="1" si="113"/>
        <v>0</v>
      </c>
      <c r="AJ206" s="185">
        <f t="shared" ca="1" si="113"/>
        <v>0</v>
      </c>
      <c r="AK206" s="185">
        <f t="shared" ca="1" si="113"/>
        <v>0</v>
      </c>
      <c r="AL206" s="185">
        <f t="shared" ca="1" si="113"/>
        <v>0</v>
      </c>
      <c r="AM206" s="185">
        <f t="shared" ca="1" si="113"/>
        <v>0</v>
      </c>
      <c r="AN206" s="185">
        <f t="shared" ca="1" si="113"/>
        <v>0</v>
      </c>
      <c r="AO206" s="185">
        <f t="shared" ca="1" si="113"/>
        <v>0</v>
      </c>
      <c r="AP206" s="185">
        <f t="shared" ca="1" si="113"/>
        <v>0</v>
      </c>
    </row>
    <row r="207" spans="1:42">
      <c r="A207" s="57" t="str">
        <f>'[4]TS BYDem'!A141</f>
        <v>*</v>
      </c>
      <c r="B207" s="185" t="s">
        <v>288</v>
      </c>
      <c r="C207" s="185" t="s">
        <v>137</v>
      </c>
      <c r="D207" s="186" t="str">
        <f>'[4]TS BYDem'!D141</f>
        <v xml:space="preserve"> </v>
      </c>
      <c r="E207" s="185" t="s">
        <v>137</v>
      </c>
      <c r="F207" s="185" t="s">
        <v>137</v>
      </c>
      <c r="G207" s="185" t="s">
        <v>137</v>
      </c>
      <c r="H207" s="185" t="s">
        <v>137</v>
      </c>
      <c r="I207" s="185">
        <v>0</v>
      </c>
      <c r="J207" s="185" t="str">
        <f>INDEX('[4]TS BYDem'!$J$10:$J$203,MATCH(D207,'[4]TS BYDem'!$D$10:$D$203,0))</f>
        <v/>
      </c>
      <c r="K207" s="185" t="e">
        <f t="shared" ca="1" si="110"/>
        <v>#VALUE!</v>
      </c>
      <c r="L207" s="185" t="e">
        <f t="shared" ca="1" si="110"/>
        <v>#VALUE!</v>
      </c>
      <c r="M207" s="185" t="e">
        <f t="shared" ca="1" si="110"/>
        <v>#VALUE!</v>
      </c>
      <c r="N207" s="185" t="e">
        <f t="shared" ca="1" si="110"/>
        <v>#VALUE!</v>
      </c>
      <c r="O207" s="185" t="e">
        <f t="shared" ca="1" si="110"/>
        <v>#VALUE!</v>
      </c>
      <c r="P207" s="185" t="e">
        <f t="shared" ca="1" si="110"/>
        <v>#VALUE!</v>
      </c>
      <c r="Q207" s="185" t="e">
        <f t="shared" ca="1" si="110"/>
        <v>#VALUE!</v>
      </c>
      <c r="R207" s="185" t="e">
        <f t="shared" ca="1" si="110"/>
        <v>#VALUE!</v>
      </c>
      <c r="S207" s="185" t="e">
        <f t="shared" ca="1" si="110"/>
        <v>#VALUE!</v>
      </c>
      <c r="T207" s="185" t="e">
        <f t="shared" ca="1" si="110"/>
        <v>#VALUE!</v>
      </c>
      <c r="U207" s="185" t="e">
        <f t="shared" ca="1" si="110"/>
        <v>#VALUE!</v>
      </c>
      <c r="V207" s="185" t="e">
        <f t="shared" ca="1" si="110"/>
        <v>#VALUE!</v>
      </c>
      <c r="W207" s="185" t="e">
        <f t="shared" ca="1" si="110"/>
        <v>#VALUE!</v>
      </c>
      <c r="X207" s="185" t="e">
        <f t="shared" ca="1" si="110"/>
        <v>#VALUE!</v>
      </c>
      <c r="Y207" s="185" t="e">
        <f t="shared" ca="1" si="110"/>
        <v>#VALUE!</v>
      </c>
      <c r="Z207" s="185" t="e">
        <f t="shared" ca="1" si="110"/>
        <v>#VALUE!</v>
      </c>
      <c r="AA207" s="185" t="e">
        <f t="shared" ca="1" si="113"/>
        <v>#VALUE!</v>
      </c>
      <c r="AB207" s="185" t="e">
        <f t="shared" ca="1" si="113"/>
        <v>#VALUE!</v>
      </c>
      <c r="AC207" s="185" t="e">
        <f t="shared" ca="1" si="113"/>
        <v>#VALUE!</v>
      </c>
      <c r="AD207" s="185" t="e">
        <f t="shared" ca="1" si="113"/>
        <v>#VALUE!</v>
      </c>
      <c r="AE207" s="185" t="e">
        <f t="shared" ca="1" si="113"/>
        <v>#VALUE!</v>
      </c>
      <c r="AF207" s="185" t="e">
        <f t="shared" ca="1" si="113"/>
        <v>#VALUE!</v>
      </c>
      <c r="AG207" s="185" t="e">
        <f t="shared" ca="1" si="113"/>
        <v>#VALUE!</v>
      </c>
      <c r="AH207" s="185" t="e">
        <f t="shared" ca="1" si="113"/>
        <v>#VALUE!</v>
      </c>
      <c r="AI207" s="185" t="e">
        <f t="shared" ca="1" si="113"/>
        <v>#VALUE!</v>
      </c>
      <c r="AJ207" s="185" t="e">
        <f t="shared" ca="1" si="113"/>
        <v>#VALUE!</v>
      </c>
      <c r="AK207" s="185" t="e">
        <f t="shared" ca="1" si="113"/>
        <v>#VALUE!</v>
      </c>
      <c r="AL207" s="185" t="e">
        <f t="shared" ca="1" si="113"/>
        <v>#VALUE!</v>
      </c>
      <c r="AM207" s="185" t="e">
        <f t="shared" ca="1" si="113"/>
        <v>#VALUE!</v>
      </c>
      <c r="AN207" s="185" t="e">
        <f t="shared" ca="1" si="113"/>
        <v>#VALUE!</v>
      </c>
      <c r="AO207" s="185" t="e">
        <f t="shared" ca="1" si="113"/>
        <v>#VALUE!</v>
      </c>
      <c r="AP207" s="185" t="e">
        <f t="shared" ca="1" si="113"/>
        <v>#VALUE!</v>
      </c>
    </row>
    <row r="208" spans="1:42">
      <c r="A208" s="57" t="str">
        <f>'[4]TS BYDem'!A142</f>
        <v/>
      </c>
      <c r="B208" s="185" t="s">
        <v>288</v>
      </c>
      <c r="C208" s="185" t="s">
        <v>137</v>
      </c>
      <c r="D208" s="186" t="str">
        <f>'[4]TS BYDem'!D142</f>
        <v>IFBS</v>
      </c>
      <c r="E208" s="185" t="s">
        <v>137</v>
      </c>
      <c r="F208" s="185" t="s">
        <v>137</v>
      </c>
      <c r="G208" s="185" t="s">
        <v>137</v>
      </c>
      <c r="H208" s="185" t="s">
        <v>137</v>
      </c>
      <c r="I208" s="185">
        <v>0</v>
      </c>
      <c r="J208" s="185">
        <f>INDEX('[4]TS BYDem'!$J$10:$J$203,MATCH(D208,'[4]TS BYDem'!$D$10:$D$203,0))</f>
        <v>20.421862032418336</v>
      </c>
      <c r="K208" s="185">
        <f t="shared" ca="1" si="110"/>
        <v>20.974104550219597</v>
      </c>
      <c r="L208" s="185">
        <f t="shared" ca="1" si="110"/>
        <v>21.357556616850037</v>
      </c>
      <c r="M208" s="192">
        <f t="shared" ref="M208" si="114">O208</f>
        <v>13.394630400000002</v>
      </c>
      <c r="N208" s="192">
        <f t="shared" ref="N208" si="115">O208</f>
        <v>13.394630400000002</v>
      </c>
      <c r="O208" s="192">
        <f>INDEX('[4]TS BYDem'!$O$10:$O$203,MATCH(D208,'[4]TS BYDem'!$D$10:$D$203,0))</f>
        <v>13.394630400000002</v>
      </c>
      <c r="P208" s="185">
        <f t="shared" ca="1" si="110"/>
        <v>13.576063268142748</v>
      </c>
      <c r="Q208" s="185">
        <f t="shared" ca="1" si="110"/>
        <v>13.590019642615268</v>
      </c>
      <c r="R208" s="185">
        <f t="shared" ca="1" si="110"/>
        <v>12.473509684813758</v>
      </c>
      <c r="S208" s="185">
        <f t="shared" ca="1" si="110"/>
        <v>12.849034288882526</v>
      </c>
      <c r="T208" s="185">
        <f t="shared" ca="1" si="110"/>
        <v>13.107269366409588</v>
      </c>
      <c r="U208" s="185">
        <f t="shared" ca="1" si="110"/>
        <v>13.337983208447952</v>
      </c>
      <c r="V208" s="185">
        <f t="shared" ca="1" si="110"/>
        <v>13.603570016220157</v>
      </c>
      <c r="W208" s="185">
        <f t="shared" ca="1" si="110"/>
        <v>13.859455205348622</v>
      </c>
      <c r="X208" s="185">
        <f t="shared" ca="1" si="110"/>
        <v>14.143751722381413</v>
      </c>
      <c r="Y208" s="185">
        <f t="shared" ca="1" si="110"/>
        <v>14.428048239414204</v>
      </c>
      <c r="Z208" s="185">
        <f t="shared" ca="1" si="110"/>
        <v>14.623502094874251</v>
      </c>
      <c r="AA208" s="185">
        <f t="shared" ca="1" si="113"/>
        <v>14.925567144221594</v>
      </c>
      <c r="AB208" s="185">
        <f t="shared" ca="1" si="113"/>
        <v>15.254284992040763</v>
      </c>
      <c r="AC208" s="185">
        <f t="shared" ca="1" si="113"/>
        <v>15.645192702960852</v>
      </c>
      <c r="AD208" s="185">
        <f t="shared" ca="1" si="113"/>
        <v>16.062753212352764</v>
      </c>
      <c r="AE208" s="185">
        <f t="shared" ca="1" si="113"/>
        <v>16.506966520216501</v>
      </c>
      <c r="AF208" s="185">
        <f t="shared" ca="1" si="113"/>
        <v>16.968948360394791</v>
      </c>
      <c r="AG208" s="185">
        <f t="shared" ca="1" si="113"/>
        <v>17.422045934415802</v>
      </c>
      <c r="AH208" s="185">
        <f t="shared" ca="1" si="113"/>
        <v>17.90179630690864</v>
      </c>
      <c r="AI208" s="185">
        <f t="shared" ca="1" si="113"/>
        <v>18.399315211716029</v>
      </c>
      <c r="AJ208" s="185">
        <f t="shared" ca="1" si="113"/>
        <v>18.914602648837963</v>
      </c>
      <c r="AK208" s="185">
        <f t="shared" ca="1" si="113"/>
        <v>19.447658618274449</v>
      </c>
      <c r="AL208" s="185">
        <f t="shared" ca="1" si="113"/>
        <v>19.989598853868209</v>
      </c>
      <c r="AM208" s="185">
        <f t="shared" ca="1" si="113"/>
        <v>23.214587468958946</v>
      </c>
      <c r="AN208" s="185">
        <f t="shared" ca="1" si="113"/>
        <v>27.319118433619888</v>
      </c>
      <c r="AO208" s="185">
        <f t="shared" ca="1" si="113"/>
        <v>34.502047621776427</v>
      </c>
      <c r="AP208" s="185">
        <f t="shared" ca="1" si="113"/>
        <v>41.831567201528145</v>
      </c>
    </row>
    <row r="209" spans="1:42">
      <c r="A209" s="57" t="str">
        <f>'[4]TS BYDem'!A143</f>
        <v>*</v>
      </c>
      <c r="B209" s="185" t="s">
        <v>288</v>
      </c>
      <c r="C209" s="185" t="s">
        <v>137</v>
      </c>
      <c r="D209" s="186" t="str">
        <f>'[4]TS BYDem'!D143</f>
        <v>IFBS</v>
      </c>
      <c r="E209" s="185" t="s">
        <v>137</v>
      </c>
      <c r="F209" s="185" t="s">
        <v>137</v>
      </c>
      <c r="G209" s="185" t="s">
        <v>137</v>
      </c>
      <c r="H209" s="185" t="s">
        <v>137</v>
      </c>
      <c r="I209" s="185">
        <v>0</v>
      </c>
      <c r="J209" s="185">
        <f>INDEX('[4]TS BYDem'!$J$10:$J$203,MATCH(D209,'[4]TS BYDem'!$D$10:$D$203,0))</f>
        <v>20.421862032418336</v>
      </c>
      <c r="K209" s="185">
        <f t="shared" ca="1" si="110"/>
        <v>20.974104550219597</v>
      </c>
      <c r="L209" s="185">
        <f t="shared" ca="1" si="110"/>
        <v>21.357556616850037</v>
      </c>
      <c r="M209" s="185">
        <f t="shared" ca="1" si="110"/>
        <v>21.703386971282772</v>
      </c>
      <c r="N209" s="185">
        <f t="shared" ca="1" si="110"/>
        <v>21.965291967736011</v>
      </c>
      <c r="O209" s="185">
        <f t="shared" ca="1" si="110"/>
        <v>22.219962019535849</v>
      </c>
      <c r="P209" s="185">
        <f t="shared" ca="1" si="110"/>
        <v>22.520935717117478</v>
      </c>
      <c r="Q209" s="185">
        <f t="shared" ca="1" si="110"/>
        <v>22.544087540008373</v>
      </c>
      <c r="R209" s="185">
        <f t="shared" ca="1" si="110"/>
        <v>20.691941708736827</v>
      </c>
      <c r="S209" s="185">
        <f t="shared" ca="1" si="110"/>
        <v>21.314888530756591</v>
      </c>
      <c r="T209" s="185">
        <f t="shared" ca="1" si="110"/>
        <v>21.743267175288896</v>
      </c>
      <c r="U209" s="185">
        <f t="shared" ca="1" si="110"/>
        <v>22.125991644302513</v>
      </c>
      <c r="V209" s="185">
        <f t="shared" ca="1" si="110"/>
        <v>22.566565859891782</v>
      </c>
      <c r="W209" s="185">
        <f t="shared" ca="1" si="110"/>
        <v>22.991046343040928</v>
      </c>
      <c r="X209" s="185">
        <f t="shared" ca="1" si="110"/>
        <v>23.462657550077662</v>
      </c>
      <c r="Y209" s="185">
        <f t="shared" ca="1" si="110"/>
        <v>23.934268757114395</v>
      </c>
      <c r="Z209" s="185">
        <f t="shared" ca="1" si="110"/>
        <v>24.258501461952154</v>
      </c>
      <c r="AA209" s="185">
        <f t="shared" ca="1" si="113"/>
        <v>24.759588369428688</v>
      </c>
      <c r="AB209" s="185">
        <f t="shared" ca="1" si="113"/>
        <v>25.30488882756492</v>
      </c>
      <c r="AC209" s="185">
        <f t="shared" ca="1" si="113"/>
        <v>25.953354237240433</v>
      </c>
      <c r="AD209" s="185">
        <f t="shared" ca="1" si="113"/>
        <v>26.646033197575637</v>
      </c>
      <c r="AE209" s="185">
        <f t="shared" ca="1" si="113"/>
        <v>27.382925708570539</v>
      </c>
      <c r="AF209" s="185">
        <f t="shared" ca="1" si="113"/>
        <v>28.149293920005242</v>
      </c>
      <c r="AG209" s="185">
        <f t="shared" ca="1" si="113"/>
        <v>28.900924281220039</v>
      </c>
      <c r="AH209" s="185">
        <f t="shared" ca="1" si="113"/>
        <v>29.696768193094535</v>
      </c>
      <c r="AI209" s="185">
        <f t="shared" ca="1" si="113"/>
        <v>30.52208780540883</v>
      </c>
      <c r="AJ209" s="185">
        <f t="shared" ca="1" si="113"/>
        <v>31.376883118162915</v>
      </c>
      <c r="AK209" s="185">
        <f t="shared" ca="1" si="113"/>
        <v>32.261154131356797</v>
      </c>
      <c r="AL209" s="185">
        <f t="shared" ca="1" si="113"/>
        <v>33.16016299477058</v>
      </c>
      <c r="AM209" s="185">
        <f t="shared" ca="1" si="113"/>
        <v>38.510002624593568</v>
      </c>
      <c r="AN209" s="185">
        <f t="shared" ca="1" si="113"/>
        <v>45.318889426186466</v>
      </c>
      <c r="AO209" s="185">
        <f t="shared" ca="1" si="113"/>
        <v>57.234441328973858</v>
      </c>
      <c r="AP209" s="185">
        <f t="shared" ca="1" si="113"/>
        <v>69.393167760389815</v>
      </c>
    </row>
    <row r="210" spans="1:42">
      <c r="A210" s="57" t="str">
        <f>'[4]TS BYDem'!A144</f>
        <v>*</v>
      </c>
      <c r="B210" s="185" t="s">
        <v>288</v>
      </c>
      <c r="C210" s="185" t="s">
        <v>137</v>
      </c>
      <c r="D210" s="186" t="str">
        <f>'[4]TS BYDem'!D144</f>
        <v>IFBS</v>
      </c>
      <c r="E210" s="185" t="s">
        <v>137</v>
      </c>
      <c r="F210" s="185" t="s">
        <v>137</v>
      </c>
      <c r="G210" s="185" t="s">
        <v>137</v>
      </c>
      <c r="H210" s="185" t="s">
        <v>137</v>
      </c>
      <c r="I210" s="185">
        <v>0</v>
      </c>
      <c r="J210" s="185">
        <f>INDEX('[4]TS BYDem'!$J$10:$J$203,MATCH(D210,'[4]TS BYDem'!$D$10:$D$203,0))</f>
        <v>20.421862032418336</v>
      </c>
      <c r="K210" s="185">
        <f t="shared" ca="1" si="110"/>
        <v>20.974104550219597</v>
      </c>
      <c r="L210" s="185">
        <f t="shared" ca="1" si="110"/>
        <v>21.357556616850037</v>
      </c>
      <c r="M210" s="185">
        <f t="shared" ca="1" si="110"/>
        <v>21.703386971282772</v>
      </c>
      <c r="N210" s="185">
        <f t="shared" ca="1" si="110"/>
        <v>21.965291967736011</v>
      </c>
      <c r="O210" s="185">
        <f t="shared" ca="1" si="110"/>
        <v>22.219962019535849</v>
      </c>
      <c r="P210" s="185">
        <f t="shared" ca="1" si="110"/>
        <v>22.520935717117478</v>
      </c>
      <c r="Q210" s="185">
        <f t="shared" ca="1" si="110"/>
        <v>22.544087540008373</v>
      </c>
      <c r="R210" s="185">
        <f t="shared" ca="1" si="110"/>
        <v>20.691941708736827</v>
      </c>
      <c r="S210" s="185">
        <f t="shared" ca="1" si="110"/>
        <v>21.314888530756591</v>
      </c>
      <c r="T210" s="185">
        <f t="shared" ca="1" si="110"/>
        <v>21.743267175288896</v>
      </c>
      <c r="U210" s="185">
        <f t="shared" ca="1" si="110"/>
        <v>22.125991644302513</v>
      </c>
      <c r="V210" s="185">
        <f t="shared" ca="1" si="110"/>
        <v>22.566565859891782</v>
      </c>
      <c r="W210" s="185">
        <f t="shared" ca="1" si="110"/>
        <v>22.991046343040928</v>
      </c>
      <c r="X210" s="185">
        <f t="shared" ca="1" si="110"/>
        <v>23.462657550077662</v>
      </c>
      <c r="Y210" s="185">
        <f t="shared" ca="1" si="110"/>
        <v>23.934268757114395</v>
      </c>
      <c r="Z210" s="185">
        <f t="shared" ca="1" si="110"/>
        <v>24.258501461952154</v>
      </c>
      <c r="AA210" s="185">
        <f t="shared" ca="1" si="113"/>
        <v>24.759588369428688</v>
      </c>
      <c r="AB210" s="185">
        <f t="shared" ca="1" si="113"/>
        <v>25.30488882756492</v>
      </c>
      <c r="AC210" s="185">
        <f t="shared" ca="1" si="113"/>
        <v>25.953354237240433</v>
      </c>
      <c r="AD210" s="185">
        <f t="shared" ca="1" si="113"/>
        <v>26.646033197575637</v>
      </c>
      <c r="AE210" s="185">
        <f t="shared" ca="1" si="113"/>
        <v>27.382925708570539</v>
      </c>
      <c r="AF210" s="185">
        <f t="shared" ca="1" si="113"/>
        <v>28.149293920005242</v>
      </c>
      <c r="AG210" s="185">
        <f t="shared" ca="1" si="113"/>
        <v>28.900924281220039</v>
      </c>
      <c r="AH210" s="185">
        <f t="shared" ca="1" si="113"/>
        <v>29.696768193094535</v>
      </c>
      <c r="AI210" s="185">
        <f t="shared" ca="1" si="113"/>
        <v>30.52208780540883</v>
      </c>
      <c r="AJ210" s="185">
        <f t="shared" ca="1" si="113"/>
        <v>31.376883118162915</v>
      </c>
      <c r="AK210" s="185">
        <f t="shared" ca="1" si="113"/>
        <v>32.261154131356797</v>
      </c>
      <c r="AL210" s="185">
        <f t="shared" ca="1" si="113"/>
        <v>33.16016299477058</v>
      </c>
      <c r="AM210" s="185">
        <f t="shared" ca="1" si="113"/>
        <v>38.510002624593568</v>
      </c>
      <c r="AN210" s="185">
        <f t="shared" ca="1" si="113"/>
        <v>45.318889426186466</v>
      </c>
      <c r="AO210" s="185">
        <f t="shared" ca="1" si="113"/>
        <v>57.234441328973858</v>
      </c>
      <c r="AP210" s="185">
        <f t="shared" ca="1" si="113"/>
        <v>69.393167760389815</v>
      </c>
    </row>
    <row r="211" spans="1:42">
      <c r="A211" s="57" t="str">
        <f>'[4]TS BYDem'!A145</f>
        <v>*</v>
      </c>
      <c r="B211" s="185" t="s">
        <v>288</v>
      </c>
      <c r="C211" s="185" t="s">
        <v>137</v>
      </c>
      <c r="D211" s="186" t="str">
        <f>'[4]TS BYDem'!D145</f>
        <v>IFBS</v>
      </c>
      <c r="E211" s="185" t="s">
        <v>137</v>
      </c>
      <c r="F211" s="185" t="s">
        <v>137</v>
      </c>
      <c r="G211" s="185" t="s">
        <v>137</v>
      </c>
      <c r="H211" s="185" t="s">
        <v>137</v>
      </c>
      <c r="I211" s="185">
        <v>0</v>
      </c>
      <c r="J211" s="185">
        <f>INDEX('[4]TS BYDem'!$J$10:$J$203,MATCH(D211,'[4]TS BYDem'!$D$10:$D$203,0))</f>
        <v>20.421862032418336</v>
      </c>
      <c r="K211" s="185">
        <f t="shared" ca="1" si="110"/>
        <v>20.974104550219597</v>
      </c>
      <c r="L211" s="185">
        <f t="shared" ca="1" si="110"/>
        <v>21.357556616850037</v>
      </c>
      <c r="M211" s="185">
        <f t="shared" ca="1" si="110"/>
        <v>21.703386971282772</v>
      </c>
      <c r="N211" s="185">
        <f t="shared" ca="1" si="110"/>
        <v>21.965291967736011</v>
      </c>
      <c r="O211" s="185">
        <f t="shared" ca="1" si="110"/>
        <v>22.219962019535849</v>
      </c>
      <c r="P211" s="185">
        <f t="shared" ca="1" si="110"/>
        <v>22.520935717117478</v>
      </c>
      <c r="Q211" s="185">
        <f t="shared" ca="1" si="110"/>
        <v>22.544087540008373</v>
      </c>
      <c r="R211" s="185">
        <f t="shared" ca="1" si="110"/>
        <v>20.691941708736827</v>
      </c>
      <c r="S211" s="185">
        <f t="shared" ca="1" si="110"/>
        <v>21.314888530756591</v>
      </c>
      <c r="T211" s="185">
        <f t="shared" ca="1" si="110"/>
        <v>21.743267175288896</v>
      </c>
      <c r="U211" s="185">
        <f t="shared" ca="1" si="110"/>
        <v>22.125991644302513</v>
      </c>
      <c r="V211" s="185">
        <f t="shared" ca="1" si="110"/>
        <v>22.566565859891782</v>
      </c>
      <c r="W211" s="185">
        <f t="shared" ca="1" si="110"/>
        <v>22.991046343040928</v>
      </c>
      <c r="X211" s="185">
        <f t="shared" ca="1" si="110"/>
        <v>23.462657550077662</v>
      </c>
      <c r="Y211" s="185">
        <f t="shared" ca="1" si="110"/>
        <v>23.934268757114395</v>
      </c>
      <c r="Z211" s="185">
        <f t="shared" ca="1" si="110"/>
        <v>24.258501461952154</v>
      </c>
      <c r="AA211" s="185">
        <f t="shared" ca="1" si="113"/>
        <v>24.759588369428688</v>
      </c>
      <c r="AB211" s="185">
        <f t="shared" ca="1" si="113"/>
        <v>25.30488882756492</v>
      </c>
      <c r="AC211" s="185">
        <f t="shared" ca="1" si="113"/>
        <v>25.953354237240433</v>
      </c>
      <c r="AD211" s="185">
        <f t="shared" ca="1" si="113"/>
        <v>26.646033197575637</v>
      </c>
      <c r="AE211" s="185">
        <f t="shared" ca="1" si="113"/>
        <v>27.382925708570539</v>
      </c>
      <c r="AF211" s="185">
        <f t="shared" ca="1" si="113"/>
        <v>28.149293920005242</v>
      </c>
      <c r="AG211" s="185">
        <f t="shared" ca="1" si="113"/>
        <v>28.900924281220039</v>
      </c>
      <c r="AH211" s="185">
        <f t="shared" ca="1" si="113"/>
        <v>29.696768193094535</v>
      </c>
      <c r="AI211" s="185">
        <f t="shared" ca="1" si="113"/>
        <v>30.52208780540883</v>
      </c>
      <c r="AJ211" s="185">
        <f t="shared" ca="1" si="113"/>
        <v>31.376883118162915</v>
      </c>
      <c r="AK211" s="185">
        <f t="shared" ca="1" si="113"/>
        <v>32.261154131356797</v>
      </c>
      <c r="AL211" s="185">
        <f t="shared" ca="1" si="113"/>
        <v>33.16016299477058</v>
      </c>
      <c r="AM211" s="185">
        <f t="shared" ca="1" si="113"/>
        <v>38.510002624593568</v>
      </c>
      <c r="AN211" s="185">
        <f t="shared" ca="1" si="113"/>
        <v>45.318889426186466</v>
      </c>
      <c r="AO211" s="185">
        <f t="shared" ca="1" si="113"/>
        <v>57.234441328973858</v>
      </c>
      <c r="AP211" s="185">
        <f t="shared" ca="1" si="113"/>
        <v>69.393167760389815</v>
      </c>
    </row>
    <row r="212" spans="1:42">
      <c r="A212" s="57" t="str">
        <f>'[4]TS BYDem'!A146</f>
        <v>*</v>
      </c>
      <c r="B212" s="185" t="s">
        <v>288</v>
      </c>
      <c r="C212" s="185" t="s">
        <v>137</v>
      </c>
      <c r="D212" s="186" t="str">
        <f>'[4]TS BYDem'!D146</f>
        <v>IFBS</v>
      </c>
      <c r="E212" s="185" t="s">
        <v>137</v>
      </c>
      <c r="F212" s="185" t="s">
        <v>137</v>
      </c>
      <c r="G212" s="185" t="s">
        <v>137</v>
      </c>
      <c r="H212" s="185" t="s">
        <v>137</v>
      </c>
      <c r="I212" s="185">
        <v>0</v>
      </c>
      <c r="J212" s="185">
        <f>INDEX('[4]TS BYDem'!$J$10:$J$203,MATCH(D212,'[4]TS BYDem'!$D$10:$D$203,0))</f>
        <v>20.421862032418336</v>
      </c>
      <c r="K212" s="185">
        <f t="shared" ca="1" si="110"/>
        <v>20.974104550219597</v>
      </c>
      <c r="L212" s="185">
        <f t="shared" ca="1" si="110"/>
        <v>21.357556616850037</v>
      </c>
      <c r="M212" s="185">
        <f t="shared" ca="1" si="110"/>
        <v>21.703386971282772</v>
      </c>
      <c r="N212" s="185">
        <f t="shared" ca="1" si="110"/>
        <v>21.965291967736011</v>
      </c>
      <c r="O212" s="185">
        <f t="shared" ca="1" si="110"/>
        <v>22.219962019535849</v>
      </c>
      <c r="P212" s="185">
        <f t="shared" ca="1" si="110"/>
        <v>22.520935717117478</v>
      </c>
      <c r="Q212" s="185">
        <f t="shared" ca="1" si="110"/>
        <v>22.544087540008373</v>
      </c>
      <c r="R212" s="185">
        <f t="shared" ca="1" si="110"/>
        <v>20.691941708736827</v>
      </c>
      <c r="S212" s="185">
        <f t="shared" ca="1" si="110"/>
        <v>21.314888530756591</v>
      </c>
      <c r="T212" s="185">
        <f t="shared" ca="1" si="110"/>
        <v>21.743267175288896</v>
      </c>
      <c r="U212" s="185">
        <f t="shared" ca="1" si="110"/>
        <v>22.125991644302513</v>
      </c>
      <c r="V212" s="185">
        <f t="shared" ca="1" si="110"/>
        <v>22.566565859891782</v>
      </c>
      <c r="W212" s="185">
        <f t="shared" ca="1" si="110"/>
        <v>22.991046343040928</v>
      </c>
      <c r="X212" s="185">
        <f t="shared" ca="1" si="110"/>
        <v>23.462657550077662</v>
      </c>
      <c r="Y212" s="185">
        <f t="shared" ca="1" si="110"/>
        <v>23.934268757114395</v>
      </c>
      <c r="Z212" s="185">
        <f t="shared" ca="1" si="110"/>
        <v>24.258501461952154</v>
      </c>
      <c r="AA212" s="185">
        <f t="shared" ca="1" si="113"/>
        <v>24.759588369428688</v>
      </c>
      <c r="AB212" s="185">
        <f t="shared" ca="1" si="113"/>
        <v>25.30488882756492</v>
      </c>
      <c r="AC212" s="185">
        <f t="shared" ca="1" si="113"/>
        <v>25.953354237240433</v>
      </c>
      <c r="AD212" s="185">
        <f t="shared" ca="1" si="113"/>
        <v>26.646033197575637</v>
      </c>
      <c r="AE212" s="185">
        <f t="shared" ca="1" si="113"/>
        <v>27.382925708570539</v>
      </c>
      <c r="AF212" s="185">
        <f t="shared" ca="1" si="113"/>
        <v>28.149293920005242</v>
      </c>
      <c r="AG212" s="185">
        <f t="shared" ca="1" si="113"/>
        <v>28.900924281220039</v>
      </c>
      <c r="AH212" s="185">
        <f t="shared" ca="1" si="113"/>
        <v>29.696768193094535</v>
      </c>
      <c r="AI212" s="185">
        <f t="shared" ca="1" si="113"/>
        <v>30.52208780540883</v>
      </c>
      <c r="AJ212" s="185">
        <f t="shared" ca="1" si="113"/>
        <v>31.376883118162915</v>
      </c>
      <c r="AK212" s="185">
        <f t="shared" ca="1" si="113"/>
        <v>32.261154131356797</v>
      </c>
      <c r="AL212" s="185">
        <f t="shared" ca="1" si="113"/>
        <v>33.16016299477058</v>
      </c>
      <c r="AM212" s="185">
        <f t="shared" ca="1" si="113"/>
        <v>38.510002624593568</v>
      </c>
      <c r="AN212" s="185">
        <f t="shared" ca="1" si="113"/>
        <v>45.318889426186466</v>
      </c>
      <c r="AO212" s="185">
        <f t="shared" ca="1" si="113"/>
        <v>57.234441328973858</v>
      </c>
      <c r="AP212" s="185">
        <f t="shared" ca="1" si="113"/>
        <v>69.393167760389815</v>
      </c>
    </row>
    <row r="213" spans="1:42">
      <c r="A213" s="57" t="str">
        <f>'[4]TS BYDem'!A147</f>
        <v>*</v>
      </c>
      <c r="B213" s="185" t="s">
        <v>288</v>
      </c>
      <c r="C213" s="185" t="s">
        <v>137</v>
      </c>
      <c r="D213" s="186" t="str">
        <f>'[4]TS BYDem'!D147</f>
        <v>IFBS</v>
      </c>
      <c r="E213" s="185" t="s">
        <v>137</v>
      </c>
      <c r="F213" s="185" t="s">
        <v>137</v>
      </c>
      <c r="G213" s="185" t="s">
        <v>137</v>
      </c>
      <c r="H213" s="185" t="s">
        <v>137</v>
      </c>
      <c r="I213" s="185">
        <v>0</v>
      </c>
      <c r="J213" s="185">
        <f>INDEX('[4]TS BYDem'!$J$10:$J$203,MATCH(D213,'[4]TS BYDem'!$D$10:$D$203,0))</f>
        <v>20.421862032418336</v>
      </c>
      <c r="K213" s="185">
        <f t="shared" ca="1" si="110"/>
        <v>20.974104550219597</v>
      </c>
      <c r="L213" s="185">
        <f t="shared" ca="1" si="110"/>
        <v>21.357556616850037</v>
      </c>
      <c r="M213" s="185">
        <f t="shared" ca="1" si="110"/>
        <v>21.703386971282772</v>
      </c>
      <c r="N213" s="185">
        <f t="shared" ca="1" si="110"/>
        <v>21.965291967736011</v>
      </c>
      <c r="O213" s="185">
        <f t="shared" ca="1" si="110"/>
        <v>22.219962019535849</v>
      </c>
      <c r="P213" s="185">
        <f t="shared" ca="1" si="110"/>
        <v>22.520935717117478</v>
      </c>
      <c r="Q213" s="185">
        <f t="shared" ca="1" si="110"/>
        <v>22.544087540008373</v>
      </c>
      <c r="R213" s="185">
        <f t="shared" ca="1" si="110"/>
        <v>20.691941708736827</v>
      </c>
      <c r="S213" s="185">
        <f t="shared" ca="1" si="110"/>
        <v>21.314888530756591</v>
      </c>
      <c r="T213" s="185">
        <f t="shared" ca="1" si="110"/>
        <v>21.743267175288896</v>
      </c>
      <c r="U213" s="185">
        <f t="shared" ca="1" si="110"/>
        <v>22.125991644302513</v>
      </c>
      <c r="V213" s="185">
        <f t="shared" ca="1" si="110"/>
        <v>22.566565859891782</v>
      </c>
      <c r="W213" s="185">
        <f t="shared" ca="1" si="110"/>
        <v>22.991046343040928</v>
      </c>
      <c r="X213" s="185">
        <f t="shared" ca="1" si="110"/>
        <v>23.462657550077662</v>
      </c>
      <c r="Y213" s="185">
        <f t="shared" ca="1" si="110"/>
        <v>23.934268757114395</v>
      </c>
      <c r="Z213" s="185">
        <f t="shared" ca="1" si="110"/>
        <v>24.258501461952154</v>
      </c>
      <c r="AA213" s="185">
        <f t="shared" ca="1" si="113"/>
        <v>24.759588369428688</v>
      </c>
      <c r="AB213" s="185">
        <f t="shared" ca="1" si="113"/>
        <v>25.30488882756492</v>
      </c>
      <c r="AC213" s="185">
        <f t="shared" ca="1" si="113"/>
        <v>25.953354237240433</v>
      </c>
      <c r="AD213" s="185">
        <f t="shared" ca="1" si="113"/>
        <v>26.646033197575637</v>
      </c>
      <c r="AE213" s="185">
        <f t="shared" ca="1" si="113"/>
        <v>27.382925708570539</v>
      </c>
      <c r="AF213" s="185">
        <f t="shared" ca="1" si="113"/>
        <v>28.149293920005242</v>
      </c>
      <c r="AG213" s="185">
        <f t="shared" ca="1" si="113"/>
        <v>28.900924281220039</v>
      </c>
      <c r="AH213" s="185">
        <f t="shared" ca="1" si="113"/>
        <v>29.696768193094535</v>
      </c>
      <c r="AI213" s="185">
        <f t="shared" ca="1" si="113"/>
        <v>30.52208780540883</v>
      </c>
      <c r="AJ213" s="185">
        <f t="shared" ca="1" si="113"/>
        <v>31.376883118162915</v>
      </c>
      <c r="AK213" s="185">
        <f t="shared" ca="1" si="113"/>
        <v>32.261154131356797</v>
      </c>
      <c r="AL213" s="185">
        <f t="shared" ca="1" si="113"/>
        <v>33.16016299477058</v>
      </c>
      <c r="AM213" s="185">
        <f t="shared" ca="1" si="113"/>
        <v>38.510002624593568</v>
      </c>
      <c r="AN213" s="185">
        <f t="shared" ca="1" si="113"/>
        <v>45.318889426186466</v>
      </c>
      <c r="AO213" s="185">
        <f t="shared" ca="1" si="113"/>
        <v>57.234441328973858</v>
      </c>
      <c r="AP213" s="185">
        <f t="shared" ref="AP213" ca="1" si="116">AP$197/AO$197*AO213</f>
        <v>69.393167760389815</v>
      </c>
    </row>
    <row r="214" spans="1:42">
      <c r="A214" s="57" t="str">
        <f>'[4]TS BYDem'!A148</f>
        <v>*</v>
      </c>
      <c r="B214" s="185" t="s">
        <v>288</v>
      </c>
      <c r="C214" s="185" t="s">
        <v>137</v>
      </c>
      <c r="D214" s="186" t="str">
        <f>'[4]TS BYDem'!D148</f>
        <v>IFBS</v>
      </c>
      <c r="E214" s="185" t="s">
        <v>137</v>
      </c>
      <c r="F214" s="185" t="s">
        <v>137</v>
      </c>
      <c r="G214" s="185" t="s">
        <v>137</v>
      </c>
      <c r="H214" s="185" t="s">
        <v>137</v>
      </c>
      <c r="I214" s="185">
        <v>0</v>
      </c>
      <c r="J214" s="185">
        <f>INDEX('[4]TS BYDem'!$J$10:$J$203,MATCH(D214,'[4]TS BYDem'!$D$10:$D$203,0))</f>
        <v>20.421862032418336</v>
      </c>
    </row>
    <row r="215" spans="1:42">
      <c r="A215" s="57" t="str">
        <f>'[4]TS BYDem'!A149</f>
        <v>*</v>
      </c>
      <c r="B215" s="185" t="s">
        <v>288</v>
      </c>
      <c r="C215" s="185" t="s">
        <v>137</v>
      </c>
      <c r="D215" s="186" t="str">
        <f>'[4]TS BYDem'!D149</f>
        <v>Useful Energy Service</v>
      </c>
      <c r="E215" s="185" t="s">
        <v>137</v>
      </c>
      <c r="F215" s="185" t="s">
        <v>137</v>
      </c>
      <c r="G215" s="185" t="s">
        <v>137</v>
      </c>
      <c r="H215" s="185" t="s">
        <v>137</v>
      </c>
      <c r="I215" s="185">
        <v>0</v>
      </c>
      <c r="J215" s="185" t="str">
        <f>INDEX('[4]TS BYDem'!$J$10:$J$203,MATCH(D215,'[4]TS BYDem'!$D$10:$D$203,0))</f>
        <v/>
      </c>
    </row>
    <row r="216" spans="1:42" s="5" customFormat="1">
      <c r="A216" s="57" t="str">
        <f>'[4]TS BYDem'!A146</f>
        <v>*</v>
      </c>
      <c r="B216" s="5">
        <f>B197+1</f>
        <v>11</v>
      </c>
      <c r="C216" s="3" t="str">
        <f ca="1">OFFSET($C$9,$B216,0)</f>
        <v>N.M.M Products</v>
      </c>
      <c r="D216" s="3" t="str">
        <f ca="1">OFFSET($B$9,$B216,0)</f>
        <v>NM</v>
      </c>
      <c r="J216" s="5">
        <f ca="1">SUMIF($B$10:$B$24,$D216,J$10:J$24)*SUMIF($B$10:$B$24,$D216,J$45:J$58)</f>
        <v>225.81360892991603</v>
      </c>
      <c r="K216" s="5">
        <f t="shared" ref="K216:AP216" ca="1" si="117">SUMIF($B$10:$B$24,$D216,K$10:K$24)*SUMIF($B$10:$B$24,$D216,K$45:K$58)</f>
        <v>231.92</v>
      </c>
      <c r="L216" s="5">
        <f t="shared" ca="1" si="117"/>
        <v>236.16</v>
      </c>
      <c r="M216" s="5">
        <f t="shared" ca="1" si="117"/>
        <v>239.98400000000001</v>
      </c>
      <c r="N216" s="5">
        <f t="shared" ca="1" si="117"/>
        <v>242.88</v>
      </c>
      <c r="O216" s="5">
        <f t="shared" ca="1" si="117"/>
        <v>245.696</v>
      </c>
      <c r="P216" s="5">
        <f t="shared" ca="1" si="117"/>
        <v>249.024</v>
      </c>
      <c r="Q216" s="5">
        <f t="shared" ca="1" si="117"/>
        <v>249.28</v>
      </c>
      <c r="R216" s="5">
        <f t="shared" ca="1" si="117"/>
        <v>228.8</v>
      </c>
      <c r="S216" s="5">
        <f t="shared" ca="1" si="117"/>
        <v>235.68820000000005</v>
      </c>
      <c r="T216" s="5">
        <f t="shared" ca="1" si="117"/>
        <v>240.42497314814818</v>
      </c>
      <c r="U216" s="5">
        <f t="shared" ca="1" si="117"/>
        <v>244.65692777777784</v>
      </c>
      <c r="V216" s="5">
        <f t="shared" ca="1" si="117"/>
        <v>249.52855277777783</v>
      </c>
      <c r="W216" s="5">
        <f t="shared" ca="1" si="117"/>
        <v>254.22222222222231</v>
      </c>
      <c r="X216" s="5">
        <f t="shared" ca="1" si="117"/>
        <v>259.4370370370371</v>
      </c>
      <c r="Y216" s="5">
        <f t="shared" ca="1" si="117"/>
        <v>264.65185185185186</v>
      </c>
      <c r="Z216" s="5">
        <f t="shared" ca="1" si="117"/>
        <v>268.23703703703706</v>
      </c>
      <c r="AA216" s="5">
        <f t="shared" ca="1" si="117"/>
        <v>273.77777777777783</v>
      </c>
      <c r="AB216" s="5">
        <f ca="1">SUMIF($B$10:$B$24,$D216,AB$10:AB$24)*SUMIF($B$10:$B$24,$D216,AB$44:AB$58)</f>
        <v>279.80740740740748</v>
      </c>
      <c r="AC216" s="5">
        <f t="shared" ca="1" si="117"/>
        <v>286.97777777777787</v>
      </c>
      <c r="AD216" s="5">
        <f t="shared" ca="1" si="117"/>
        <v>294.63703703703709</v>
      </c>
      <c r="AE216" s="5">
        <f t="shared" ca="1" si="117"/>
        <v>302.78518518518524</v>
      </c>
      <c r="AF216" s="5">
        <f t="shared" ca="1" si="117"/>
        <v>311.25925925925935</v>
      </c>
      <c r="AG216" s="5">
        <f t="shared" ca="1" si="117"/>
        <v>319.57037037037043</v>
      </c>
      <c r="AH216" s="5">
        <f t="shared" ca="1" si="117"/>
        <v>328.37037037037044</v>
      </c>
      <c r="AI216" s="5">
        <f t="shared" ca="1" si="117"/>
        <v>337.49629629629641</v>
      </c>
      <c r="AJ216" s="5">
        <f t="shared" ca="1" si="117"/>
        <v>346.94814814814822</v>
      </c>
      <c r="AK216" s="5">
        <f t="shared" ca="1" si="117"/>
        <v>356.72592592592599</v>
      </c>
      <c r="AL216" s="5">
        <f t="shared" ca="1" si="117"/>
        <v>366.66666666666674</v>
      </c>
      <c r="AM216" s="5">
        <f t="shared" ca="1" si="117"/>
        <v>425.82222222222231</v>
      </c>
      <c r="AN216" s="5">
        <f t="shared" ca="1" si="117"/>
        <v>501.11111111111126</v>
      </c>
      <c r="AO216" s="5">
        <f t="shared" ca="1" si="117"/>
        <v>632.86666666666497</v>
      </c>
      <c r="AP216" s="5">
        <f t="shared" ca="1" si="117"/>
        <v>767.31111111111022</v>
      </c>
    </row>
    <row r="217" spans="1:42">
      <c r="A217" s="57" t="str">
        <f>'[4]TS BYDem'!A151</f>
        <v>*</v>
      </c>
      <c r="B217" s="185" t="s">
        <v>288</v>
      </c>
      <c r="C217" s="185" t="s">
        <v>137</v>
      </c>
      <c r="D217" s="186">
        <f>'[4]TS BYDem'!D151</f>
        <v>2</v>
      </c>
      <c r="E217" s="185" t="s">
        <v>137</v>
      </c>
      <c r="F217" s="185" t="s">
        <v>137</v>
      </c>
      <c r="G217" s="185" t="s">
        <v>137</v>
      </c>
      <c r="H217" s="185" t="s">
        <v>137</v>
      </c>
      <c r="I217" s="185">
        <v>0</v>
      </c>
      <c r="J217" s="185" t="str">
        <f>INDEX('[4]TS BYDem'!$J$10:$J$203,MATCH(D217,'[4]TS BYDem'!$D$10:$D$203,0))</f>
        <v/>
      </c>
      <c r="K217" s="185" t="e">
        <f t="shared" ref="K217:Z232" ca="1" si="118">K$216/J$216*J217</f>
        <v>#VALUE!</v>
      </c>
      <c r="L217" s="185" t="e">
        <f t="shared" ca="1" si="118"/>
        <v>#VALUE!</v>
      </c>
      <c r="M217" s="185" t="e">
        <f t="shared" ca="1" si="118"/>
        <v>#VALUE!</v>
      </c>
      <c r="N217" s="185" t="e">
        <f t="shared" ca="1" si="118"/>
        <v>#VALUE!</v>
      </c>
      <c r="O217" s="185" t="e">
        <f t="shared" ca="1" si="118"/>
        <v>#VALUE!</v>
      </c>
      <c r="P217" s="185" t="e">
        <f t="shared" ca="1" si="118"/>
        <v>#VALUE!</v>
      </c>
      <c r="Q217" s="185" t="e">
        <f t="shared" ca="1" si="118"/>
        <v>#VALUE!</v>
      </c>
      <c r="R217" s="185" t="e">
        <f t="shared" ca="1" si="118"/>
        <v>#VALUE!</v>
      </c>
      <c r="S217" s="185" t="e">
        <f t="shared" ca="1" si="118"/>
        <v>#VALUE!</v>
      </c>
      <c r="T217" s="185" t="e">
        <f t="shared" ca="1" si="118"/>
        <v>#VALUE!</v>
      </c>
      <c r="U217" s="185" t="e">
        <f t="shared" ca="1" si="118"/>
        <v>#VALUE!</v>
      </c>
      <c r="V217" s="185" t="e">
        <f t="shared" ca="1" si="118"/>
        <v>#VALUE!</v>
      </c>
      <c r="W217" s="185" t="e">
        <f t="shared" ca="1" si="118"/>
        <v>#VALUE!</v>
      </c>
      <c r="X217" s="185" t="e">
        <f t="shared" ca="1" si="118"/>
        <v>#VALUE!</v>
      </c>
      <c r="Y217" s="185" t="e">
        <f t="shared" ca="1" si="118"/>
        <v>#VALUE!</v>
      </c>
      <c r="Z217" s="185" t="e">
        <f t="shared" ca="1" si="118"/>
        <v>#VALUE!</v>
      </c>
      <c r="AA217" s="185" t="e">
        <f t="shared" ref="AA217:AP232" ca="1" si="119">AA$216/Z$216*Z217</f>
        <v>#VALUE!</v>
      </c>
      <c r="AB217" s="185" t="e">
        <f t="shared" ca="1" si="119"/>
        <v>#VALUE!</v>
      </c>
      <c r="AC217" s="185" t="e">
        <f t="shared" ca="1" si="119"/>
        <v>#VALUE!</v>
      </c>
      <c r="AD217" s="185" t="e">
        <f t="shared" ca="1" si="119"/>
        <v>#VALUE!</v>
      </c>
      <c r="AE217" s="185" t="e">
        <f t="shared" ca="1" si="119"/>
        <v>#VALUE!</v>
      </c>
      <c r="AF217" s="185" t="e">
        <f t="shared" ca="1" si="119"/>
        <v>#VALUE!</v>
      </c>
      <c r="AG217" s="185" t="e">
        <f t="shared" ca="1" si="119"/>
        <v>#VALUE!</v>
      </c>
      <c r="AH217" s="185" t="e">
        <f t="shared" ca="1" si="119"/>
        <v>#VALUE!</v>
      </c>
      <c r="AI217" s="185" t="e">
        <f t="shared" ca="1" si="119"/>
        <v>#VALUE!</v>
      </c>
      <c r="AJ217" s="185" t="e">
        <f t="shared" ca="1" si="119"/>
        <v>#VALUE!</v>
      </c>
      <c r="AK217" s="185" t="e">
        <f t="shared" ca="1" si="119"/>
        <v>#VALUE!</v>
      </c>
      <c r="AL217" s="185" t="e">
        <f t="shared" ca="1" si="119"/>
        <v>#VALUE!</v>
      </c>
      <c r="AM217" s="185" t="e">
        <f t="shared" ca="1" si="119"/>
        <v>#VALUE!</v>
      </c>
      <c r="AN217" s="185" t="e">
        <f t="shared" ca="1" si="119"/>
        <v>#VALUE!</v>
      </c>
      <c r="AO217" s="185" t="e">
        <f t="shared" ca="1" si="119"/>
        <v>#VALUE!</v>
      </c>
      <c r="AP217" s="185" t="e">
        <f t="shared" ca="1" si="119"/>
        <v>#VALUE!</v>
      </c>
    </row>
    <row r="218" spans="1:42">
      <c r="A218" s="57" t="str">
        <f>'[4]TS BYDem'!A152</f>
        <v>*</v>
      </c>
      <c r="B218" s="185" t="s">
        <v>288</v>
      </c>
      <c r="C218" s="185" t="s">
        <v>137</v>
      </c>
      <c r="D218" s="186" t="str">
        <f>'[4]TS BYDem'!D152</f>
        <v>IPPK</v>
      </c>
      <c r="E218" s="185" t="s">
        <v>137</v>
      </c>
      <c r="F218" s="185" t="s">
        <v>137</v>
      </c>
      <c r="G218" s="185" t="s">
        <v>137</v>
      </c>
      <c r="H218" s="185" t="s">
        <v>137</v>
      </c>
      <c r="I218" s="185">
        <v>0</v>
      </c>
      <c r="J218" s="185" t="str">
        <f>INDEX('[4]TS BYDem'!$J$10:$J$203,MATCH(D218,'[4]TS BYDem'!$D$10:$D$203,0))</f>
        <v/>
      </c>
      <c r="K218" s="185" t="e">
        <f t="shared" ca="1" si="118"/>
        <v>#VALUE!</v>
      </c>
      <c r="L218" s="185" t="e">
        <f t="shared" ca="1" si="118"/>
        <v>#VALUE!</v>
      </c>
      <c r="M218" s="185" t="e">
        <f t="shared" ca="1" si="118"/>
        <v>#VALUE!</v>
      </c>
      <c r="N218" s="185" t="e">
        <f t="shared" ca="1" si="118"/>
        <v>#VALUE!</v>
      </c>
      <c r="O218" s="185" t="e">
        <f t="shared" ca="1" si="118"/>
        <v>#VALUE!</v>
      </c>
      <c r="P218" s="185" t="e">
        <f t="shared" ca="1" si="118"/>
        <v>#VALUE!</v>
      </c>
      <c r="Q218" s="185" t="e">
        <f t="shared" ca="1" si="118"/>
        <v>#VALUE!</v>
      </c>
      <c r="R218" s="185" t="e">
        <f t="shared" ca="1" si="118"/>
        <v>#VALUE!</v>
      </c>
      <c r="S218" s="185" t="e">
        <f t="shared" ca="1" si="118"/>
        <v>#VALUE!</v>
      </c>
      <c r="T218" s="185" t="e">
        <f t="shared" ca="1" si="118"/>
        <v>#VALUE!</v>
      </c>
      <c r="U218" s="185" t="e">
        <f t="shared" ca="1" si="118"/>
        <v>#VALUE!</v>
      </c>
      <c r="V218" s="185" t="e">
        <f t="shared" ca="1" si="118"/>
        <v>#VALUE!</v>
      </c>
      <c r="W218" s="185" t="e">
        <f t="shared" ca="1" si="118"/>
        <v>#VALUE!</v>
      </c>
      <c r="X218" s="185" t="e">
        <f t="shared" ca="1" si="118"/>
        <v>#VALUE!</v>
      </c>
      <c r="Y218" s="185" t="e">
        <f t="shared" ca="1" si="118"/>
        <v>#VALUE!</v>
      </c>
      <c r="Z218" s="185" t="e">
        <f t="shared" ca="1" si="118"/>
        <v>#VALUE!</v>
      </c>
      <c r="AA218" s="185" t="e">
        <f t="shared" ca="1" si="119"/>
        <v>#VALUE!</v>
      </c>
      <c r="AB218" s="185" t="e">
        <f t="shared" ca="1" si="119"/>
        <v>#VALUE!</v>
      </c>
      <c r="AC218" s="185" t="e">
        <f t="shared" ca="1" si="119"/>
        <v>#VALUE!</v>
      </c>
      <c r="AD218" s="185" t="e">
        <f t="shared" ca="1" si="119"/>
        <v>#VALUE!</v>
      </c>
      <c r="AE218" s="185" t="e">
        <f t="shared" ca="1" si="119"/>
        <v>#VALUE!</v>
      </c>
      <c r="AF218" s="185" t="e">
        <f t="shared" ca="1" si="119"/>
        <v>#VALUE!</v>
      </c>
      <c r="AG218" s="185" t="e">
        <f t="shared" ca="1" si="119"/>
        <v>#VALUE!</v>
      </c>
      <c r="AH218" s="185" t="e">
        <f t="shared" ca="1" si="119"/>
        <v>#VALUE!</v>
      </c>
      <c r="AI218" s="185" t="e">
        <f t="shared" ca="1" si="119"/>
        <v>#VALUE!</v>
      </c>
      <c r="AJ218" s="185" t="e">
        <f t="shared" ca="1" si="119"/>
        <v>#VALUE!</v>
      </c>
      <c r="AK218" s="185" t="e">
        <f t="shared" ca="1" si="119"/>
        <v>#VALUE!</v>
      </c>
      <c r="AL218" s="185" t="e">
        <f t="shared" ca="1" si="119"/>
        <v>#VALUE!</v>
      </c>
      <c r="AM218" s="185" t="e">
        <f t="shared" ca="1" si="119"/>
        <v>#VALUE!</v>
      </c>
      <c r="AN218" s="185" t="e">
        <f t="shared" ca="1" si="119"/>
        <v>#VALUE!</v>
      </c>
      <c r="AO218" s="185" t="e">
        <f t="shared" ca="1" si="119"/>
        <v>#VALUE!</v>
      </c>
      <c r="AP218" s="185" t="e">
        <f t="shared" ca="1" si="119"/>
        <v>#VALUE!</v>
      </c>
    </row>
    <row r="219" spans="1:42">
      <c r="A219" s="57" t="str">
        <f>'[4]TS BYDem'!A153</f>
        <v>*</v>
      </c>
      <c r="B219" s="185" t="s">
        <v>288</v>
      </c>
      <c r="C219" s="185" t="s">
        <v>137</v>
      </c>
      <c r="D219" s="186" t="str">
        <f>'[4]TS BYDem'!D153</f>
        <v>IPPA</v>
      </c>
      <c r="E219" s="185" t="s">
        <v>137</v>
      </c>
      <c r="F219" s="185" t="s">
        <v>137</v>
      </c>
      <c r="G219" s="185" t="s">
        <v>137</v>
      </c>
      <c r="H219" s="185" t="s">
        <v>137</v>
      </c>
      <c r="I219" s="185">
        <v>0</v>
      </c>
      <c r="J219" s="185" t="str">
        <f>INDEX('[4]TS BYDem'!$J$10:$J$203,MATCH(D219,'[4]TS BYDem'!$D$10:$D$203,0))</f>
        <v/>
      </c>
      <c r="K219" s="185" t="e">
        <f t="shared" ca="1" si="118"/>
        <v>#VALUE!</v>
      </c>
      <c r="L219" s="185" t="e">
        <f t="shared" ca="1" si="118"/>
        <v>#VALUE!</v>
      </c>
      <c r="M219" s="185" t="e">
        <f t="shared" ca="1" si="118"/>
        <v>#VALUE!</v>
      </c>
      <c r="N219" s="185" t="e">
        <f t="shared" ca="1" si="118"/>
        <v>#VALUE!</v>
      </c>
      <c r="O219" s="185" t="e">
        <f t="shared" ca="1" si="118"/>
        <v>#VALUE!</v>
      </c>
      <c r="P219" s="185" t="e">
        <f t="shared" ca="1" si="118"/>
        <v>#VALUE!</v>
      </c>
      <c r="Q219" s="185" t="e">
        <f t="shared" ca="1" si="118"/>
        <v>#VALUE!</v>
      </c>
      <c r="R219" s="185" t="e">
        <f t="shared" ca="1" si="118"/>
        <v>#VALUE!</v>
      </c>
      <c r="S219" s="185" t="e">
        <f t="shared" ca="1" si="118"/>
        <v>#VALUE!</v>
      </c>
      <c r="T219" s="185" t="e">
        <f t="shared" ca="1" si="118"/>
        <v>#VALUE!</v>
      </c>
      <c r="U219" s="185" t="e">
        <f t="shared" ca="1" si="118"/>
        <v>#VALUE!</v>
      </c>
      <c r="V219" s="185" t="e">
        <f t="shared" ca="1" si="118"/>
        <v>#VALUE!</v>
      </c>
      <c r="W219" s="185" t="e">
        <f t="shared" ca="1" si="118"/>
        <v>#VALUE!</v>
      </c>
      <c r="X219" s="185" t="e">
        <f t="shared" ca="1" si="118"/>
        <v>#VALUE!</v>
      </c>
      <c r="Y219" s="185" t="e">
        <f t="shared" ca="1" si="118"/>
        <v>#VALUE!</v>
      </c>
      <c r="Z219" s="185" t="e">
        <f t="shared" ca="1" si="118"/>
        <v>#VALUE!</v>
      </c>
      <c r="AA219" s="185" t="e">
        <f t="shared" ca="1" si="119"/>
        <v>#VALUE!</v>
      </c>
      <c r="AB219" s="185" t="e">
        <f t="shared" ca="1" si="119"/>
        <v>#VALUE!</v>
      </c>
      <c r="AC219" s="185" t="e">
        <f t="shared" ca="1" si="119"/>
        <v>#VALUE!</v>
      </c>
      <c r="AD219" s="185" t="e">
        <f t="shared" ca="1" si="119"/>
        <v>#VALUE!</v>
      </c>
      <c r="AE219" s="185" t="e">
        <f t="shared" ca="1" si="119"/>
        <v>#VALUE!</v>
      </c>
      <c r="AF219" s="185" t="e">
        <f t="shared" ca="1" si="119"/>
        <v>#VALUE!</v>
      </c>
      <c r="AG219" s="185" t="e">
        <f t="shared" ca="1" si="119"/>
        <v>#VALUE!</v>
      </c>
      <c r="AH219" s="185" t="e">
        <f t="shared" ca="1" si="119"/>
        <v>#VALUE!</v>
      </c>
      <c r="AI219" s="185" t="e">
        <f t="shared" ca="1" si="119"/>
        <v>#VALUE!</v>
      </c>
      <c r="AJ219" s="185" t="e">
        <f t="shared" ca="1" si="119"/>
        <v>#VALUE!</v>
      </c>
      <c r="AK219" s="185" t="e">
        <f t="shared" ca="1" si="119"/>
        <v>#VALUE!</v>
      </c>
      <c r="AL219" s="185" t="e">
        <f t="shared" ca="1" si="119"/>
        <v>#VALUE!</v>
      </c>
      <c r="AM219" s="185" t="e">
        <f t="shared" ca="1" si="119"/>
        <v>#VALUE!</v>
      </c>
      <c r="AN219" s="185" t="e">
        <f t="shared" ca="1" si="119"/>
        <v>#VALUE!</v>
      </c>
      <c r="AO219" s="185" t="e">
        <f t="shared" ca="1" si="119"/>
        <v>#VALUE!</v>
      </c>
      <c r="AP219" s="185" t="e">
        <f t="shared" ca="1" si="119"/>
        <v>#VALUE!</v>
      </c>
    </row>
    <row r="220" spans="1:42">
      <c r="A220" s="57" t="str">
        <f>'[4]TS BYDem'!A154</f>
        <v>*</v>
      </c>
      <c r="B220" s="185" t="s">
        <v>288</v>
      </c>
      <c r="C220" s="185" t="s">
        <v>137</v>
      </c>
      <c r="D220" s="186" t="str">
        <f>'[4]TS BYDem'!D154</f>
        <v>IPPL</v>
      </c>
      <c r="E220" s="185" t="s">
        <v>137</v>
      </c>
      <c r="F220" s="185" t="s">
        <v>137</v>
      </c>
      <c r="G220" s="185" t="s">
        <v>137</v>
      </c>
      <c r="H220" s="185" t="s">
        <v>137</v>
      </c>
      <c r="I220" s="185">
        <v>0</v>
      </c>
      <c r="J220" s="185" t="str">
        <f>INDEX('[4]TS BYDem'!$J$10:$J$203,MATCH(D220,'[4]TS BYDem'!$D$10:$D$203,0))</f>
        <v/>
      </c>
      <c r="K220" s="185" t="e">
        <f t="shared" ca="1" si="118"/>
        <v>#VALUE!</v>
      </c>
      <c r="L220" s="185" t="e">
        <f t="shared" ca="1" si="118"/>
        <v>#VALUE!</v>
      </c>
      <c r="M220" s="185" t="e">
        <f t="shared" ca="1" si="118"/>
        <v>#VALUE!</v>
      </c>
      <c r="N220" s="185" t="e">
        <f t="shared" ca="1" si="118"/>
        <v>#VALUE!</v>
      </c>
      <c r="O220" s="185" t="e">
        <f t="shared" ca="1" si="118"/>
        <v>#VALUE!</v>
      </c>
      <c r="P220" s="185" t="e">
        <f t="shared" ca="1" si="118"/>
        <v>#VALUE!</v>
      </c>
      <c r="Q220" s="185" t="e">
        <f t="shared" ca="1" si="118"/>
        <v>#VALUE!</v>
      </c>
      <c r="R220" s="185" t="e">
        <f t="shared" ca="1" si="118"/>
        <v>#VALUE!</v>
      </c>
      <c r="S220" s="185" t="e">
        <f t="shared" ca="1" si="118"/>
        <v>#VALUE!</v>
      </c>
      <c r="T220" s="185" t="e">
        <f t="shared" ca="1" si="118"/>
        <v>#VALUE!</v>
      </c>
      <c r="U220" s="185" t="e">
        <f t="shared" ca="1" si="118"/>
        <v>#VALUE!</v>
      </c>
      <c r="V220" s="185" t="e">
        <f t="shared" ca="1" si="118"/>
        <v>#VALUE!</v>
      </c>
      <c r="W220" s="185" t="e">
        <f t="shared" ca="1" si="118"/>
        <v>#VALUE!</v>
      </c>
      <c r="X220" s="185" t="e">
        <f t="shared" ca="1" si="118"/>
        <v>#VALUE!</v>
      </c>
      <c r="Y220" s="185" t="e">
        <f t="shared" ca="1" si="118"/>
        <v>#VALUE!</v>
      </c>
      <c r="Z220" s="185" t="e">
        <f t="shared" ca="1" si="118"/>
        <v>#VALUE!</v>
      </c>
      <c r="AA220" s="185" t="e">
        <f t="shared" ca="1" si="119"/>
        <v>#VALUE!</v>
      </c>
      <c r="AB220" s="185" t="e">
        <f t="shared" ca="1" si="119"/>
        <v>#VALUE!</v>
      </c>
      <c r="AC220" s="185" t="e">
        <f t="shared" ca="1" si="119"/>
        <v>#VALUE!</v>
      </c>
      <c r="AD220" s="185" t="e">
        <f t="shared" ca="1" si="119"/>
        <v>#VALUE!</v>
      </c>
      <c r="AE220" s="185" t="e">
        <f t="shared" ca="1" si="119"/>
        <v>#VALUE!</v>
      </c>
      <c r="AF220" s="185" t="e">
        <f t="shared" ca="1" si="119"/>
        <v>#VALUE!</v>
      </c>
      <c r="AG220" s="185" t="e">
        <f t="shared" ca="1" si="119"/>
        <v>#VALUE!</v>
      </c>
      <c r="AH220" s="185" t="e">
        <f t="shared" ca="1" si="119"/>
        <v>#VALUE!</v>
      </c>
      <c r="AI220" s="185" t="e">
        <f t="shared" ca="1" si="119"/>
        <v>#VALUE!</v>
      </c>
      <c r="AJ220" s="185" t="e">
        <f t="shared" ca="1" si="119"/>
        <v>#VALUE!</v>
      </c>
      <c r="AK220" s="185" t="e">
        <f t="shared" ca="1" si="119"/>
        <v>#VALUE!</v>
      </c>
      <c r="AL220" s="185" t="e">
        <f t="shared" ca="1" si="119"/>
        <v>#VALUE!</v>
      </c>
      <c r="AM220" s="185" t="e">
        <f t="shared" ca="1" si="119"/>
        <v>#VALUE!</v>
      </c>
      <c r="AN220" s="185" t="e">
        <f t="shared" ca="1" si="119"/>
        <v>#VALUE!</v>
      </c>
      <c r="AO220" s="185" t="e">
        <f t="shared" ca="1" si="119"/>
        <v>#VALUE!</v>
      </c>
      <c r="AP220" s="185" t="e">
        <f t="shared" ca="1" si="119"/>
        <v>#VALUE!</v>
      </c>
    </row>
    <row r="221" spans="1:42">
      <c r="A221" s="57" t="str">
        <f>'[4]TS BYDem'!A155</f>
        <v>*</v>
      </c>
      <c r="B221" s="185" t="s">
        <v>288</v>
      </c>
      <c r="C221" s="185" t="s">
        <v>137</v>
      </c>
      <c r="D221" s="186" t="str">
        <f>'[4]TS BYDem'!D155</f>
        <v>IPPC</v>
      </c>
      <c r="E221" s="185" t="s">
        <v>137</v>
      </c>
      <c r="F221" s="185" t="s">
        <v>137</v>
      </c>
      <c r="G221" s="185" t="s">
        <v>137</v>
      </c>
      <c r="H221" s="185" t="s">
        <v>137</v>
      </c>
      <c r="I221" s="185">
        <v>0</v>
      </c>
      <c r="J221" s="185" t="str">
        <f>INDEX('[4]TS BYDem'!$J$10:$J$203,MATCH(D221,'[4]TS BYDem'!$D$10:$D$203,0))</f>
        <v/>
      </c>
      <c r="K221" s="185" t="e">
        <f t="shared" ca="1" si="118"/>
        <v>#VALUE!</v>
      </c>
      <c r="L221" s="185" t="e">
        <f t="shared" ca="1" si="118"/>
        <v>#VALUE!</v>
      </c>
      <c r="M221" s="185" t="e">
        <f t="shared" ca="1" si="118"/>
        <v>#VALUE!</v>
      </c>
      <c r="N221" s="185" t="e">
        <f t="shared" ca="1" si="118"/>
        <v>#VALUE!</v>
      </c>
      <c r="O221" s="185" t="e">
        <f t="shared" ca="1" si="118"/>
        <v>#VALUE!</v>
      </c>
      <c r="P221" s="185" t="e">
        <f t="shared" ca="1" si="118"/>
        <v>#VALUE!</v>
      </c>
      <c r="Q221" s="185" t="e">
        <f t="shared" ca="1" si="118"/>
        <v>#VALUE!</v>
      </c>
      <c r="R221" s="185" t="e">
        <f t="shared" ca="1" si="118"/>
        <v>#VALUE!</v>
      </c>
      <c r="S221" s="185" t="e">
        <f t="shared" ca="1" si="118"/>
        <v>#VALUE!</v>
      </c>
      <c r="T221" s="185" t="e">
        <f t="shared" ca="1" si="118"/>
        <v>#VALUE!</v>
      </c>
      <c r="U221" s="185" t="e">
        <f t="shared" ca="1" si="118"/>
        <v>#VALUE!</v>
      </c>
      <c r="V221" s="185" t="e">
        <f t="shared" ca="1" si="118"/>
        <v>#VALUE!</v>
      </c>
      <c r="W221" s="185" t="e">
        <f t="shared" ca="1" si="118"/>
        <v>#VALUE!</v>
      </c>
      <c r="X221" s="185" t="e">
        <f t="shared" ca="1" si="118"/>
        <v>#VALUE!</v>
      </c>
      <c r="Y221" s="185" t="e">
        <f t="shared" ca="1" si="118"/>
        <v>#VALUE!</v>
      </c>
      <c r="Z221" s="185" t="e">
        <f t="shared" ca="1" si="118"/>
        <v>#VALUE!</v>
      </c>
      <c r="AA221" s="185" t="e">
        <f t="shared" ca="1" si="119"/>
        <v>#VALUE!</v>
      </c>
      <c r="AB221" s="185" t="e">
        <f t="shared" ca="1" si="119"/>
        <v>#VALUE!</v>
      </c>
      <c r="AC221" s="185" t="e">
        <f t="shared" ca="1" si="119"/>
        <v>#VALUE!</v>
      </c>
      <c r="AD221" s="185" t="e">
        <f t="shared" ca="1" si="119"/>
        <v>#VALUE!</v>
      </c>
      <c r="AE221" s="185" t="e">
        <f t="shared" ca="1" si="119"/>
        <v>#VALUE!</v>
      </c>
      <c r="AF221" s="185" t="e">
        <f t="shared" ca="1" si="119"/>
        <v>#VALUE!</v>
      </c>
      <c r="AG221" s="185" t="e">
        <f t="shared" ca="1" si="119"/>
        <v>#VALUE!</v>
      </c>
      <c r="AH221" s="185" t="e">
        <f t="shared" ca="1" si="119"/>
        <v>#VALUE!</v>
      </c>
      <c r="AI221" s="185" t="e">
        <f t="shared" ca="1" si="119"/>
        <v>#VALUE!</v>
      </c>
      <c r="AJ221" s="185" t="e">
        <f t="shared" ca="1" si="119"/>
        <v>#VALUE!</v>
      </c>
      <c r="AK221" s="185" t="e">
        <f t="shared" ca="1" si="119"/>
        <v>#VALUE!</v>
      </c>
      <c r="AL221" s="185" t="e">
        <f t="shared" ca="1" si="119"/>
        <v>#VALUE!</v>
      </c>
      <c r="AM221" s="185" t="e">
        <f t="shared" ca="1" si="119"/>
        <v>#VALUE!</v>
      </c>
      <c r="AN221" s="185" t="e">
        <f t="shared" ca="1" si="119"/>
        <v>#VALUE!</v>
      </c>
      <c r="AO221" s="185" t="e">
        <f t="shared" ca="1" si="119"/>
        <v>#VALUE!</v>
      </c>
      <c r="AP221" s="185" t="e">
        <f t="shared" ca="1" si="119"/>
        <v>#VALUE!</v>
      </c>
    </row>
    <row r="222" spans="1:42">
      <c r="A222" s="57" t="str">
        <f>'[4]TS BYDem'!A156</f>
        <v>*</v>
      </c>
      <c r="B222" s="185" t="s">
        <v>288</v>
      </c>
      <c r="C222" s="185" t="s">
        <v>137</v>
      </c>
      <c r="D222" s="186" t="str">
        <f>'[4]TS BYDem'!D156</f>
        <v>IPPH</v>
      </c>
      <c r="E222" s="185" t="s">
        <v>137</v>
      </c>
      <c r="F222" s="185" t="s">
        <v>137</v>
      </c>
      <c r="G222" s="185" t="s">
        <v>137</v>
      </c>
      <c r="H222" s="185" t="s">
        <v>137</v>
      </c>
      <c r="I222" s="185">
        <v>0</v>
      </c>
      <c r="J222" s="185" t="str">
        <f>INDEX('[4]TS BYDem'!$J$10:$J$203,MATCH(D222,'[4]TS BYDem'!$D$10:$D$203,0))</f>
        <v/>
      </c>
      <c r="K222" s="185" t="e">
        <f t="shared" ca="1" si="118"/>
        <v>#VALUE!</v>
      </c>
      <c r="L222" s="185" t="e">
        <f t="shared" ca="1" si="118"/>
        <v>#VALUE!</v>
      </c>
      <c r="M222" s="185" t="e">
        <f t="shared" ca="1" si="118"/>
        <v>#VALUE!</v>
      </c>
      <c r="N222" s="185" t="e">
        <f t="shared" ca="1" si="118"/>
        <v>#VALUE!</v>
      </c>
      <c r="O222" s="185" t="e">
        <f t="shared" ca="1" si="118"/>
        <v>#VALUE!</v>
      </c>
      <c r="P222" s="185" t="e">
        <f t="shared" ca="1" si="118"/>
        <v>#VALUE!</v>
      </c>
      <c r="Q222" s="185" t="e">
        <f t="shared" ca="1" si="118"/>
        <v>#VALUE!</v>
      </c>
      <c r="R222" s="185" t="e">
        <f t="shared" ca="1" si="118"/>
        <v>#VALUE!</v>
      </c>
      <c r="S222" s="185" t="e">
        <f t="shared" ca="1" si="118"/>
        <v>#VALUE!</v>
      </c>
      <c r="T222" s="185" t="e">
        <f t="shared" ca="1" si="118"/>
        <v>#VALUE!</v>
      </c>
      <c r="U222" s="185" t="e">
        <f t="shared" ca="1" si="118"/>
        <v>#VALUE!</v>
      </c>
      <c r="V222" s="185" t="e">
        <f t="shared" ca="1" si="118"/>
        <v>#VALUE!</v>
      </c>
      <c r="W222" s="185" t="e">
        <f t="shared" ca="1" si="118"/>
        <v>#VALUE!</v>
      </c>
      <c r="X222" s="185" t="e">
        <f t="shared" ca="1" si="118"/>
        <v>#VALUE!</v>
      </c>
      <c r="Y222" s="185" t="e">
        <f t="shared" ca="1" si="118"/>
        <v>#VALUE!</v>
      </c>
      <c r="Z222" s="185" t="e">
        <f t="shared" ca="1" si="118"/>
        <v>#VALUE!</v>
      </c>
      <c r="AA222" s="185" t="e">
        <f t="shared" ca="1" si="119"/>
        <v>#VALUE!</v>
      </c>
      <c r="AB222" s="185" t="e">
        <f t="shared" ca="1" si="119"/>
        <v>#VALUE!</v>
      </c>
      <c r="AC222" s="185" t="e">
        <f t="shared" ca="1" si="119"/>
        <v>#VALUE!</v>
      </c>
      <c r="AD222" s="185" t="e">
        <f t="shared" ca="1" si="119"/>
        <v>#VALUE!</v>
      </c>
      <c r="AE222" s="185" t="e">
        <f t="shared" ca="1" si="119"/>
        <v>#VALUE!</v>
      </c>
      <c r="AF222" s="185" t="e">
        <f t="shared" ca="1" si="119"/>
        <v>#VALUE!</v>
      </c>
      <c r="AG222" s="185" t="e">
        <f t="shared" ca="1" si="119"/>
        <v>#VALUE!</v>
      </c>
      <c r="AH222" s="185" t="e">
        <f t="shared" ca="1" si="119"/>
        <v>#VALUE!</v>
      </c>
      <c r="AI222" s="185" t="e">
        <f t="shared" ca="1" si="119"/>
        <v>#VALUE!</v>
      </c>
      <c r="AJ222" s="185" t="e">
        <f t="shared" ca="1" si="119"/>
        <v>#VALUE!</v>
      </c>
      <c r="AK222" s="185" t="e">
        <f t="shared" ca="1" si="119"/>
        <v>#VALUE!</v>
      </c>
      <c r="AL222" s="185" t="e">
        <f t="shared" ca="1" si="119"/>
        <v>#VALUE!</v>
      </c>
      <c r="AM222" s="185" t="e">
        <f t="shared" ca="1" si="119"/>
        <v>#VALUE!</v>
      </c>
      <c r="AN222" s="185" t="e">
        <f t="shared" ca="1" si="119"/>
        <v>#VALUE!</v>
      </c>
      <c r="AO222" s="185" t="e">
        <f t="shared" ca="1" si="119"/>
        <v>#VALUE!</v>
      </c>
      <c r="AP222" s="185" t="e">
        <f t="shared" ca="1" si="119"/>
        <v>#VALUE!</v>
      </c>
    </row>
    <row r="223" spans="1:42">
      <c r="A223" s="57" t="str">
        <f>'[4]TS BYDem'!A157</f>
        <v>*</v>
      </c>
      <c r="B223" s="185" t="s">
        <v>288</v>
      </c>
      <c r="C223" s="185" t="s">
        <v>137</v>
      </c>
      <c r="D223" s="186" t="str">
        <f>'[4]TS BYDem'!D157</f>
        <v>IPPP</v>
      </c>
      <c r="E223" s="185" t="s">
        <v>137</v>
      </c>
      <c r="F223" s="185" t="s">
        <v>137</v>
      </c>
      <c r="G223" s="185" t="s">
        <v>137</v>
      </c>
      <c r="H223" s="185" t="s">
        <v>137</v>
      </c>
      <c r="I223" s="185">
        <v>0</v>
      </c>
      <c r="J223" s="185" t="str">
        <f>INDEX('[4]TS BYDem'!$J$10:$J$203,MATCH(D223,'[4]TS BYDem'!$D$10:$D$203,0))</f>
        <v/>
      </c>
      <c r="K223" s="185" t="e">
        <f t="shared" ca="1" si="118"/>
        <v>#VALUE!</v>
      </c>
      <c r="L223" s="185" t="e">
        <f t="shared" ca="1" si="118"/>
        <v>#VALUE!</v>
      </c>
      <c r="M223" s="185" t="e">
        <f t="shared" ca="1" si="118"/>
        <v>#VALUE!</v>
      </c>
      <c r="N223" s="185" t="e">
        <f t="shared" ca="1" si="118"/>
        <v>#VALUE!</v>
      </c>
      <c r="O223" s="185" t="e">
        <f t="shared" ca="1" si="118"/>
        <v>#VALUE!</v>
      </c>
      <c r="P223" s="185" t="e">
        <f t="shared" ca="1" si="118"/>
        <v>#VALUE!</v>
      </c>
      <c r="Q223" s="185" t="e">
        <f t="shared" ca="1" si="118"/>
        <v>#VALUE!</v>
      </c>
      <c r="R223" s="185" t="e">
        <f t="shared" ca="1" si="118"/>
        <v>#VALUE!</v>
      </c>
      <c r="S223" s="185" t="e">
        <f t="shared" ca="1" si="118"/>
        <v>#VALUE!</v>
      </c>
      <c r="T223" s="185" t="e">
        <f t="shared" ca="1" si="118"/>
        <v>#VALUE!</v>
      </c>
      <c r="U223" s="185" t="e">
        <f t="shared" ca="1" si="118"/>
        <v>#VALUE!</v>
      </c>
      <c r="V223" s="185" t="e">
        <f t="shared" ca="1" si="118"/>
        <v>#VALUE!</v>
      </c>
      <c r="W223" s="185" t="e">
        <f t="shared" ca="1" si="118"/>
        <v>#VALUE!</v>
      </c>
      <c r="X223" s="185" t="e">
        <f t="shared" ca="1" si="118"/>
        <v>#VALUE!</v>
      </c>
      <c r="Y223" s="185" t="e">
        <f t="shared" ca="1" si="118"/>
        <v>#VALUE!</v>
      </c>
      <c r="Z223" s="185" t="e">
        <f t="shared" ca="1" si="118"/>
        <v>#VALUE!</v>
      </c>
      <c r="AA223" s="185" t="e">
        <f t="shared" ca="1" si="119"/>
        <v>#VALUE!</v>
      </c>
      <c r="AB223" s="185" t="e">
        <f t="shared" ca="1" si="119"/>
        <v>#VALUE!</v>
      </c>
      <c r="AC223" s="185" t="e">
        <f t="shared" ca="1" si="119"/>
        <v>#VALUE!</v>
      </c>
      <c r="AD223" s="185" t="e">
        <f t="shared" ca="1" si="119"/>
        <v>#VALUE!</v>
      </c>
      <c r="AE223" s="185" t="e">
        <f t="shared" ca="1" si="119"/>
        <v>#VALUE!</v>
      </c>
      <c r="AF223" s="185" t="e">
        <f t="shared" ca="1" si="119"/>
        <v>#VALUE!</v>
      </c>
      <c r="AG223" s="185" t="e">
        <f t="shared" ca="1" si="119"/>
        <v>#VALUE!</v>
      </c>
      <c r="AH223" s="185" t="e">
        <f t="shared" ca="1" si="119"/>
        <v>#VALUE!</v>
      </c>
      <c r="AI223" s="185" t="e">
        <f t="shared" ca="1" si="119"/>
        <v>#VALUE!</v>
      </c>
      <c r="AJ223" s="185" t="e">
        <f t="shared" ca="1" si="119"/>
        <v>#VALUE!</v>
      </c>
      <c r="AK223" s="185" t="e">
        <f t="shared" ca="1" si="119"/>
        <v>#VALUE!</v>
      </c>
      <c r="AL223" s="185" t="e">
        <f t="shared" ca="1" si="119"/>
        <v>#VALUE!</v>
      </c>
      <c r="AM223" s="185" t="e">
        <f t="shared" ca="1" si="119"/>
        <v>#VALUE!</v>
      </c>
      <c r="AN223" s="185" t="e">
        <f t="shared" ca="1" si="119"/>
        <v>#VALUE!</v>
      </c>
      <c r="AO223" s="185" t="e">
        <f t="shared" ca="1" si="119"/>
        <v>#VALUE!</v>
      </c>
      <c r="AP223" s="185" t="e">
        <f t="shared" ca="1" si="119"/>
        <v>#VALUE!</v>
      </c>
    </row>
    <row r="224" spans="1:42">
      <c r="A224" s="57" t="str">
        <f>'[4]TS BYDem'!A158</f>
        <v>*</v>
      </c>
      <c r="B224" s="185" t="s">
        <v>288</v>
      </c>
      <c r="C224" s="185" t="s">
        <v>137</v>
      </c>
      <c r="D224" s="186" t="str">
        <f>'[4]TS BYDem'!D158</f>
        <v>IPPF</v>
      </c>
      <c r="E224" s="185" t="s">
        <v>137</v>
      </c>
      <c r="F224" s="185" t="s">
        <v>137</v>
      </c>
      <c r="G224" s="185" t="s">
        <v>137</v>
      </c>
      <c r="H224" s="185" t="s">
        <v>137</v>
      </c>
      <c r="I224" s="185">
        <v>0</v>
      </c>
      <c r="J224" s="185" t="str">
        <f>INDEX('[4]TS BYDem'!$J$10:$J$203,MATCH(D224,'[4]TS BYDem'!$D$10:$D$203,0))</f>
        <v/>
      </c>
      <c r="K224" s="185" t="e">
        <f t="shared" ca="1" si="118"/>
        <v>#VALUE!</v>
      </c>
      <c r="L224" s="185" t="e">
        <f t="shared" ca="1" si="118"/>
        <v>#VALUE!</v>
      </c>
      <c r="M224" s="185" t="e">
        <f t="shared" ca="1" si="118"/>
        <v>#VALUE!</v>
      </c>
      <c r="N224" s="185" t="e">
        <f t="shared" ca="1" si="118"/>
        <v>#VALUE!</v>
      </c>
      <c r="O224" s="185" t="e">
        <f t="shared" ca="1" si="118"/>
        <v>#VALUE!</v>
      </c>
      <c r="P224" s="185" t="e">
        <f t="shared" ca="1" si="118"/>
        <v>#VALUE!</v>
      </c>
      <c r="Q224" s="185" t="e">
        <f t="shared" ca="1" si="118"/>
        <v>#VALUE!</v>
      </c>
      <c r="R224" s="185" t="e">
        <f t="shared" ca="1" si="118"/>
        <v>#VALUE!</v>
      </c>
      <c r="S224" s="185" t="e">
        <f t="shared" ca="1" si="118"/>
        <v>#VALUE!</v>
      </c>
      <c r="T224" s="185" t="e">
        <f t="shared" ca="1" si="118"/>
        <v>#VALUE!</v>
      </c>
      <c r="U224" s="185" t="e">
        <f t="shared" ca="1" si="118"/>
        <v>#VALUE!</v>
      </c>
      <c r="V224" s="185" t="e">
        <f t="shared" ca="1" si="118"/>
        <v>#VALUE!</v>
      </c>
      <c r="W224" s="185" t="e">
        <f t="shared" ca="1" si="118"/>
        <v>#VALUE!</v>
      </c>
      <c r="X224" s="185" t="e">
        <f t="shared" ca="1" si="118"/>
        <v>#VALUE!</v>
      </c>
      <c r="Y224" s="185" t="e">
        <f t="shared" ca="1" si="118"/>
        <v>#VALUE!</v>
      </c>
      <c r="Z224" s="185" t="e">
        <f t="shared" ca="1" si="118"/>
        <v>#VALUE!</v>
      </c>
      <c r="AA224" s="185" t="e">
        <f t="shared" ca="1" si="119"/>
        <v>#VALUE!</v>
      </c>
      <c r="AB224" s="185" t="e">
        <f t="shared" ca="1" si="119"/>
        <v>#VALUE!</v>
      </c>
      <c r="AC224" s="185" t="e">
        <f t="shared" ca="1" si="119"/>
        <v>#VALUE!</v>
      </c>
      <c r="AD224" s="185" t="e">
        <f t="shared" ca="1" si="119"/>
        <v>#VALUE!</v>
      </c>
      <c r="AE224" s="185" t="e">
        <f t="shared" ca="1" si="119"/>
        <v>#VALUE!</v>
      </c>
      <c r="AF224" s="185" t="e">
        <f t="shared" ca="1" si="119"/>
        <v>#VALUE!</v>
      </c>
      <c r="AG224" s="185" t="e">
        <f t="shared" ca="1" si="119"/>
        <v>#VALUE!</v>
      </c>
      <c r="AH224" s="185" t="e">
        <f t="shared" ca="1" si="119"/>
        <v>#VALUE!</v>
      </c>
      <c r="AI224" s="185" t="e">
        <f t="shared" ca="1" si="119"/>
        <v>#VALUE!</v>
      </c>
      <c r="AJ224" s="185" t="e">
        <f t="shared" ca="1" si="119"/>
        <v>#VALUE!</v>
      </c>
      <c r="AK224" s="185" t="e">
        <f t="shared" ca="1" si="119"/>
        <v>#VALUE!</v>
      </c>
      <c r="AL224" s="185" t="e">
        <f t="shared" ca="1" si="119"/>
        <v>#VALUE!</v>
      </c>
      <c r="AM224" s="185" t="e">
        <f t="shared" ca="1" si="119"/>
        <v>#VALUE!</v>
      </c>
      <c r="AN224" s="185" t="e">
        <f t="shared" ca="1" si="119"/>
        <v>#VALUE!</v>
      </c>
      <c r="AO224" s="185" t="e">
        <f t="shared" ca="1" si="119"/>
        <v>#VALUE!</v>
      </c>
      <c r="AP224" s="185" t="e">
        <f t="shared" ca="1" si="119"/>
        <v>#VALUE!</v>
      </c>
    </row>
    <row r="225" spans="1:42">
      <c r="A225" s="57" t="str">
        <f>'[4]TS BYDem'!A159</f>
        <v>*</v>
      </c>
      <c r="B225" s="185" t="s">
        <v>288</v>
      </c>
      <c r="C225" s="185" t="s">
        <v>137</v>
      </c>
      <c r="D225" s="186" t="str">
        <f>'[4]TS BYDem'!D159</f>
        <v>IPPO</v>
      </c>
      <c r="E225" s="185" t="s">
        <v>137</v>
      </c>
      <c r="F225" s="185" t="s">
        <v>137</v>
      </c>
      <c r="G225" s="185" t="s">
        <v>137</v>
      </c>
      <c r="H225" s="185" t="s">
        <v>137</v>
      </c>
      <c r="I225" s="185">
        <v>0</v>
      </c>
      <c r="J225" s="185" t="str">
        <f>INDEX('[4]TS BYDem'!$J$10:$J$203,MATCH(D225,'[4]TS BYDem'!$D$10:$D$203,0))</f>
        <v/>
      </c>
      <c r="K225" s="185" t="e">
        <f t="shared" ca="1" si="118"/>
        <v>#VALUE!</v>
      </c>
      <c r="L225" s="185" t="e">
        <f t="shared" ca="1" si="118"/>
        <v>#VALUE!</v>
      </c>
      <c r="M225" s="185" t="e">
        <f t="shared" ca="1" si="118"/>
        <v>#VALUE!</v>
      </c>
      <c r="N225" s="185" t="e">
        <f t="shared" ca="1" si="118"/>
        <v>#VALUE!</v>
      </c>
      <c r="O225" s="185" t="e">
        <f t="shared" ca="1" si="118"/>
        <v>#VALUE!</v>
      </c>
      <c r="P225" s="185" t="e">
        <f t="shared" ca="1" si="118"/>
        <v>#VALUE!</v>
      </c>
      <c r="Q225" s="185" t="e">
        <f t="shared" ca="1" si="118"/>
        <v>#VALUE!</v>
      </c>
      <c r="R225" s="185" t="e">
        <f t="shared" ca="1" si="118"/>
        <v>#VALUE!</v>
      </c>
      <c r="S225" s="185" t="e">
        <f t="shared" ca="1" si="118"/>
        <v>#VALUE!</v>
      </c>
      <c r="T225" s="185" t="e">
        <f t="shared" ca="1" si="118"/>
        <v>#VALUE!</v>
      </c>
      <c r="U225" s="185" t="e">
        <f t="shared" ca="1" si="118"/>
        <v>#VALUE!</v>
      </c>
      <c r="V225" s="185" t="e">
        <f t="shared" ca="1" si="118"/>
        <v>#VALUE!</v>
      </c>
      <c r="W225" s="185" t="e">
        <f t="shared" ca="1" si="118"/>
        <v>#VALUE!</v>
      </c>
      <c r="X225" s="185" t="e">
        <f t="shared" ca="1" si="118"/>
        <v>#VALUE!</v>
      </c>
      <c r="Y225" s="185" t="e">
        <f t="shared" ca="1" si="118"/>
        <v>#VALUE!</v>
      </c>
      <c r="Z225" s="185" t="e">
        <f t="shared" ca="1" si="118"/>
        <v>#VALUE!</v>
      </c>
      <c r="AA225" s="185" t="e">
        <f t="shared" ca="1" si="119"/>
        <v>#VALUE!</v>
      </c>
      <c r="AB225" s="185" t="e">
        <f t="shared" ca="1" si="119"/>
        <v>#VALUE!</v>
      </c>
      <c r="AC225" s="185" t="e">
        <f t="shared" ca="1" si="119"/>
        <v>#VALUE!</v>
      </c>
      <c r="AD225" s="185" t="e">
        <f t="shared" ca="1" si="119"/>
        <v>#VALUE!</v>
      </c>
      <c r="AE225" s="185" t="e">
        <f t="shared" ca="1" si="119"/>
        <v>#VALUE!</v>
      </c>
      <c r="AF225" s="185" t="e">
        <f t="shared" ca="1" si="119"/>
        <v>#VALUE!</v>
      </c>
      <c r="AG225" s="185" t="e">
        <f t="shared" ca="1" si="119"/>
        <v>#VALUE!</v>
      </c>
      <c r="AH225" s="185" t="e">
        <f t="shared" ca="1" si="119"/>
        <v>#VALUE!</v>
      </c>
      <c r="AI225" s="185" t="e">
        <f t="shared" ca="1" si="119"/>
        <v>#VALUE!</v>
      </c>
      <c r="AJ225" s="185" t="e">
        <f t="shared" ca="1" si="119"/>
        <v>#VALUE!</v>
      </c>
      <c r="AK225" s="185" t="e">
        <f t="shared" ca="1" si="119"/>
        <v>#VALUE!</v>
      </c>
      <c r="AL225" s="185" t="e">
        <f t="shared" ca="1" si="119"/>
        <v>#VALUE!</v>
      </c>
      <c r="AM225" s="185" t="e">
        <f t="shared" ca="1" si="119"/>
        <v>#VALUE!</v>
      </c>
      <c r="AN225" s="185" t="e">
        <f t="shared" ca="1" si="119"/>
        <v>#VALUE!</v>
      </c>
      <c r="AO225" s="185" t="e">
        <f t="shared" ca="1" si="119"/>
        <v>#VALUE!</v>
      </c>
      <c r="AP225" s="185" t="e">
        <f t="shared" ca="1" si="119"/>
        <v>#VALUE!</v>
      </c>
    </row>
    <row r="226" spans="1:42">
      <c r="A226" s="57" t="str">
        <f>'[4]TS BYDem'!A160</f>
        <v>*</v>
      </c>
      <c r="B226" s="185" t="s">
        <v>288</v>
      </c>
      <c r="C226" s="185" t="s">
        <v>137</v>
      </c>
      <c r="D226" s="186" t="str">
        <f>'[4]TS BYDem'!D160</f>
        <v>IPPE</v>
      </c>
      <c r="E226" s="185" t="s">
        <v>137</v>
      </c>
      <c r="F226" s="185" t="s">
        <v>137</v>
      </c>
      <c r="G226" s="185" t="s">
        <v>137</v>
      </c>
      <c r="H226" s="185" t="s">
        <v>137</v>
      </c>
      <c r="I226" s="185">
        <v>0</v>
      </c>
      <c r="J226" s="185" t="str">
        <f>INDEX('[4]TS BYDem'!$J$10:$J$203,MATCH(D226,'[4]TS BYDem'!$D$10:$D$203,0))</f>
        <v/>
      </c>
      <c r="K226" s="185" t="e">
        <f t="shared" ca="1" si="118"/>
        <v>#VALUE!</v>
      </c>
      <c r="L226" s="185" t="e">
        <f t="shared" ca="1" si="118"/>
        <v>#VALUE!</v>
      </c>
      <c r="M226" s="185" t="e">
        <f t="shared" ca="1" si="118"/>
        <v>#VALUE!</v>
      </c>
      <c r="N226" s="185" t="e">
        <f t="shared" ca="1" si="118"/>
        <v>#VALUE!</v>
      </c>
      <c r="O226" s="185" t="e">
        <f t="shared" ca="1" si="118"/>
        <v>#VALUE!</v>
      </c>
      <c r="P226" s="185" t="e">
        <f t="shared" ca="1" si="118"/>
        <v>#VALUE!</v>
      </c>
      <c r="Q226" s="185" t="e">
        <f t="shared" ca="1" si="118"/>
        <v>#VALUE!</v>
      </c>
      <c r="R226" s="185" t="e">
        <f t="shared" ca="1" si="118"/>
        <v>#VALUE!</v>
      </c>
      <c r="S226" s="185" t="e">
        <f t="shared" ca="1" si="118"/>
        <v>#VALUE!</v>
      </c>
      <c r="T226" s="185" t="e">
        <f t="shared" ca="1" si="118"/>
        <v>#VALUE!</v>
      </c>
      <c r="U226" s="185" t="e">
        <f t="shared" ca="1" si="118"/>
        <v>#VALUE!</v>
      </c>
      <c r="V226" s="185" t="e">
        <f t="shared" ca="1" si="118"/>
        <v>#VALUE!</v>
      </c>
      <c r="W226" s="185" t="e">
        <f t="shared" ca="1" si="118"/>
        <v>#VALUE!</v>
      </c>
      <c r="X226" s="185" t="e">
        <f t="shared" ca="1" si="118"/>
        <v>#VALUE!</v>
      </c>
      <c r="Y226" s="185" t="e">
        <f t="shared" ca="1" si="118"/>
        <v>#VALUE!</v>
      </c>
      <c r="Z226" s="185" t="e">
        <f t="shared" ca="1" si="118"/>
        <v>#VALUE!</v>
      </c>
      <c r="AA226" s="185" t="e">
        <f t="shared" ca="1" si="119"/>
        <v>#VALUE!</v>
      </c>
      <c r="AB226" s="185" t="e">
        <f t="shared" ca="1" si="119"/>
        <v>#VALUE!</v>
      </c>
      <c r="AC226" s="185" t="e">
        <f t="shared" ca="1" si="119"/>
        <v>#VALUE!</v>
      </c>
      <c r="AD226" s="185" t="e">
        <f t="shared" ca="1" si="119"/>
        <v>#VALUE!</v>
      </c>
      <c r="AE226" s="185" t="e">
        <f t="shared" ca="1" si="119"/>
        <v>#VALUE!</v>
      </c>
      <c r="AF226" s="185" t="e">
        <f t="shared" ca="1" si="119"/>
        <v>#VALUE!</v>
      </c>
      <c r="AG226" s="185" t="e">
        <f t="shared" ca="1" si="119"/>
        <v>#VALUE!</v>
      </c>
      <c r="AH226" s="185" t="e">
        <f t="shared" ca="1" si="119"/>
        <v>#VALUE!</v>
      </c>
      <c r="AI226" s="185" t="e">
        <f t="shared" ca="1" si="119"/>
        <v>#VALUE!</v>
      </c>
      <c r="AJ226" s="185" t="e">
        <f t="shared" ca="1" si="119"/>
        <v>#VALUE!</v>
      </c>
      <c r="AK226" s="185" t="e">
        <f t="shared" ca="1" si="119"/>
        <v>#VALUE!</v>
      </c>
      <c r="AL226" s="185" t="e">
        <f t="shared" ca="1" si="119"/>
        <v>#VALUE!</v>
      </c>
      <c r="AM226" s="185" t="e">
        <f t="shared" ca="1" si="119"/>
        <v>#VALUE!</v>
      </c>
      <c r="AN226" s="185" t="e">
        <f t="shared" ca="1" si="119"/>
        <v>#VALUE!</v>
      </c>
      <c r="AO226" s="185" t="e">
        <f t="shared" ca="1" si="119"/>
        <v>#VALUE!</v>
      </c>
      <c r="AP226" s="185" t="e">
        <f t="shared" ca="1" si="119"/>
        <v>#VALUE!</v>
      </c>
    </row>
    <row r="227" spans="1:42">
      <c r="A227" s="57" t="str">
        <f>'[4]TS BYDem'!A161</f>
        <v>*</v>
      </c>
      <c r="B227" s="185" t="s">
        <v>288</v>
      </c>
      <c r="C227" s="185" t="s">
        <v>137</v>
      </c>
      <c r="D227" s="186" t="str">
        <f>'[4]TS BYDem'!D161</f>
        <v xml:space="preserve"> </v>
      </c>
      <c r="E227" s="185" t="s">
        <v>137</v>
      </c>
      <c r="F227" s="185" t="s">
        <v>137</v>
      </c>
      <c r="G227" s="185" t="s">
        <v>137</v>
      </c>
      <c r="H227" s="185" t="s">
        <v>137</v>
      </c>
      <c r="I227" s="185">
        <v>0</v>
      </c>
      <c r="J227" s="185" t="str">
        <f>INDEX('[4]TS BYDem'!$J$10:$J$203,MATCH(D227,'[4]TS BYDem'!$D$10:$D$203,0))</f>
        <v/>
      </c>
      <c r="K227" s="185" t="e">
        <f t="shared" ca="1" si="118"/>
        <v>#VALUE!</v>
      </c>
      <c r="L227" s="185" t="e">
        <f t="shared" ca="1" si="118"/>
        <v>#VALUE!</v>
      </c>
      <c r="M227" s="185" t="e">
        <f t="shared" ca="1" si="118"/>
        <v>#VALUE!</v>
      </c>
      <c r="N227" s="185" t="e">
        <f t="shared" ca="1" si="118"/>
        <v>#VALUE!</v>
      </c>
      <c r="O227" s="185" t="e">
        <f t="shared" ca="1" si="118"/>
        <v>#VALUE!</v>
      </c>
      <c r="P227" s="185" t="e">
        <f t="shared" ca="1" si="118"/>
        <v>#VALUE!</v>
      </c>
      <c r="Q227" s="185" t="e">
        <f t="shared" ca="1" si="118"/>
        <v>#VALUE!</v>
      </c>
      <c r="R227" s="185" t="e">
        <f t="shared" ca="1" si="118"/>
        <v>#VALUE!</v>
      </c>
      <c r="S227" s="185" t="e">
        <f t="shared" ca="1" si="118"/>
        <v>#VALUE!</v>
      </c>
      <c r="T227" s="185" t="e">
        <f t="shared" ca="1" si="118"/>
        <v>#VALUE!</v>
      </c>
      <c r="U227" s="185" t="e">
        <f t="shared" ca="1" si="118"/>
        <v>#VALUE!</v>
      </c>
      <c r="V227" s="185" t="e">
        <f t="shared" ca="1" si="118"/>
        <v>#VALUE!</v>
      </c>
      <c r="W227" s="185" t="e">
        <f t="shared" ca="1" si="118"/>
        <v>#VALUE!</v>
      </c>
      <c r="X227" s="185" t="e">
        <f t="shared" ca="1" si="118"/>
        <v>#VALUE!</v>
      </c>
      <c r="Y227" s="185" t="e">
        <f t="shared" ca="1" si="118"/>
        <v>#VALUE!</v>
      </c>
      <c r="Z227" s="185" t="e">
        <f t="shared" ca="1" si="118"/>
        <v>#VALUE!</v>
      </c>
      <c r="AA227" s="185" t="e">
        <f t="shared" ca="1" si="119"/>
        <v>#VALUE!</v>
      </c>
      <c r="AB227" s="185" t="e">
        <f t="shared" ca="1" si="119"/>
        <v>#VALUE!</v>
      </c>
      <c r="AC227" s="185" t="e">
        <f t="shared" ca="1" si="119"/>
        <v>#VALUE!</v>
      </c>
      <c r="AD227" s="185" t="e">
        <f t="shared" ca="1" si="119"/>
        <v>#VALUE!</v>
      </c>
      <c r="AE227" s="185" t="e">
        <f t="shared" ca="1" si="119"/>
        <v>#VALUE!</v>
      </c>
      <c r="AF227" s="185" t="e">
        <f t="shared" ca="1" si="119"/>
        <v>#VALUE!</v>
      </c>
      <c r="AG227" s="185" t="e">
        <f t="shared" ca="1" si="119"/>
        <v>#VALUE!</v>
      </c>
      <c r="AH227" s="185" t="e">
        <f t="shared" ca="1" si="119"/>
        <v>#VALUE!</v>
      </c>
      <c r="AI227" s="185" t="e">
        <f t="shared" ca="1" si="119"/>
        <v>#VALUE!</v>
      </c>
      <c r="AJ227" s="185" t="e">
        <f t="shared" ca="1" si="119"/>
        <v>#VALUE!</v>
      </c>
      <c r="AK227" s="185" t="e">
        <f t="shared" ca="1" si="119"/>
        <v>#VALUE!</v>
      </c>
      <c r="AL227" s="185" t="e">
        <f t="shared" ca="1" si="119"/>
        <v>#VALUE!</v>
      </c>
      <c r="AM227" s="185" t="e">
        <f t="shared" ca="1" si="119"/>
        <v>#VALUE!</v>
      </c>
      <c r="AN227" s="185" t="e">
        <f t="shared" ca="1" si="119"/>
        <v>#VALUE!</v>
      </c>
      <c r="AO227" s="185" t="e">
        <f t="shared" ca="1" si="119"/>
        <v>#VALUE!</v>
      </c>
      <c r="AP227" s="185" t="e">
        <f t="shared" ca="1" si="119"/>
        <v>#VALUE!</v>
      </c>
    </row>
    <row r="228" spans="1:42">
      <c r="A228" s="57" t="str">
        <f>'[4]TS BYDem'!A162</f>
        <v>*</v>
      </c>
      <c r="B228" s="185" t="s">
        <v>288</v>
      </c>
      <c r="C228" s="185" t="s">
        <v>137</v>
      </c>
      <c r="D228" s="186" t="str">
        <f>'[4]TS BYDem'!D162</f>
        <v>IPPS</v>
      </c>
      <c r="E228" s="185" t="s">
        <v>137</v>
      </c>
      <c r="F228" s="185" t="s">
        <v>137</v>
      </c>
      <c r="G228" s="185" t="s">
        <v>137</v>
      </c>
      <c r="H228" s="185" t="s">
        <v>137</v>
      </c>
      <c r="I228" s="185">
        <v>0</v>
      </c>
      <c r="J228" s="185" t="str">
        <f>INDEX('[4]TS BYDem'!$J$10:$J$203,MATCH(D228,'[4]TS BYDem'!$D$10:$D$203,0))</f>
        <v/>
      </c>
      <c r="K228" s="185" t="e">
        <f t="shared" ca="1" si="118"/>
        <v>#VALUE!</v>
      </c>
      <c r="L228" s="185" t="e">
        <f t="shared" ca="1" si="118"/>
        <v>#VALUE!</v>
      </c>
      <c r="M228" s="185" t="e">
        <f t="shared" ca="1" si="118"/>
        <v>#VALUE!</v>
      </c>
      <c r="N228" s="185" t="e">
        <f t="shared" ca="1" si="118"/>
        <v>#VALUE!</v>
      </c>
      <c r="O228" s="185" t="e">
        <f t="shared" ca="1" si="118"/>
        <v>#VALUE!</v>
      </c>
      <c r="P228" s="185" t="e">
        <f t="shared" ca="1" si="118"/>
        <v>#VALUE!</v>
      </c>
      <c r="Q228" s="185" t="e">
        <f t="shared" ca="1" si="118"/>
        <v>#VALUE!</v>
      </c>
      <c r="R228" s="185" t="e">
        <f t="shared" ca="1" si="118"/>
        <v>#VALUE!</v>
      </c>
      <c r="S228" s="185" t="e">
        <f t="shared" ca="1" si="118"/>
        <v>#VALUE!</v>
      </c>
      <c r="T228" s="185" t="e">
        <f t="shared" ca="1" si="118"/>
        <v>#VALUE!</v>
      </c>
      <c r="U228" s="185" t="e">
        <f t="shared" ca="1" si="118"/>
        <v>#VALUE!</v>
      </c>
      <c r="V228" s="185" t="e">
        <f t="shared" ca="1" si="118"/>
        <v>#VALUE!</v>
      </c>
      <c r="W228" s="185" t="e">
        <f t="shared" ca="1" si="118"/>
        <v>#VALUE!</v>
      </c>
      <c r="X228" s="185" t="e">
        <f t="shared" ca="1" si="118"/>
        <v>#VALUE!</v>
      </c>
      <c r="Y228" s="185" t="e">
        <f t="shared" ca="1" si="118"/>
        <v>#VALUE!</v>
      </c>
      <c r="Z228" s="185" t="e">
        <f t="shared" ca="1" si="118"/>
        <v>#VALUE!</v>
      </c>
      <c r="AA228" s="185" t="e">
        <f t="shared" ca="1" si="119"/>
        <v>#VALUE!</v>
      </c>
      <c r="AB228" s="185" t="e">
        <f t="shared" ca="1" si="119"/>
        <v>#VALUE!</v>
      </c>
      <c r="AC228" s="185" t="e">
        <f t="shared" ca="1" si="119"/>
        <v>#VALUE!</v>
      </c>
      <c r="AD228" s="185" t="e">
        <f t="shared" ca="1" si="119"/>
        <v>#VALUE!</v>
      </c>
      <c r="AE228" s="185" t="e">
        <f t="shared" ca="1" si="119"/>
        <v>#VALUE!</v>
      </c>
      <c r="AF228" s="185" t="e">
        <f t="shared" ca="1" si="119"/>
        <v>#VALUE!</v>
      </c>
      <c r="AG228" s="185" t="e">
        <f t="shared" ca="1" si="119"/>
        <v>#VALUE!</v>
      </c>
      <c r="AH228" s="185" t="e">
        <f t="shared" ca="1" si="119"/>
        <v>#VALUE!</v>
      </c>
      <c r="AI228" s="185" t="e">
        <f t="shared" ca="1" si="119"/>
        <v>#VALUE!</v>
      </c>
      <c r="AJ228" s="185" t="e">
        <f t="shared" ca="1" si="119"/>
        <v>#VALUE!</v>
      </c>
      <c r="AK228" s="185" t="e">
        <f t="shared" ca="1" si="119"/>
        <v>#VALUE!</v>
      </c>
      <c r="AL228" s="185" t="e">
        <f t="shared" ca="1" si="119"/>
        <v>#VALUE!</v>
      </c>
      <c r="AM228" s="185" t="e">
        <f t="shared" ca="1" si="119"/>
        <v>#VALUE!</v>
      </c>
      <c r="AN228" s="185" t="e">
        <f t="shared" ca="1" si="119"/>
        <v>#VALUE!</v>
      </c>
      <c r="AO228" s="185" t="e">
        <f t="shared" ca="1" si="119"/>
        <v>#VALUE!</v>
      </c>
      <c r="AP228" s="185" t="e">
        <f t="shared" ca="1" si="119"/>
        <v>#VALUE!</v>
      </c>
    </row>
    <row r="229" spans="1:42">
      <c r="A229" s="57" t="str">
        <f>'[4]TS BYDem'!A163</f>
        <v>*</v>
      </c>
      <c r="B229" s="185" t="s">
        <v>288</v>
      </c>
      <c r="C229" s="185" t="s">
        <v>137</v>
      </c>
      <c r="D229" s="186" t="str">
        <f>'[4]TS BYDem'!D163</f>
        <v>IPPS</v>
      </c>
      <c r="E229" s="185" t="s">
        <v>137</v>
      </c>
      <c r="F229" s="185" t="s">
        <v>137</v>
      </c>
      <c r="G229" s="185" t="s">
        <v>137</v>
      </c>
      <c r="H229" s="185" t="s">
        <v>137</v>
      </c>
      <c r="I229" s="185">
        <v>0</v>
      </c>
      <c r="J229" s="185" t="str">
        <f>INDEX('[4]TS BYDem'!$J$10:$J$203,MATCH(D229,'[4]TS BYDem'!$D$10:$D$203,0))</f>
        <v/>
      </c>
      <c r="K229" s="185" t="e">
        <f t="shared" ca="1" si="118"/>
        <v>#VALUE!</v>
      </c>
      <c r="L229" s="185" t="e">
        <f t="shared" ca="1" si="118"/>
        <v>#VALUE!</v>
      </c>
      <c r="M229" s="185" t="e">
        <f t="shared" ca="1" si="118"/>
        <v>#VALUE!</v>
      </c>
      <c r="N229" s="185" t="e">
        <f t="shared" ca="1" si="118"/>
        <v>#VALUE!</v>
      </c>
      <c r="O229" s="185" t="e">
        <f t="shared" ca="1" si="118"/>
        <v>#VALUE!</v>
      </c>
      <c r="P229" s="185" t="e">
        <f t="shared" ca="1" si="118"/>
        <v>#VALUE!</v>
      </c>
      <c r="Q229" s="185" t="e">
        <f t="shared" ca="1" si="118"/>
        <v>#VALUE!</v>
      </c>
      <c r="R229" s="185" t="e">
        <f t="shared" ca="1" si="118"/>
        <v>#VALUE!</v>
      </c>
      <c r="S229" s="185" t="e">
        <f t="shared" ca="1" si="118"/>
        <v>#VALUE!</v>
      </c>
      <c r="T229" s="185" t="e">
        <f t="shared" ca="1" si="118"/>
        <v>#VALUE!</v>
      </c>
      <c r="U229" s="185" t="e">
        <f t="shared" ca="1" si="118"/>
        <v>#VALUE!</v>
      </c>
      <c r="V229" s="185" t="e">
        <f t="shared" ca="1" si="118"/>
        <v>#VALUE!</v>
      </c>
      <c r="W229" s="185" t="e">
        <f t="shared" ca="1" si="118"/>
        <v>#VALUE!</v>
      </c>
      <c r="X229" s="185" t="e">
        <f t="shared" ca="1" si="118"/>
        <v>#VALUE!</v>
      </c>
      <c r="Y229" s="185" t="e">
        <f t="shared" ca="1" si="118"/>
        <v>#VALUE!</v>
      </c>
      <c r="Z229" s="185" t="e">
        <f t="shared" ca="1" si="118"/>
        <v>#VALUE!</v>
      </c>
      <c r="AA229" s="185" t="e">
        <f t="shared" ca="1" si="119"/>
        <v>#VALUE!</v>
      </c>
      <c r="AB229" s="185" t="e">
        <f t="shared" ca="1" si="119"/>
        <v>#VALUE!</v>
      </c>
      <c r="AC229" s="185" t="e">
        <f t="shared" ca="1" si="119"/>
        <v>#VALUE!</v>
      </c>
      <c r="AD229" s="185" t="e">
        <f t="shared" ca="1" si="119"/>
        <v>#VALUE!</v>
      </c>
      <c r="AE229" s="185" t="e">
        <f t="shared" ca="1" si="119"/>
        <v>#VALUE!</v>
      </c>
      <c r="AF229" s="185" t="e">
        <f t="shared" ca="1" si="119"/>
        <v>#VALUE!</v>
      </c>
      <c r="AG229" s="185" t="e">
        <f t="shared" ca="1" si="119"/>
        <v>#VALUE!</v>
      </c>
      <c r="AH229" s="185" t="e">
        <f t="shared" ca="1" si="119"/>
        <v>#VALUE!</v>
      </c>
      <c r="AI229" s="185" t="e">
        <f t="shared" ca="1" si="119"/>
        <v>#VALUE!</v>
      </c>
      <c r="AJ229" s="185" t="e">
        <f t="shared" ca="1" si="119"/>
        <v>#VALUE!</v>
      </c>
      <c r="AK229" s="185" t="e">
        <f t="shared" ca="1" si="119"/>
        <v>#VALUE!</v>
      </c>
      <c r="AL229" s="185" t="e">
        <f t="shared" ca="1" si="119"/>
        <v>#VALUE!</v>
      </c>
      <c r="AM229" s="185" t="e">
        <f t="shared" ca="1" si="119"/>
        <v>#VALUE!</v>
      </c>
      <c r="AN229" s="185" t="e">
        <f t="shared" ca="1" si="119"/>
        <v>#VALUE!</v>
      </c>
      <c r="AO229" s="185" t="e">
        <f t="shared" ca="1" si="119"/>
        <v>#VALUE!</v>
      </c>
      <c r="AP229" s="185" t="e">
        <f t="shared" ca="1" si="119"/>
        <v>#VALUE!</v>
      </c>
    </row>
    <row r="230" spans="1:42">
      <c r="A230" s="57" t="str">
        <f>'[4]TS BYDem'!A164</f>
        <v>*</v>
      </c>
      <c r="B230" s="185" t="s">
        <v>288</v>
      </c>
      <c r="C230" s="185" t="s">
        <v>137</v>
      </c>
      <c r="D230" s="186" t="str">
        <f>'[4]TS BYDem'!D164</f>
        <v>IPPS</v>
      </c>
      <c r="E230" s="185" t="s">
        <v>137</v>
      </c>
      <c r="F230" s="185" t="s">
        <v>137</v>
      </c>
      <c r="G230" s="185" t="s">
        <v>137</v>
      </c>
      <c r="H230" s="185" t="s">
        <v>137</v>
      </c>
      <c r="I230" s="185">
        <v>0</v>
      </c>
      <c r="J230" s="185" t="str">
        <f>INDEX('[4]TS BYDem'!$J$10:$J$203,MATCH(D230,'[4]TS BYDem'!$D$10:$D$203,0))</f>
        <v/>
      </c>
      <c r="K230" s="185" t="e">
        <f t="shared" ca="1" si="118"/>
        <v>#VALUE!</v>
      </c>
      <c r="L230" s="185" t="e">
        <f t="shared" ca="1" si="118"/>
        <v>#VALUE!</v>
      </c>
      <c r="M230" s="185" t="e">
        <f t="shared" ca="1" si="118"/>
        <v>#VALUE!</v>
      </c>
      <c r="N230" s="185" t="e">
        <f t="shared" ca="1" si="118"/>
        <v>#VALUE!</v>
      </c>
      <c r="O230" s="185" t="e">
        <f t="shared" ca="1" si="118"/>
        <v>#VALUE!</v>
      </c>
      <c r="P230" s="185" t="e">
        <f t="shared" ca="1" si="118"/>
        <v>#VALUE!</v>
      </c>
      <c r="Q230" s="185" t="e">
        <f t="shared" ca="1" si="118"/>
        <v>#VALUE!</v>
      </c>
      <c r="R230" s="185" t="e">
        <f t="shared" ca="1" si="118"/>
        <v>#VALUE!</v>
      </c>
      <c r="S230" s="185" t="e">
        <f t="shared" ca="1" si="118"/>
        <v>#VALUE!</v>
      </c>
      <c r="T230" s="185" t="e">
        <f t="shared" ca="1" si="118"/>
        <v>#VALUE!</v>
      </c>
      <c r="U230" s="185" t="e">
        <f t="shared" ca="1" si="118"/>
        <v>#VALUE!</v>
      </c>
      <c r="V230" s="185" t="e">
        <f t="shared" ca="1" si="118"/>
        <v>#VALUE!</v>
      </c>
      <c r="W230" s="185" t="e">
        <f t="shared" ca="1" si="118"/>
        <v>#VALUE!</v>
      </c>
      <c r="X230" s="185" t="e">
        <f t="shared" ca="1" si="118"/>
        <v>#VALUE!</v>
      </c>
      <c r="Y230" s="185" t="e">
        <f t="shared" ca="1" si="118"/>
        <v>#VALUE!</v>
      </c>
      <c r="Z230" s="185" t="e">
        <f t="shared" ca="1" si="118"/>
        <v>#VALUE!</v>
      </c>
      <c r="AA230" s="185" t="e">
        <f t="shared" ca="1" si="119"/>
        <v>#VALUE!</v>
      </c>
      <c r="AB230" s="185" t="e">
        <f t="shared" ca="1" si="119"/>
        <v>#VALUE!</v>
      </c>
      <c r="AC230" s="185" t="e">
        <f t="shared" ca="1" si="119"/>
        <v>#VALUE!</v>
      </c>
      <c r="AD230" s="185" t="e">
        <f t="shared" ca="1" si="119"/>
        <v>#VALUE!</v>
      </c>
      <c r="AE230" s="185" t="e">
        <f t="shared" ca="1" si="119"/>
        <v>#VALUE!</v>
      </c>
      <c r="AF230" s="185" t="e">
        <f t="shared" ca="1" si="119"/>
        <v>#VALUE!</v>
      </c>
      <c r="AG230" s="185" t="e">
        <f t="shared" ca="1" si="119"/>
        <v>#VALUE!</v>
      </c>
      <c r="AH230" s="185" t="e">
        <f t="shared" ca="1" si="119"/>
        <v>#VALUE!</v>
      </c>
      <c r="AI230" s="185" t="e">
        <f t="shared" ca="1" si="119"/>
        <v>#VALUE!</v>
      </c>
      <c r="AJ230" s="185" t="e">
        <f t="shared" ca="1" si="119"/>
        <v>#VALUE!</v>
      </c>
      <c r="AK230" s="185" t="e">
        <f t="shared" ca="1" si="119"/>
        <v>#VALUE!</v>
      </c>
      <c r="AL230" s="185" t="e">
        <f t="shared" ca="1" si="119"/>
        <v>#VALUE!</v>
      </c>
      <c r="AM230" s="185" t="e">
        <f t="shared" ca="1" si="119"/>
        <v>#VALUE!</v>
      </c>
      <c r="AN230" s="185" t="e">
        <f t="shared" ca="1" si="119"/>
        <v>#VALUE!</v>
      </c>
      <c r="AO230" s="185" t="e">
        <f t="shared" ca="1" si="119"/>
        <v>#VALUE!</v>
      </c>
      <c r="AP230" s="185" t="e">
        <f t="shared" ca="1" si="119"/>
        <v>#VALUE!</v>
      </c>
    </row>
    <row r="231" spans="1:42">
      <c r="A231" s="57" t="str">
        <f>'[4]TS BYDem'!A165</f>
        <v>*</v>
      </c>
      <c r="B231" s="185" t="s">
        <v>288</v>
      </c>
      <c r="C231" s="185" t="s">
        <v>137</v>
      </c>
      <c r="D231" s="186" t="str">
        <f>'[4]TS BYDem'!D165</f>
        <v>IPPS</v>
      </c>
      <c r="E231" s="185" t="s">
        <v>137</v>
      </c>
      <c r="F231" s="185" t="s">
        <v>137</v>
      </c>
      <c r="G231" s="185" t="s">
        <v>137</v>
      </c>
      <c r="H231" s="185" t="s">
        <v>137</v>
      </c>
      <c r="I231" s="185">
        <v>0</v>
      </c>
      <c r="J231" s="185" t="str">
        <f>INDEX('[4]TS BYDem'!$J$10:$J$203,MATCH(D231,'[4]TS BYDem'!$D$10:$D$203,0))</f>
        <v/>
      </c>
      <c r="K231" s="185" t="e">
        <f t="shared" ca="1" si="118"/>
        <v>#VALUE!</v>
      </c>
      <c r="L231" s="185" t="e">
        <f t="shared" ca="1" si="118"/>
        <v>#VALUE!</v>
      </c>
      <c r="M231" s="185" t="e">
        <f t="shared" ca="1" si="118"/>
        <v>#VALUE!</v>
      </c>
      <c r="N231" s="185" t="e">
        <f t="shared" ca="1" si="118"/>
        <v>#VALUE!</v>
      </c>
      <c r="O231" s="185" t="e">
        <f t="shared" ca="1" si="118"/>
        <v>#VALUE!</v>
      </c>
      <c r="P231" s="185" t="e">
        <f t="shared" ca="1" si="118"/>
        <v>#VALUE!</v>
      </c>
      <c r="Q231" s="185" t="e">
        <f t="shared" ca="1" si="118"/>
        <v>#VALUE!</v>
      </c>
      <c r="R231" s="185" t="e">
        <f t="shared" ca="1" si="118"/>
        <v>#VALUE!</v>
      </c>
      <c r="S231" s="185" t="e">
        <f t="shared" ca="1" si="118"/>
        <v>#VALUE!</v>
      </c>
      <c r="T231" s="185" t="e">
        <f t="shared" ca="1" si="118"/>
        <v>#VALUE!</v>
      </c>
      <c r="U231" s="185" t="e">
        <f t="shared" ca="1" si="118"/>
        <v>#VALUE!</v>
      </c>
      <c r="V231" s="185" t="e">
        <f t="shared" ca="1" si="118"/>
        <v>#VALUE!</v>
      </c>
      <c r="W231" s="185" t="e">
        <f t="shared" ca="1" si="118"/>
        <v>#VALUE!</v>
      </c>
      <c r="X231" s="185" t="e">
        <f t="shared" ca="1" si="118"/>
        <v>#VALUE!</v>
      </c>
      <c r="Y231" s="185" t="e">
        <f t="shared" ca="1" si="118"/>
        <v>#VALUE!</v>
      </c>
      <c r="Z231" s="185" t="e">
        <f t="shared" ca="1" si="118"/>
        <v>#VALUE!</v>
      </c>
      <c r="AA231" s="185" t="e">
        <f t="shared" ca="1" si="119"/>
        <v>#VALUE!</v>
      </c>
      <c r="AB231" s="185" t="e">
        <f t="shared" ca="1" si="119"/>
        <v>#VALUE!</v>
      </c>
      <c r="AC231" s="185" t="e">
        <f t="shared" ca="1" si="119"/>
        <v>#VALUE!</v>
      </c>
      <c r="AD231" s="185" t="e">
        <f t="shared" ca="1" si="119"/>
        <v>#VALUE!</v>
      </c>
      <c r="AE231" s="185" t="e">
        <f t="shared" ca="1" si="119"/>
        <v>#VALUE!</v>
      </c>
      <c r="AF231" s="185" t="e">
        <f t="shared" ca="1" si="119"/>
        <v>#VALUE!</v>
      </c>
      <c r="AG231" s="185" t="e">
        <f t="shared" ca="1" si="119"/>
        <v>#VALUE!</v>
      </c>
      <c r="AH231" s="185" t="e">
        <f t="shared" ca="1" si="119"/>
        <v>#VALUE!</v>
      </c>
      <c r="AI231" s="185" t="e">
        <f t="shared" ca="1" si="119"/>
        <v>#VALUE!</v>
      </c>
      <c r="AJ231" s="185" t="e">
        <f t="shared" ca="1" si="119"/>
        <v>#VALUE!</v>
      </c>
      <c r="AK231" s="185" t="e">
        <f t="shared" ca="1" si="119"/>
        <v>#VALUE!</v>
      </c>
      <c r="AL231" s="185" t="e">
        <f t="shared" ca="1" si="119"/>
        <v>#VALUE!</v>
      </c>
      <c r="AM231" s="185" t="e">
        <f t="shared" ca="1" si="119"/>
        <v>#VALUE!</v>
      </c>
      <c r="AN231" s="185" t="e">
        <f t="shared" ca="1" si="119"/>
        <v>#VALUE!</v>
      </c>
      <c r="AO231" s="185" t="e">
        <f t="shared" ca="1" si="119"/>
        <v>#VALUE!</v>
      </c>
      <c r="AP231" s="185" t="e">
        <f t="shared" ca="1" si="119"/>
        <v>#VALUE!</v>
      </c>
    </row>
    <row r="232" spans="1:42">
      <c r="A232" s="57" t="str">
        <f>'[4]TS BYDem'!A166</f>
        <v>*</v>
      </c>
      <c r="B232" s="185" t="s">
        <v>288</v>
      </c>
      <c r="C232" s="185" t="s">
        <v>137</v>
      </c>
      <c r="D232" s="186" t="str">
        <f>'[4]TS BYDem'!D166</f>
        <v>IPPS</v>
      </c>
      <c r="E232" s="185" t="s">
        <v>137</v>
      </c>
      <c r="F232" s="185" t="s">
        <v>137</v>
      </c>
      <c r="G232" s="185" t="s">
        <v>137</v>
      </c>
      <c r="H232" s="185" t="s">
        <v>137</v>
      </c>
      <c r="I232" s="185">
        <v>0</v>
      </c>
      <c r="J232" s="185" t="str">
        <f>INDEX('[4]TS BYDem'!$J$10:$J$203,MATCH(D232,'[4]TS BYDem'!$D$10:$D$203,0))</f>
        <v/>
      </c>
      <c r="K232" s="185" t="e">
        <f t="shared" ca="1" si="118"/>
        <v>#VALUE!</v>
      </c>
      <c r="L232" s="185" t="e">
        <f t="shared" ca="1" si="118"/>
        <v>#VALUE!</v>
      </c>
      <c r="M232" s="185" t="e">
        <f t="shared" ca="1" si="118"/>
        <v>#VALUE!</v>
      </c>
      <c r="N232" s="185" t="e">
        <f t="shared" ca="1" si="118"/>
        <v>#VALUE!</v>
      </c>
      <c r="O232" s="185" t="e">
        <f t="shared" ca="1" si="118"/>
        <v>#VALUE!</v>
      </c>
      <c r="P232" s="185" t="e">
        <f t="shared" ca="1" si="118"/>
        <v>#VALUE!</v>
      </c>
      <c r="Q232" s="185" t="e">
        <f t="shared" ca="1" si="118"/>
        <v>#VALUE!</v>
      </c>
      <c r="R232" s="185" t="e">
        <f t="shared" ca="1" si="118"/>
        <v>#VALUE!</v>
      </c>
      <c r="S232" s="185" t="e">
        <f t="shared" ca="1" si="118"/>
        <v>#VALUE!</v>
      </c>
      <c r="T232" s="185" t="e">
        <f t="shared" ca="1" si="118"/>
        <v>#VALUE!</v>
      </c>
      <c r="U232" s="185" t="e">
        <f t="shared" ca="1" si="118"/>
        <v>#VALUE!</v>
      </c>
      <c r="V232" s="185" t="e">
        <f t="shared" ca="1" si="118"/>
        <v>#VALUE!</v>
      </c>
      <c r="W232" s="185" t="e">
        <f t="shared" ca="1" si="118"/>
        <v>#VALUE!</v>
      </c>
      <c r="X232" s="185" t="e">
        <f t="shared" ca="1" si="118"/>
        <v>#VALUE!</v>
      </c>
      <c r="Y232" s="185" t="e">
        <f t="shared" ca="1" si="118"/>
        <v>#VALUE!</v>
      </c>
      <c r="Z232" s="185" t="e">
        <f t="shared" ref="Z232:AO233" ca="1" si="120">Z$216/Y$216*Y232</f>
        <v>#VALUE!</v>
      </c>
      <c r="AA232" s="185" t="e">
        <f t="shared" ca="1" si="120"/>
        <v>#VALUE!</v>
      </c>
      <c r="AB232" s="185" t="e">
        <f t="shared" ca="1" si="120"/>
        <v>#VALUE!</v>
      </c>
      <c r="AC232" s="185" t="e">
        <f t="shared" ca="1" si="120"/>
        <v>#VALUE!</v>
      </c>
      <c r="AD232" s="185" t="e">
        <f t="shared" ca="1" si="120"/>
        <v>#VALUE!</v>
      </c>
      <c r="AE232" s="185" t="e">
        <f t="shared" ca="1" si="120"/>
        <v>#VALUE!</v>
      </c>
      <c r="AF232" s="185" t="e">
        <f t="shared" ca="1" si="120"/>
        <v>#VALUE!</v>
      </c>
      <c r="AG232" s="185" t="e">
        <f t="shared" ca="1" si="120"/>
        <v>#VALUE!</v>
      </c>
      <c r="AH232" s="185" t="e">
        <f t="shared" ca="1" si="120"/>
        <v>#VALUE!</v>
      </c>
      <c r="AI232" s="185" t="e">
        <f t="shared" ca="1" si="120"/>
        <v>#VALUE!</v>
      </c>
      <c r="AJ232" s="185" t="e">
        <f t="shared" ca="1" si="120"/>
        <v>#VALUE!</v>
      </c>
      <c r="AK232" s="185" t="e">
        <f t="shared" ca="1" si="120"/>
        <v>#VALUE!</v>
      </c>
      <c r="AL232" s="185" t="e">
        <f t="shared" ca="1" si="120"/>
        <v>#VALUE!</v>
      </c>
      <c r="AM232" s="185" t="e">
        <f t="shared" ca="1" si="120"/>
        <v>#VALUE!</v>
      </c>
      <c r="AN232" s="185" t="e">
        <f t="shared" ca="1" si="120"/>
        <v>#VALUE!</v>
      </c>
      <c r="AO232" s="185" t="e">
        <f t="shared" ca="1" si="120"/>
        <v>#VALUE!</v>
      </c>
      <c r="AP232" s="185" t="e">
        <f t="shared" ca="1" si="119"/>
        <v>#VALUE!</v>
      </c>
    </row>
    <row r="233" spans="1:42">
      <c r="A233" s="57" t="str">
        <f>'[4]TS BYDem'!A167</f>
        <v>*</v>
      </c>
      <c r="B233" s="185" t="s">
        <v>288</v>
      </c>
      <c r="C233" s="185" t="s">
        <v>137</v>
      </c>
      <c r="D233" s="186" t="str">
        <f>'[4]TS BYDem'!D167</f>
        <v>IPPS</v>
      </c>
      <c r="E233" s="185" t="s">
        <v>137</v>
      </c>
      <c r="F233" s="185" t="s">
        <v>137</v>
      </c>
      <c r="G233" s="185" t="s">
        <v>137</v>
      </c>
      <c r="H233" s="185" t="s">
        <v>137</v>
      </c>
      <c r="I233" s="185">
        <v>0</v>
      </c>
      <c r="J233" s="185" t="str">
        <f>INDEX('[4]TS BYDem'!$J$10:$J$203,MATCH(D233,'[4]TS BYDem'!$D$10:$D$203,0))</f>
        <v/>
      </c>
      <c r="K233" s="185" t="e">
        <f t="shared" ref="K233:Z234" ca="1" si="121">K$216/J$216*J233</f>
        <v>#VALUE!</v>
      </c>
      <c r="L233" s="185" t="e">
        <f t="shared" ca="1" si="121"/>
        <v>#VALUE!</v>
      </c>
      <c r="M233" s="185" t="e">
        <f t="shared" ca="1" si="121"/>
        <v>#VALUE!</v>
      </c>
      <c r="N233" s="185" t="e">
        <f t="shared" ca="1" si="121"/>
        <v>#VALUE!</v>
      </c>
      <c r="O233" s="185" t="e">
        <f t="shared" ca="1" si="121"/>
        <v>#VALUE!</v>
      </c>
      <c r="P233" s="185" t="e">
        <f t="shared" ca="1" si="121"/>
        <v>#VALUE!</v>
      </c>
      <c r="Q233" s="185" t="e">
        <f t="shared" ca="1" si="121"/>
        <v>#VALUE!</v>
      </c>
      <c r="R233" s="185" t="e">
        <f t="shared" ca="1" si="121"/>
        <v>#VALUE!</v>
      </c>
      <c r="S233" s="185" t="e">
        <f t="shared" ca="1" si="121"/>
        <v>#VALUE!</v>
      </c>
      <c r="T233" s="185" t="e">
        <f t="shared" ca="1" si="121"/>
        <v>#VALUE!</v>
      </c>
      <c r="U233" s="185" t="e">
        <f t="shared" ca="1" si="121"/>
        <v>#VALUE!</v>
      </c>
      <c r="V233" s="185" t="e">
        <f t="shared" ca="1" si="121"/>
        <v>#VALUE!</v>
      </c>
      <c r="W233" s="185" t="e">
        <f t="shared" ca="1" si="121"/>
        <v>#VALUE!</v>
      </c>
      <c r="X233" s="185" t="e">
        <f t="shared" ca="1" si="121"/>
        <v>#VALUE!</v>
      </c>
      <c r="Y233" s="185" t="e">
        <f t="shared" ca="1" si="121"/>
        <v>#VALUE!</v>
      </c>
      <c r="Z233" s="185" t="e">
        <f t="shared" ca="1" si="121"/>
        <v>#VALUE!</v>
      </c>
      <c r="AA233" s="185" t="e">
        <f t="shared" ca="1" si="120"/>
        <v>#VALUE!</v>
      </c>
      <c r="AB233" s="185" t="e">
        <f t="shared" ca="1" si="120"/>
        <v>#VALUE!</v>
      </c>
      <c r="AC233" s="185" t="e">
        <f t="shared" ca="1" si="120"/>
        <v>#VALUE!</v>
      </c>
      <c r="AD233" s="185" t="e">
        <f t="shared" ca="1" si="120"/>
        <v>#VALUE!</v>
      </c>
      <c r="AE233" s="185" t="e">
        <f t="shared" ca="1" si="120"/>
        <v>#VALUE!</v>
      </c>
      <c r="AF233" s="185" t="e">
        <f t="shared" ca="1" si="120"/>
        <v>#VALUE!</v>
      </c>
      <c r="AG233" s="185" t="e">
        <f t="shared" ca="1" si="120"/>
        <v>#VALUE!</v>
      </c>
      <c r="AH233" s="185" t="e">
        <f t="shared" ca="1" si="120"/>
        <v>#VALUE!</v>
      </c>
      <c r="AI233" s="185" t="e">
        <f t="shared" ca="1" si="120"/>
        <v>#VALUE!</v>
      </c>
      <c r="AJ233" s="185" t="e">
        <f t="shared" ca="1" si="120"/>
        <v>#VALUE!</v>
      </c>
      <c r="AK233" s="185" t="e">
        <f t="shared" ca="1" si="120"/>
        <v>#VALUE!</v>
      </c>
      <c r="AL233" s="185" t="e">
        <f t="shared" ca="1" si="120"/>
        <v>#VALUE!</v>
      </c>
      <c r="AM233" s="185" t="e">
        <f t="shared" ca="1" si="120"/>
        <v>#VALUE!</v>
      </c>
      <c r="AN233" s="185" t="e">
        <f t="shared" ca="1" si="120"/>
        <v>#VALUE!</v>
      </c>
      <c r="AO233" s="185" t="e">
        <f t="shared" ca="1" si="120"/>
        <v>#VALUE!</v>
      </c>
      <c r="AP233" s="185" t="e">
        <f t="shared" ref="L233:AP234" ca="1" si="122">AP$216/AO$216*AO233</f>
        <v>#VALUE!</v>
      </c>
    </row>
    <row r="234" spans="1:42">
      <c r="A234" s="57" t="str">
        <f>'[4]TS BYDem'!A168</f>
        <v>*</v>
      </c>
      <c r="B234" s="185" t="s">
        <v>288</v>
      </c>
      <c r="C234" s="185" t="s">
        <v>137</v>
      </c>
      <c r="D234" s="186" t="str">
        <f>'[4]TS BYDem'!D168</f>
        <v>IPPS</v>
      </c>
      <c r="E234" s="185" t="s">
        <v>137</v>
      </c>
      <c r="F234" s="185" t="s">
        <v>137</v>
      </c>
      <c r="G234" s="185" t="s">
        <v>137</v>
      </c>
      <c r="H234" s="185" t="s">
        <v>137</v>
      </c>
      <c r="I234" s="185">
        <v>0</v>
      </c>
      <c r="J234" s="185" t="str">
        <f>INDEX('[4]TS BYDem'!$J$10:$J$203,MATCH(D234,'[4]TS BYDem'!$D$10:$D$203,0))</f>
        <v/>
      </c>
      <c r="K234" s="185" t="e">
        <f t="shared" ca="1" si="121"/>
        <v>#VALUE!</v>
      </c>
      <c r="L234" s="185" t="e">
        <f t="shared" ca="1" si="122"/>
        <v>#VALUE!</v>
      </c>
      <c r="M234" s="185" t="e">
        <f t="shared" ca="1" si="122"/>
        <v>#VALUE!</v>
      </c>
      <c r="N234" s="185" t="e">
        <f t="shared" ca="1" si="122"/>
        <v>#VALUE!</v>
      </c>
      <c r="O234" s="185" t="e">
        <f t="shared" ca="1" si="122"/>
        <v>#VALUE!</v>
      </c>
      <c r="P234" s="185" t="e">
        <f t="shared" ca="1" si="122"/>
        <v>#VALUE!</v>
      </c>
      <c r="Q234" s="185" t="e">
        <f t="shared" ca="1" si="122"/>
        <v>#VALUE!</v>
      </c>
      <c r="R234" s="185" t="e">
        <f t="shared" ca="1" si="122"/>
        <v>#VALUE!</v>
      </c>
      <c r="S234" s="185" t="e">
        <f t="shared" ca="1" si="122"/>
        <v>#VALUE!</v>
      </c>
      <c r="T234" s="185" t="e">
        <f t="shared" ca="1" si="122"/>
        <v>#VALUE!</v>
      </c>
      <c r="U234" s="185" t="e">
        <f t="shared" ca="1" si="122"/>
        <v>#VALUE!</v>
      </c>
      <c r="V234" s="185" t="e">
        <f t="shared" ca="1" si="122"/>
        <v>#VALUE!</v>
      </c>
      <c r="W234" s="185" t="e">
        <f t="shared" ca="1" si="122"/>
        <v>#VALUE!</v>
      </c>
      <c r="X234" s="185" t="e">
        <f t="shared" ca="1" si="122"/>
        <v>#VALUE!</v>
      </c>
      <c r="Y234" s="185" t="e">
        <f t="shared" ca="1" si="122"/>
        <v>#VALUE!</v>
      </c>
      <c r="Z234" s="185" t="e">
        <f t="shared" ca="1" si="122"/>
        <v>#VALUE!</v>
      </c>
      <c r="AA234" s="185" t="e">
        <f t="shared" ca="1" si="122"/>
        <v>#VALUE!</v>
      </c>
      <c r="AB234" s="185" t="e">
        <f t="shared" ca="1" si="122"/>
        <v>#VALUE!</v>
      </c>
      <c r="AC234" s="185" t="e">
        <f t="shared" ca="1" si="122"/>
        <v>#VALUE!</v>
      </c>
      <c r="AD234" s="185" t="e">
        <f t="shared" ca="1" si="122"/>
        <v>#VALUE!</v>
      </c>
      <c r="AE234" s="185" t="e">
        <f t="shared" ca="1" si="122"/>
        <v>#VALUE!</v>
      </c>
      <c r="AF234" s="185" t="e">
        <f t="shared" ca="1" si="122"/>
        <v>#VALUE!</v>
      </c>
      <c r="AG234" s="185" t="e">
        <f t="shared" ca="1" si="122"/>
        <v>#VALUE!</v>
      </c>
      <c r="AH234" s="185" t="e">
        <f t="shared" ca="1" si="122"/>
        <v>#VALUE!</v>
      </c>
      <c r="AI234" s="185" t="e">
        <f t="shared" ca="1" si="122"/>
        <v>#VALUE!</v>
      </c>
      <c r="AJ234" s="185" t="e">
        <f t="shared" ca="1" si="122"/>
        <v>#VALUE!</v>
      </c>
      <c r="AK234" s="185" t="e">
        <f t="shared" ca="1" si="122"/>
        <v>#VALUE!</v>
      </c>
      <c r="AL234" s="185" t="e">
        <f t="shared" ca="1" si="122"/>
        <v>#VALUE!</v>
      </c>
      <c r="AM234" s="185" t="e">
        <f t="shared" ca="1" si="122"/>
        <v>#VALUE!</v>
      </c>
      <c r="AN234" s="185" t="e">
        <f t="shared" ca="1" si="122"/>
        <v>#VALUE!</v>
      </c>
      <c r="AO234" s="185" t="e">
        <f t="shared" ca="1" si="122"/>
        <v>#VALUE!</v>
      </c>
      <c r="AP234" s="185" t="e">
        <f t="shared" ca="1" si="122"/>
        <v>#VALUE!</v>
      </c>
    </row>
    <row r="235" spans="1:42" s="5" customFormat="1">
      <c r="A235" s="57" t="str">
        <f>'[4]TS BYDem'!A165</f>
        <v>*</v>
      </c>
      <c r="B235" s="5">
        <f>B216+2</f>
        <v>13</v>
      </c>
      <c r="C235" s="3" t="str">
        <f ca="1">OFFSET($C$9,$B235,0)</f>
        <v>Pulp &amp; Paper Products</v>
      </c>
      <c r="D235" s="3" t="str">
        <f ca="1">OFFSET($B$9,$B235,0)</f>
        <v>PP</v>
      </c>
      <c r="J235" s="5">
        <f ca="1">SUMIF($B$10:$B$24,$D235,J$10:J$24)*SUMIF($B$10:$B$24,$D235,J$45:J$58)</f>
        <v>71.126003050028061</v>
      </c>
      <c r="K235" s="5">
        <f t="shared" ref="K235:AP235" ca="1" si="123">SUMIF($B$10:$B$24,$D235,K$10:K$24)*SUMIF($B$10:$B$24,$D235,K$45:K$58)</f>
        <v>72.924000000000007</v>
      </c>
      <c r="L235" s="5">
        <f t="shared" ca="1" si="123"/>
        <v>74.483999999999995</v>
      </c>
      <c r="M235" s="5">
        <f t="shared" ca="1" si="123"/>
        <v>75.34</v>
      </c>
      <c r="N235" s="5">
        <f t="shared" ca="1" si="123"/>
        <v>76.748000000000005</v>
      </c>
      <c r="O235" s="5">
        <f t="shared" ca="1" si="123"/>
        <v>77.260000000000005</v>
      </c>
      <c r="P235" s="5">
        <f t="shared" ca="1" si="123"/>
        <v>78.555999999999997</v>
      </c>
      <c r="Q235" s="5">
        <f t="shared" ca="1" si="123"/>
        <v>78.504000000000005</v>
      </c>
      <c r="R235" s="5">
        <f t="shared" ca="1" si="123"/>
        <v>72.959999999999994</v>
      </c>
      <c r="S235" s="5">
        <f t="shared" ca="1" si="123"/>
        <v>74.780043383947913</v>
      </c>
      <c r="T235" s="5">
        <f t="shared" ca="1" si="123"/>
        <v>76.362689804772231</v>
      </c>
      <c r="U235" s="5">
        <f t="shared" ca="1" si="123"/>
        <v>77.787071583514091</v>
      </c>
      <c r="V235" s="5">
        <f t="shared" ca="1" si="123"/>
        <v>79.409284164858988</v>
      </c>
      <c r="W235" s="5">
        <f t="shared" ca="1" si="123"/>
        <v>81.071062906724492</v>
      </c>
      <c r="X235" s="5">
        <f t="shared" ca="1" si="123"/>
        <v>82.614143167028189</v>
      </c>
      <c r="Y235" s="5">
        <f t="shared" ca="1" si="123"/>
        <v>84.157223427331886</v>
      </c>
      <c r="Z235" s="5">
        <f t="shared" ca="1" si="123"/>
        <v>85.739869848156204</v>
      </c>
      <c r="AA235" s="5">
        <f t="shared" ca="1" si="123"/>
        <v>87.243383947939279</v>
      </c>
      <c r="AB235" s="5">
        <f ca="1">SUMIF($B$10:$B$24,$D235,AB$10:AB$24)*SUMIF($B$10:$B$24,$D235,AB$44:AB$58)</f>
        <v>88.905162689804783</v>
      </c>
      <c r="AC235" s="5">
        <f t="shared" ca="1" si="123"/>
        <v>90.962603036876359</v>
      </c>
      <c r="AD235" s="5">
        <f t="shared" ca="1" si="123"/>
        <v>93.138741865509772</v>
      </c>
      <c r="AE235" s="5">
        <f t="shared" ca="1" si="123"/>
        <v>95.512711496746221</v>
      </c>
      <c r="AF235" s="5">
        <f t="shared" ca="1" si="123"/>
        <v>98.242776572668134</v>
      </c>
      <c r="AG235" s="5">
        <f t="shared" ca="1" si="123"/>
        <v>100.93327548806944</v>
      </c>
      <c r="AH235" s="5">
        <f t="shared" ca="1" si="123"/>
        <v>103.78203904555318</v>
      </c>
      <c r="AI235" s="5">
        <f t="shared" ca="1" si="123"/>
        <v>106.70993492407813</v>
      </c>
      <c r="AJ235" s="5">
        <f t="shared" ca="1" si="123"/>
        <v>109.75652928416488</v>
      </c>
      <c r="AK235" s="5">
        <f t="shared" ca="1" si="123"/>
        <v>112.96138828633408</v>
      </c>
      <c r="AL235" s="5">
        <f t="shared" ca="1" si="123"/>
        <v>116.2453796095445</v>
      </c>
      <c r="AM235" s="5">
        <f t="shared" ca="1" si="123"/>
        <v>134.76234273318875</v>
      </c>
      <c r="AN235" s="5">
        <f t="shared" ca="1" si="123"/>
        <v>157.94811279826467</v>
      </c>
      <c r="AO235" s="5">
        <f t="shared" ca="1" si="123"/>
        <v>198.8727114967478</v>
      </c>
      <c r="AP235" s="5">
        <f t="shared" ca="1" si="123"/>
        <v>240.57544468546803</v>
      </c>
    </row>
    <row r="236" spans="1:42">
      <c r="A236" s="57" t="str">
        <f>'[4]TS BYDem'!A170</f>
        <v>*</v>
      </c>
      <c r="B236" s="185" t="s">
        <v>288</v>
      </c>
      <c r="C236" s="185" t="s">
        <v>137</v>
      </c>
      <c r="D236" s="186">
        <f>'[4]TS BYDem'!D170</f>
        <v>0</v>
      </c>
      <c r="E236" s="185" t="s">
        <v>137</v>
      </c>
      <c r="F236" s="185" t="s">
        <v>137</v>
      </c>
      <c r="G236" s="185" t="s">
        <v>137</v>
      </c>
      <c r="H236" s="185" t="s">
        <v>137</v>
      </c>
      <c r="I236" s="185">
        <v>0</v>
      </c>
      <c r="J236" s="185" t="str">
        <f>INDEX('[4]TS BYDem'!$J$10:$J$203,MATCH(D236,'[4]TS BYDem'!$D$10:$D$203,0))</f>
        <v/>
      </c>
      <c r="K236" s="185" t="e">
        <f t="shared" ref="K236:Z258" ca="1" si="124">K$235/J$235*J236</f>
        <v>#VALUE!</v>
      </c>
      <c r="L236" s="185" t="e">
        <f t="shared" ca="1" si="124"/>
        <v>#VALUE!</v>
      </c>
      <c r="M236" s="185" t="e">
        <f t="shared" ca="1" si="124"/>
        <v>#VALUE!</v>
      </c>
      <c r="N236" s="185" t="e">
        <f t="shared" ca="1" si="124"/>
        <v>#VALUE!</v>
      </c>
      <c r="O236" s="185" t="e">
        <f t="shared" ca="1" si="124"/>
        <v>#VALUE!</v>
      </c>
      <c r="P236" s="185" t="e">
        <f t="shared" ca="1" si="124"/>
        <v>#VALUE!</v>
      </c>
      <c r="Q236" s="185" t="e">
        <f t="shared" ca="1" si="124"/>
        <v>#VALUE!</v>
      </c>
      <c r="R236" s="185" t="e">
        <f t="shared" ca="1" si="124"/>
        <v>#VALUE!</v>
      </c>
      <c r="S236" s="185" t="e">
        <f t="shared" ca="1" si="124"/>
        <v>#VALUE!</v>
      </c>
      <c r="T236" s="185" t="e">
        <f t="shared" ca="1" si="124"/>
        <v>#VALUE!</v>
      </c>
      <c r="U236" s="185" t="e">
        <f t="shared" ca="1" si="124"/>
        <v>#VALUE!</v>
      </c>
      <c r="V236" s="185" t="e">
        <f t="shared" ca="1" si="124"/>
        <v>#VALUE!</v>
      </c>
      <c r="W236" s="185" t="e">
        <f t="shared" ca="1" si="124"/>
        <v>#VALUE!</v>
      </c>
      <c r="X236" s="185" t="e">
        <f t="shared" ca="1" si="124"/>
        <v>#VALUE!</v>
      </c>
      <c r="Y236" s="185" t="e">
        <f t="shared" ca="1" si="124"/>
        <v>#VALUE!</v>
      </c>
      <c r="Z236" s="185" t="e">
        <f t="shared" ca="1" si="124"/>
        <v>#VALUE!</v>
      </c>
      <c r="AA236" s="185" t="e">
        <f t="shared" ref="AA236:AP251" ca="1" si="125">AA$235/Z$235*Z236</f>
        <v>#VALUE!</v>
      </c>
      <c r="AB236" s="185" t="e">
        <f t="shared" ca="1" si="125"/>
        <v>#VALUE!</v>
      </c>
      <c r="AC236" s="185" t="e">
        <f t="shared" ca="1" si="125"/>
        <v>#VALUE!</v>
      </c>
      <c r="AD236" s="185" t="e">
        <f t="shared" ca="1" si="125"/>
        <v>#VALUE!</v>
      </c>
      <c r="AE236" s="185" t="e">
        <f t="shared" ca="1" si="125"/>
        <v>#VALUE!</v>
      </c>
      <c r="AF236" s="185" t="e">
        <f t="shared" ca="1" si="125"/>
        <v>#VALUE!</v>
      </c>
      <c r="AG236" s="185" t="e">
        <f t="shared" ca="1" si="125"/>
        <v>#VALUE!</v>
      </c>
      <c r="AH236" s="185" t="e">
        <f t="shared" ca="1" si="125"/>
        <v>#VALUE!</v>
      </c>
      <c r="AI236" s="185" t="e">
        <f t="shared" ca="1" si="125"/>
        <v>#VALUE!</v>
      </c>
      <c r="AJ236" s="185" t="e">
        <f t="shared" ca="1" si="125"/>
        <v>#VALUE!</v>
      </c>
      <c r="AK236" s="185" t="e">
        <f t="shared" ca="1" si="125"/>
        <v>#VALUE!</v>
      </c>
      <c r="AL236" s="185" t="e">
        <f t="shared" ca="1" si="125"/>
        <v>#VALUE!</v>
      </c>
      <c r="AM236" s="185" t="e">
        <f t="shared" ca="1" si="125"/>
        <v>#VALUE!</v>
      </c>
      <c r="AN236" s="185" t="e">
        <f t="shared" ca="1" si="125"/>
        <v>#VALUE!</v>
      </c>
      <c r="AO236" s="185" t="e">
        <f t="shared" ca="1" si="125"/>
        <v>#VALUE!</v>
      </c>
      <c r="AP236" s="185" t="e">
        <f t="shared" ca="1" si="125"/>
        <v>#VALUE!</v>
      </c>
    </row>
    <row r="237" spans="1:42">
      <c r="A237" s="57" t="str">
        <f>'[4]TS BYDem'!A171</f>
        <v>*</v>
      </c>
      <c r="B237" s="185" t="s">
        <v>288</v>
      </c>
      <c r="C237" s="185" t="s">
        <v>137</v>
      </c>
      <c r="D237" s="186">
        <f>'[4]TS BYDem'!D171</f>
        <v>2</v>
      </c>
      <c r="E237" s="185" t="s">
        <v>137</v>
      </c>
      <c r="F237" s="185" t="s">
        <v>137</v>
      </c>
      <c r="G237" s="185" t="s">
        <v>137</v>
      </c>
      <c r="H237" s="185" t="s">
        <v>137</v>
      </c>
      <c r="I237" s="185">
        <v>0</v>
      </c>
      <c r="J237" s="185" t="str">
        <f>INDEX('[4]TS BYDem'!$J$10:$J$203,MATCH(D237,'[4]TS BYDem'!$D$10:$D$203,0))</f>
        <v/>
      </c>
      <c r="K237" s="185" t="e">
        <f t="shared" ca="1" si="124"/>
        <v>#VALUE!</v>
      </c>
      <c r="L237" s="185" t="e">
        <f t="shared" ca="1" si="124"/>
        <v>#VALUE!</v>
      </c>
      <c r="M237" s="185" t="e">
        <f t="shared" ca="1" si="124"/>
        <v>#VALUE!</v>
      </c>
      <c r="N237" s="185" t="e">
        <f t="shared" ca="1" si="124"/>
        <v>#VALUE!</v>
      </c>
      <c r="O237" s="185" t="e">
        <f t="shared" ca="1" si="124"/>
        <v>#VALUE!</v>
      </c>
      <c r="P237" s="185" t="e">
        <f t="shared" ca="1" si="124"/>
        <v>#VALUE!</v>
      </c>
      <c r="Q237" s="185" t="e">
        <f t="shared" ca="1" si="124"/>
        <v>#VALUE!</v>
      </c>
      <c r="R237" s="185" t="e">
        <f t="shared" ca="1" si="124"/>
        <v>#VALUE!</v>
      </c>
      <c r="S237" s="185" t="e">
        <f t="shared" ca="1" si="124"/>
        <v>#VALUE!</v>
      </c>
      <c r="T237" s="185" t="e">
        <f t="shared" ca="1" si="124"/>
        <v>#VALUE!</v>
      </c>
      <c r="U237" s="185" t="e">
        <f t="shared" ca="1" si="124"/>
        <v>#VALUE!</v>
      </c>
      <c r="V237" s="185" t="e">
        <f t="shared" ca="1" si="124"/>
        <v>#VALUE!</v>
      </c>
      <c r="W237" s="185" t="e">
        <f t="shared" ca="1" si="124"/>
        <v>#VALUE!</v>
      </c>
      <c r="X237" s="185" t="e">
        <f t="shared" ca="1" si="124"/>
        <v>#VALUE!</v>
      </c>
      <c r="Y237" s="185" t="e">
        <f t="shared" ca="1" si="124"/>
        <v>#VALUE!</v>
      </c>
      <c r="Z237" s="185" t="e">
        <f t="shared" ca="1" si="124"/>
        <v>#VALUE!</v>
      </c>
      <c r="AA237" s="185" t="e">
        <f t="shared" ca="1" si="125"/>
        <v>#VALUE!</v>
      </c>
      <c r="AB237" s="185" t="e">
        <f t="shared" ca="1" si="125"/>
        <v>#VALUE!</v>
      </c>
      <c r="AC237" s="185" t="e">
        <f t="shared" ca="1" si="125"/>
        <v>#VALUE!</v>
      </c>
      <c r="AD237" s="185" t="e">
        <f t="shared" ca="1" si="125"/>
        <v>#VALUE!</v>
      </c>
      <c r="AE237" s="185" t="e">
        <f t="shared" ca="1" si="125"/>
        <v>#VALUE!</v>
      </c>
      <c r="AF237" s="185" t="e">
        <f t="shared" ca="1" si="125"/>
        <v>#VALUE!</v>
      </c>
      <c r="AG237" s="185" t="e">
        <f t="shared" ca="1" si="125"/>
        <v>#VALUE!</v>
      </c>
      <c r="AH237" s="185" t="e">
        <f t="shared" ca="1" si="125"/>
        <v>#VALUE!</v>
      </c>
      <c r="AI237" s="185" t="e">
        <f t="shared" ca="1" si="125"/>
        <v>#VALUE!</v>
      </c>
      <c r="AJ237" s="185" t="e">
        <f t="shared" ca="1" si="125"/>
        <v>#VALUE!</v>
      </c>
      <c r="AK237" s="185" t="e">
        <f t="shared" ca="1" si="125"/>
        <v>#VALUE!</v>
      </c>
      <c r="AL237" s="185" t="e">
        <f t="shared" ca="1" si="125"/>
        <v>#VALUE!</v>
      </c>
      <c r="AM237" s="185" t="e">
        <f t="shared" ca="1" si="125"/>
        <v>#VALUE!</v>
      </c>
      <c r="AN237" s="185" t="e">
        <f t="shared" ca="1" si="125"/>
        <v>#VALUE!</v>
      </c>
      <c r="AO237" s="185" t="e">
        <f t="shared" ca="1" si="125"/>
        <v>#VALUE!</v>
      </c>
      <c r="AP237" s="185" t="e">
        <f t="shared" ca="1" si="125"/>
        <v>#VALUE!</v>
      </c>
    </row>
    <row r="238" spans="1:42">
      <c r="A238" s="57" t="str">
        <f>'[4]TS BYDem'!A172</f>
        <v/>
      </c>
      <c r="B238" s="185" t="s">
        <v>288</v>
      </c>
      <c r="C238" s="185" t="s">
        <v>137</v>
      </c>
      <c r="D238" s="186" t="str">
        <f>'[4]TS BYDem'!D172</f>
        <v>IOTK</v>
      </c>
      <c r="E238" s="185" t="s">
        <v>137</v>
      </c>
      <c r="F238" s="185" t="s">
        <v>137</v>
      </c>
      <c r="G238" s="185" t="s">
        <v>137</v>
      </c>
      <c r="H238" s="185" t="s">
        <v>137</v>
      </c>
      <c r="I238" s="185">
        <v>0</v>
      </c>
      <c r="J238" s="185">
        <f>INDEX('[4]TS BYDem'!$J$10:$J$203,MATCH(D238,'[4]TS BYDem'!$D$10:$D$203,0))</f>
        <v>4.0241553496851505</v>
      </c>
      <c r="K238" s="185">
        <f t="shared" ca="1" si="124"/>
        <v>4.1258821265976389</v>
      </c>
      <c r="L238" s="185">
        <f t="shared" ca="1" si="124"/>
        <v>4.2141435510599869</v>
      </c>
      <c r="M238" s="192">
        <f t="shared" ref="M238:M246" si="126">O238</f>
        <v>2.1816720000000003</v>
      </c>
      <c r="N238" s="192">
        <f t="shared" ref="N238:N246" si="127">O238</f>
        <v>2.1816720000000003</v>
      </c>
      <c r="O238" s="192">
        <f>INDEX('[4]TS BYDem'!$O$10:$O$203,MATCH(D238,'[4]TS BYDem'!$D$10:$D$203,0))</f>
        <v>2.1816720000000003</v>
      </c>
      <c r="P238" s="185">
        <f t="shared" ca="1" si="124"/>
        <v>2.2182685171110537</v>
      </c>
      <c r="Q238" s="185">
        <f t="shared" ca="1" si="124"/>
        <v>2.2168001383380793</v>
      </c>
      <c r="R238" s="185">
        <f t="shared" ca="1" si="124"/>
        <v>2.0602483706963497</v>
      </c>
      <c r="S238" s="185">
        <f t="shared" ca="1" si="124"/>
        <v>2.1116428528286875</v>
      </c>
      <c r="T238" s="185">
        <f t="shared" ca="1" si="124"/>
        <v>2.1563337068568083</v>
      </c>
      <c r="U238" s="185">
        <f t="shared" ca="1" si="124"/>
        <v>2.1965554754821164</v>
      </c>
      <c r="V238" s="185">
        <f t="shared" ca="1" si="124"/>
        <v>2.2423636008609398</v>
      </c>
      <c r="W238" s="185">
        <f t="shared" ca="1" si="124"/>
        <v>2.2892889975904662</v>
      </c>
      <c r="X238" s="185">
        <f t="shared" ca="1" si="124"/>
        <v>2.3328625802678835</v>
      </c>
      <c r="Y238" s="185">
        <f t="shared" ca="1" si="124"/>
        <v>2.3764361629453012</v>
      </c>
      <c r="Z238" s="185">
        <f t="shared" ca="1" si="124"/>
        <v>2.421127016973422</v>
      </c>
      <c r="AA238" s="185">
        <f t="shared" ca="1" si="125"/>
        <v>2.4635833283001363</v>
      </c>
      <c r="AB238" s="185">
        <f t="shared" ca="1" si="125"/>
        <v>2.5105087250296627</v>
      </c>
      <c r="AC238" s="185">
        <f t="shared" ca="1" si="125"/>
        <v>2.5686068352662188</v>
      </c>
      <c r="AD238" s="185">
        <f t="shared" ca="1" si="125"/>
        <v>2.6300567595548845</v>
      </c>
      <c r="AE238" s="185">
        <f t="shared" ca="1" si="125"/>
        <v>2.697093040597065</v>
      </c>
      <c r="AF238" s="185">
        <f t="shared" ca="1" si="125"/>
        <v>2.7741847637955726</v>
      </c>
      <c r="AG238" s="185">
        <f t="shared" ca="1" si="125"/>
        <v>2.8501592156433775</v>
      </c>
      <c r="AH238" s="185">
        <f t="shared" ca="1" si="125"/>
        <v>2.9306027528939942</v>
      </c>
      <c r="AI238" s="185">
        <f t="shared" ca="1" si="125"/>
        <v>3.013280832846017</v>
      </c>
      <c r="AJ238" s="185">
        <f t="shared" ca="1" si="125"/>
        <v>3.0993107268501485</v>
      </c>
      <c r="AK238" s="185">
        <f t="shared" ca="1" si="125"/>
        <v>3.1898097062570927</v>
      </c>
      <c r="AL238" s="185">
        <f t="shared" ca="1" si="125"/>
        <v>3.2825432283654425</v>
      </c>
      <c r="AM238" s="185">
        <f t="shared" ca="1" si="125"/>
        <v>3.8054262204944505</v>
      </c>
      <c r="AN238" s="185">
        <f t="shared" ca="1" si="125"/>
        <v>4.4601472320064142</v>
      </c>
      <c r="AO238" s="185">
        <f t="shared" ca="1" si="125"/>
        <v>5.6157782324169379</v>
      </c>
      <c r="AP238" s="185">
        <f t="shared" ca="1" si="125"/>
        <v>6.7933822360579112</v>
      </c>
    </row>
    <row r="239" spans="1:42">
      <c r="A239" s="57" t="str">
        <f>'[4]TS BYDem'!A173</f>
        <v/>
      </c>
      <c r="B239" s="185" t="s">
        <v>288</v>
      </c>
      <c r="C239" s="185" t="s">
        <v>137</v>
      </c>
      <c r="D239" s="186" t="str">
        <f>'[4]TS BYDem'!D173</f>
        <v>IOTA</v>
      </c>
      <c r="E239" s="185" t="s">
        <v>137</v>
      </c>
      <c r="F239" s="185" t="s">
        <v>137</v>
      </c>
      <c r="G239" s="185" t="s">
        <v>137</v>
      </c>
      <c r="H239" s="185" t="s">
        <v>137</v>
      </c>
      <c r="I239" s="185">
        <v>0</v>
      </c>
      <c r="J239" s="185">
        <f>INDEX('[4]TS BYDem'!$J$10:$J$203,MATCH(D239,'[4]TS BYDem'!$D$10:$D$203,0))</f>
        <v>0.22789646617646991</v>
      </c>
      <c r="K239" s="185">
        <f t="shared" ca="1" si="124"/>
        <v>0.23365746965653986</v>
      </c>
      <c r="L239" s="185">
        <f t="shared" ca="1" si="124"/>
        <v>0.23865590162220546</v>
      </c>
      <c r="M239" s="192">
        <f t="shared" si="126"/>
        <v>0.12355272</v>
      </c>
      <c r="N239" s="192">
        <f t="shared" si="127"/>
        <v>0.12355272</v>
      </c>
      <c r="O239" s="192">
        <f>INDEX('[4]TS BYDem'!$O$10:$O$203,MATCH(D239,'[4]TS BYDem'!$D$10:$D$203,0))</f>
        <v>0.12355272</v>
      </c>
      <c r="P239" s="185">
        <f t="shared" ca="1" si="124"/>
        <v>0.12562525850789541</v>
      </c>
      <c r="Q239" s="185">
        <f t="shared" ca="1" si="124"/>
        <v>0.12554210109862801</v>
      </c>
      <c r="R239" s="185">
        <f t="shared" ca="1" si="124"/>
        <v>0.11667624192596426</v>
      </c>
      <c r="S239" s="185">
        <f t="shared" ca="1" si="124"/>
        <v>0.11958682062910651</v>
      </c>
      <c r="T239" s="185">
        <f t="shared" ca="1" si="124"/>
        <v>0.12211775863183895</v>
      </c>
      <c r="U239" s="185">
        <f t="shared" ca="1" si="124"/>
        <v>0.12439560283429812</v>
      </c>
      <c r="V239" s="185">
        <f t="shared" ca="1" si="124"/>
        <v>0.12698981428709885</v>
      </c>
      <c r="W239" s="185">
        <f t="shared" ca="1" si="124"/>
        <v>0.1296472991899679</v>
      </c>
      <c r="X239" s="185">
        <f t="shared" ca="1" si="124"/>
        <v>0.13211496374263201</v>
      </c>
      <c r="Y239" s="185">
        <f t="shared" ca="1" si="124"/>
        <v>0.13458262829529613</v>
      </c>
      <c r="Z239" s="185">
        <f t="shared" ca="1" si="124"/>
        <v>0.13711356629802857</v>
      </c>
      <c r="AA239" s="185">
        <f t="shared" ca="1" si="125"/>
        <v>0.13951795740062434</v>
      </c>
      <c r="AB239" s="185">
        <f t="shared" ca="1" si="125"/>
        <v>0.14217544230349335</v>
      </c>
      <c r="AC239" s="185">
        <f t="shared" ca="1" si="125"/>
        <v>0.14546566170704547</v>
      </c>
      <c r="AD239" s="185">
        <f t="shared" ca="1" si="125"/>
        <v>0.14894570146080255</v>
      </c>
      <c r="AE239" s="185">
        <f t="shared" ca="1" si="125"/>
        <v>0.15274210846490116</v>
      </c>
      <c r="AF239" s="185">
        <f t="shared" ca="1" si="125"/>
        <v>0.15710797651961458</v>
      </c>
      <c r="AG239" s="185">
        <f t="shared" ca="1" si="125"/>
        <v>0.16141057112425972</v>
      </c>
      <c r="AH239" s="185">
        <f t="shared" ca="1" si="125"/>
        <v>0.16596625952917807</v>
      </c>
      <c r="AI239" s="185">
        <f t="shared" ca="1" si="125"/>
        <v>0.17064849483423303</v>
      </c>
      <c r="AJ239" s="185">
        <f t="shared" ca="1" si="125"/>
        <v>0.17552055048949292</v>
      </c>
      <c r="AK239" s="185">
        <f t="shared" ca="1" si="125"/>
        <v>0.18064569994502608</v>
      </c>
      <c r="AL239" s="185">
        <f t="shared" ca="1" si="125"/>
        <v>0.18589739630069582</v>
      </c>
      <c r="AM239" s="185">
        <f t="shared" ca="1" si="125"/>
        <v>0.21550937093266503</v>
      </c>
      <c r="AN239" s="185">
        <f t="shared" ca="1" si="125"/>
        <v>0.25258761267269486</v>
      </c>
      <c r="AO239" s="185">
        <f t="shared" ca="1" si="125"/>
        <v>0.31803345119335302</v>
      </c>
      <c r="AP239" s="185">
        <f t="shared" ca="1" si="125"/>
        <v>0.3847236675653522</v>
      </c>
    </row>
    <row r="240" spans="1:42">
      <c r="A240" s="57" t="str">
        <f>'[4]TS BYDem'!A174</f>
        <v/>
      </c>
      <c r="B240" s="185" t="s">
        <v>288</v>
      </c>
      <c r="C240" s="185" t="s">
        <v>137</v>
      </c>
      <c r="D240" s="186" t="str">
        <f>'[4]TS BYDem'!D174</f>
        <v>IOTL</v>
      </c>
      <c r="E240" s="185" t="s">
        <v>137</v>
      </c>
      <c r="F240" s="185" t="s">
        <v>137</v>
      </c>
      <c r="G240" s="185" t="s">
        <v>137</v>
      </c>
      <c r="H240" s="185" t="s">
        <v>137</v>
      </c>
      <c r="I240" s="185">
        <v>0</v>
      </c>
      <c r="J240" s="185">
        <f>INDEX('[4]TS BYDem'!$J$10:$J$203,MATCH(D240,'[4]TS BYDem'!$D$10:$D$203,0))</f>
        <v>1.0095834302163471</v>
      </c>
      <c r="K240" s="185">
        <f t="shared" ca="1" si="124"/>
        <v>1.0351047283412316</v>
      </c>
      <c r="L240" s="185">
        <f t="shared" ca="1" si="124"/>
        <v>1.0572478276804382</v>
      </c>
      <c r="M240" s="192">
        <f t="shared" si="126"/>
        <v>0.54733968</v>
      </c>
      <c r="N240" s="192">
        <f t="shared" si="127"/>
        <v>0.54733968</v>
      </c>
      <c r="O240" s="192">
        <f>INDEX('[4]TS BYDem'!$O$10:$O$203,MATCH(D240,'[4]TS BYDem'!$D$10:$D$203,0))</f>
        <v>0.54733968</v>
      </c>
      <c r="P240" s="185">
        <f t="shared" ca="1" si="124"/>
        <v>0.55652104455190254</v>
      </c>
      <c r="Q240" s="185">
        <f t="shared" ca="1" si="124"/>
        <v>0.55615265646802992</v>
      </c>
      <c r="R240" s="185">
        <f t="shared" ca="1" si="124"/>
        <v>0.51687681921822393</v>
      </c>
      <c r="S240" s="185">
        <f t="shared" ca="1" si="124"/>
        <v>0.52977070950240945</v>
      </c>
      <c r="T240" s="185">
        <f t="shared" ca="1" si="124"/>
        <v>0.54098278801039712</v>
      </c>
      <c r="U240" s="185">
        <f t="shared" ca="1" si="124"/>
        <v>0.55107365866758584</v>
      </c>
      <c r="V240" s="185">
        <f t="shared" ca="1" si="124"/>
        <v>0.56256603913827308</v>
      </c>
      <c r="W240" s="185">
        <f t="shared" ca="1" si="124"/>
        <v>0.57433872157165999</v>
      </c>
      <c r="X240" s="185">
        <f t="shared" ca="1" si="124"/>
        <v>0.58527049811694787</v>
      </c>
      <c r="Y240" s="185">
        <f t="shared" ca="1" si="124"/>
        <v>0.59620227466223574</v>
      </c>
      <c r="Z240" s="185">
        <f t="shared" ca="1" si="124"/>
        <v>0.60741435317022341</v>
      </c>
      <c r="AA240" s="185">
        <f t="shared" ca="1" si="125"/>
        <v>0.61806582775281149</v>
      </c>
      <c r="AB240" s="185">
        <f t="shared" ca="1" si="125"/>
        <v>0.6298385101861983</v>
      </c>
      <c r="AC240" s="185">
        <f t="shared" ca="1" si="125"/>
        <v>0.64441421224658202</v>
      </c>
      <c r="AD240" s="185">
        <f t="shared" ca="1" si="125"/>
        <v>0.65983082019506489</v>
      </c>
      <c r="AE240" s="185">
        <f t="shared" ca="1" si="125"/>
        <v>0.67664893795704617</v>
      </c>
      <c r="AF240" s="185">
        <f t="shared" ca="1" si="125"/>
        <v>0.69598977338332468</v>
      </c>
      <c r="AG240" s="185">
        <f t="shared" ca="1" si="125"/>
        <v>0.71505030684690352</v>
      </c>
      <c r="AH240" s="185">
        <f t="shared" ca="1" si="125"/>
        <v>0.73523204816128107</v>
      </c>
      <c r="AI240" s="185">
        <f t="shared" ca="1" si="125"/>
        <v>0.75597439340105799</v>
      </c>
      <c r="AJ240" s="185">
        <f t="shared" ca="1" si="125"/>
        <v>0.77755764452893383</v>
      </c>
      <c r="AK240" s="185">
        <f t="shared" ca="1" si="125"/>
        <v>0.80026210350760862</v>
      </c>
      <c r="AL240" s="185">
        <f t="shared" ca="1" si="125"/>
        <v>0.82352716641168267</v>
      </c>
      <c r="AM240" s="185">
        <f t="shared" ca="1" si="125"/>
        <v>0.95470848495513638</v>
      </c>
      <c r="AN240" s="185">
        <f t="shared" ca="1" si="125"/>
        <v>1.1189654350971534</v>
      </c>
      <c r="AO240" s="185">
        <f t="shared" ca="1" si="125"/>
        <v>1.4088910985162082</v>
      </c>
      <c r="AP240" s="185">
        <f t="shared" ca="1" si="125"/>
        <v>1.7043293672016793</v>
      </c>
    </row>
    <row r="241" spans="1:42">
      <c r="A241" s="57" t="str">
        <f>'[4]TS BYDem'!A175</f>
        <v/>
      </c>
      <c r="B241" s="185" t="s">
        <v>288</v>
      </c>
      <c r="C241" s="185" t="s">
        <v>137</v>
      </c>
      <c r="D241" s="186" t="str">
        <f>'[4]TS BYDem'!D175</f>
        <v>IOTC</v>
      </c>
      <c r="E241" s="185" t="s">
        <v>137</v>
      </c>
      <c r="F241" s="185" t="s">
        <v>137</v>
      </c>
      <c r="G241" s="185" t="s">
        <v>137</v>
      </c>
      <c r="H241" s="185" t="s">
        <v>137</v>
      </c>
      <c r="I241" s="185">
        <v>0</v>
      </c>
      <c r="J241" s="185">
        <f>INDEX('[4]TS BYDem'!$J$10:$J$203,MATCH(D241,'[4]TS BYDem'!$D$10:$D$203,0))</f>
        <v>4.2868722274366169</v>
      </c>
      <c r="K241" s="185">
        <f t="shared" ca="1" si="124"/>
        <v>4.3952402343444286</v>
      </c>
      <c r="L241" s="185">
        <f t="shared" ca="1" si="124"/>
        <v>4.4892638036162351</v>
      </c>
      <c r="M241" s="192">
        <f t="shared" si="126"/>
        <v>2.3241024000000006</v>
      </c>
      <c r="N241" s="192">
        <f t="shared" si="127"/>
        <v>2.3241024000000006</v>
      </c>
      <c r="O241" s="192">
        <f>INDEX('[4]TS BYDem'!$O$10:$O$203,MATCH(D241,'[4]TS BYDem'!$D$10:$D$203,0))</f>
        <v>2.3241024000000006</v>
      </c>
      <c r="P241" s="185">
        <f t="shared" ca="1" si="124"/>
        <v>2.3630881197825526</v>
      </c>
      <c r="Q241" s="185">
        <f t="shared" ca="1" si="124"/>
        <v>2.3615238779394256</v>
      </c>
      <c r="R241" s="185">
        <f t="shared" ca="1" si="124"/>
        <v>2.194751632202951</v>
      </c>
      <c r="S241" s="185">
        <f t="shared" ca="1" si="124"/>
        <v>2.2495014017698356</v>
      </c>
      <c r="T241" s="185">
        <f t="shared" ca="1" si="124"/>
        <v>2.297109897045388</v>
      </c>
      <c r="U241" s="185">
        <f t="shared" ca="1" si="124"/>
        <v>2.339957542793385</v>
      </c>
      <c r="V241" s="185">
        <f t="shared" ca="1" si="124"/>
        <v>2.3887562504508257</v>
      </c>
      <c r="W241" s="185">
        <f t="shared" ca="1" si="124"/>
        <v>2.4387451704901553</v>
      </c>
      <c r="X241" s="185">
        <f t="shared" ca="1" si="124"/>
        <v>2.4851634533838185</v>
      </c>
      <c r="Y241" s="185">
        <f t="shared" ca="1" si="124"/>
        <v>2.5315817362774822</v>
      </c>
      <c r="Z241" s="185">
        <f t="shared" ca="1" si="124"/>
        <v>2.5791902315530346</v>
      </c>
      <c r="AA241" s="185">
        <f t="shared" ca="1" si="125"/>
        <v>2.6244183020648091</v>
      </c>
      <c r="AB241" s="185">
        <f t="shared" ca="1" si="125"/>
        <v>2.6744072221041386</v>
      </c>
      <c r="AC241" s="185">
        <f t="shared" ca="1" si="125"/>
        <v>2.7362982659623563</v>
      </c>
      <c r="AD241" s="185">
        <f t="shared" ca="1" si="125"/>
        <v>2.8017599469662402</v>
      </c>
      <c r="AE241" s="185">
        <f t="shared" ca="1" si="125"/>
        <v>2.8731726898795684</v>
      </c>
      <c r="AF241" s="185">
        <f t="shared" ca="1" si="125"/>
        <v>2.955297344229896</v>
      </c>
      <c r="AG241" s="185">
        <f t="shared" ca="1" si="125"/>
        <v>3.0362317861983348</v>
      </c>
      <c r="AH241" s="185">
        <f t="shared" ca="1" si="125"/>
        <v>3.1219270776943286</v>
      </c>
      <c r="AI241" s="185">
        <f t="shared" ca="1" si="125"/>
        <v>3.2100027939541</v>
      </c>
      <c r="AJ241" s="185">
        <f t="shared" ca="1" si="125"/>
        <v>3.3016491473595373</v>
      </c>
      <c r="AK241" s="185">
        <f t="shared" ca="1" si="125"/>
        <v>3.3980563502925305</v>
      </c>
      <c r="AL241" s="185">
        <f t="shared" ca="1" si="125"/>
        <v>3.4968439779893012</v>
      </c>
      <c r="AM241" s="185">
        <f t="shared" ca="1" si="125"/>
        <v>4.05386337271326</v>
      </c>
      <c r="AN241" s="185">
        <f t="shared" ca="1" si="125"/>
        <v>4.7513278285000977</v>
      </c>
      <c r="AO241" s="185">
        <f t="shared" ca="1" si="125"/>
        <v>5.9824041688337957</v>
      </c>
      <c r="AP241" s="185">
        <f t="shared" ca="1" si="125"/>
        <v>7.2368880193445939</v>
      </c>
    </row>
    <row r="242" spans="1:42">
      <c r="A242" s="57" t="str">
        <f>'[4]TS BYDem'!A176</f>
        <v/>
      </c>
      <c r="B242" s="185" t="s">
        <v>288</v>
      </c>
      <c r="C242" s="185" t="s">
        <v>137</v>
      </c>
      <c r="D242" s="186" t="str">
        <f>'[4]TS BYDem'!D176</f>
        <v>IOTH</v>
      </c>
      <c r="E242" s="185" t="s">
        <v>137</v>
      </c>
      <c r="F242" s="185" t="s">
        <v>137</v>
      </c>
      <c r="G242" s="185" t="s">
        <v>137</v>
      </c>
      <c r="H242" s="185" t="s">
        <v>137</v>
      </c>
      <c r="I242" s="185">
        <v>0</v>
      </c>
      <c r="J242" s="185">
        <f>INDEX('[4]TS BYDem'!$J$10:$J$203,MATCH(D242,'[4]TS BYDem'!$D$10:$D$203,0))</f>
        <v>3.1863804172999206</v>
      </c>
      <c r="K242" s="185">
        <f t="shared" ca="1" si="124"/>
        <v>3.2669290496717678</v>
      </c>
      <c r="L242" s="185">
        <f t="shared" ca="1" si="124"/>
        <v>3.3368156345750632</v>
      </c>
      <c r="M242" s="192">
        <f t="shared" si="126"/>
        <v>1.7274772800000002</v>
      </c>
      <c r="N242" s="192">
        <f t="shared" si="127"/>
        <v>1.7274772800000002</v>
      </c>
      <c r="O242" s="192">
        <f>INDEX('[4]TS BYDem'!$O$10:$O$203,MATCH(D242,'[4]TS BYDem'!$D$10:$D$203,0))</f>
        <v>1.7274772800000002</v>
      </c>
      <c r="P242" s="185">
        <f t="shared" ca="1" si="124"/>
        <v>1.7564548952586074</v>
      </c>
      <c r="Q242" s="185">
        <f t="shared" ca="1" si="124"/>
        <v>1.755292213164898</v>
      </c>
      <c r="R242" s="185">
        <f t="shared" ca="1" si="124"/>
        <v>1.6313324145586332</v>
      </c>
      <c r="S242" s="185">
        <f t="shared" ca="1" si="124"/>
        <v>1.6720272578719175</v>
      </c>
      <c r="T242" s="185">
        <f t="shared" ca="1" si="124"/>
        <v>1.7074140781443394</v>
      </c>
      <c r="U242" s="185">
        <f t="shared" ca="1" si="124"/>
        <v>1.7392622163895188</v>
      </c>
      <c r="V242" s="185">
        <f t="shared" ca="1" si="124"/>
        <v>1.7755337071687509</v>
      </c>
      <c r="W242" s="185">
        <f t="shared" ca="1" si="124"/>
        <v>1.8126898684547934</v>
      </c>
      <c r="X242" s="185">
        <f t="shared" ca="1" si="124"/>
        <v>1.8471920182204045</v>
      </c>
      <c r="Y242" s="185">
        <f t="shared" ca="1" si="124"/>
        <v>1.8816941679860157</v>
      </c>
      <c r="Z242" s="185">
        <f t="shared" ca="1" si="124"/>
        <v>1.9170809882584376</v>
      </c>
      <c r="AA242" s="185">
        <f t="shared" ca="1" si="125"/>
        <v>1.9506984675172381</v>
      </c>
      <c r="AB242" s="185">
        <f t="shared" ca="1" si="125"/>
        <v>1.9878546288032806</v>
      </c>
      <c r="AC242" s="185">
        <f t="shared" ca="1" si="125"/>
        <v>2.0338574951574282</v>
      </c>
      <c r="AD242" s="185">
        <f t="shared" ca="1" si="125"/>
        <v>2.0825143730320077</v>
      </c>
      <c r="AE242" s="185">
        <f t="shared" ca="1" si="125"/>
        <v>2.1355946034406399</v>
      </c>
      <c r="AF242" s="185">
        <f t="shared" ca="1" si="125"/>
        <v>2.1966368684105673</v>
      </c>
      <c r="AG242" s="185">
        <f t="shared" ca="1" si="125"/>
        <v>2.256794462873684</v>
      </c>
      <c r="AH242" s="185">
        <f t="shared" ca="1" si="125"/>
        <v>2.3204907393640428</v>
      </c>
      <c r="AI242" s="185">
        <f t="shared" ca="1" si="125"/>
        <v>2.3859563568680229</v>
      </c>
      <c r="AJ242" s="185">
        <f t="shared" ca="1" si="125"/>
        <v>2.4540759858924339</v>
      </c>
      <c r="AK242" s="185">
        <f t="shared" ca="1" si="125"/>
        <v>2.5257342969440879</v>
      </c>
      <c r="AL242" s="185">
        <f t="shared" ca="1" si="125"/>
        <v>2.5991619490093627</v>
      </c>
      <c r="AM242" s="185">
        <f t="shared" ca="1" si="125"/>
        <v>3.0131877461966945</v>
      </c>
      <c r="AN242" s="185">
        <f t="shared" ca="1" si="125"/>
        <v>3.5316046631876699</v>
      </c>
      <c r="AO242" s="185">
        <f t="shared" ca="1" si="125"/>
        <v>4.4466488573987384</v>
      </c>
      <c r="AP242" s="185">
        <f t="shared" ca="1" si="125"/>
        <v>5.3790915715770469</v>
      </c>
    </row>
    <row r="243" spans="1:42">
      <c r="A243" s="57" t="str">
        <f>'[4]TS BYDem'!A177</f>
        <v/>
      </c>
      <c r="B243" s="185" t="s">
        <v>288</v>
      </c>
      <c r="C243" s="185" t="s">
        <v>137</v>
      </c>
      <c r="D243" s="186" t="str">
        <f>'[4]TS BYDem'!D177</f>
        <v>IOTP</v>
      </c>
      <c r="E243" s="185" t="s">
        <v>137</v>
      </c>
      <c r="F243" s="185" t="s">
        <v>137</v>
      </c>
      <c r="G243" s="185" t="s">
        <v>137</v>
      </c>
      <c r="H243" s="185" t="s">
        <v>137</v>
      </c>
      <c r="I243" s="185">
        <v>0</v>
      </c>
      <c r="J243" s="185">
        <f>INDEX('[4]TS BYDem'!$J$10:$J$203,MATCH(D243,'[4]TS BYDem'!$D$10:$D$203,0))</f>
        <v>4.3369135374845138</v>
      </c>
      <c r="K243" s="185">
        <f t="shared" ca="1" si="124"/>
        <v>4.4465465405819105</v>
      </c>
      <c r="L243" s="185">
        <f t="shared" ca="1" si="124"/>
        <v>4.5416676612459952</v>
      </c>
      <c r="M243" s="192">
        <f t="shared" si="126"/>
        <v>2.3512320000000004</v>
      </c>
      <c r="N243" s="192">
        <f t="shared" si="127"/>
        <v>2.3512320000000004</v>
      </c>
      <c r="O243" s="192">
        <f>INDEX('[4]TS BYDem'!$O$10:$O$203,MATCH(D243,'[4]TS BYDem'!$D$10:$D$203,0))</f>
        <v>2.3512320000000004</v>
      </c>
      <c r="P243" s="185">
        <f t="shared" ca="1" si="124"/>
        <v>2.3906728060056954</v>
      </c>
      <c r="Q243" s="185">
        <f t="shared" ca="1" si="124"/>
        <v>2.3890903045301584</v>
      </c>
      <c r="R243" s="185">
        <f t="shared" ca="1" si="124"/>
        <v>2.2203713010613515</v>
      </c>
      <c r="S243" s="185">
        <f t="shared" ca="1" si="124"/>
        <v>2.275760172996721</v>
      </c>
      <c r="T243" s="185">
        <f t="shared" ca="1" si="124"/>
        <v>2.3239244094622604</v>
      </c>
      <c r="U243" s="185">
        <f t="shared" ca="1" si="124"/>
        <v>2.3672722222812457</v>
      </c>
      <c r="V243" s="185">
        <f t="shared" ca="1" si="124"/>
        <v>2.4166405646584233</v>
      </c>
      <c r="W243" s="185">
        <f t="shared" ca="1" si="124"/>
        <v>2.4672130129472394</v>
      </c>
      <c r="X243" s="185">
        <f t="shared" ca="1" si="124"/>
        <v>2.5141731435011399</v>
      </c>
      <c r="Y243" s="185">
        <f t="shared" ca="1" si="124"/>
        <v>2.5611332740550408</v>
      </c>
      <c r="Z243" s="185">
        <f t="shared" ca="1" si="124"/>
        <v>2.6092975105205802</v>
      </c>
      <c r="AA243" s="185">
        <f t="shared" ca="1" si="125"/>
        <v>2.6550535351628421</v>
      </c>
      <c r="AB243" s="185">
        <f t="shared" ca="1" si="125"/>
        <v>2.7056259834516578</v>
      </c>
      <c r="AC243" s="185">
        <f t="shared" ca="1" si="125"/>
        <v>2.7682394908568586</v>
      </c>
      <c r="AD243" s="185">
        <f t="shared" ca="1" si="125"/>
        <v>2.834465315996975</v>
      </c>
      <c r="AE243" s="185">
        <f t="shared" ca="1" si="125"/>
        <v>2.9067116706952838</v>
      </c>
      <c r="AF243" s="185">
        <f t="shared" ca="1" si="125"/>
        <v>2.9897949785983386</v>
      </c>
      <c r="AG243" s="185">
        <f t="shared" ca="1" si="125"/>
        <v>3.0716741805897554</v>
      </c>
      <c r="AH243" s="185">
        <f t="shared" ca="1" si="125"/>
        <v>3.1583698062277259</v>
      </c>
      <c r="AI243" s="185">
        <f t="shared" ca="1" si="125"/>
        <v>3.2474736436889731</v>
      </c>
      <c r="AJ243" s="185">
        <f t="shared" ca="1" si="125"/>
        <v>3.3401897988851355</v>
      </c>
      <c r="AK243" s="185">
        <f t="shared" ca="1" si="125"/>
        <v>3.4377223777278525</v>
      </c>
      <c r="AL243" s="185">
        <f t="shared" ca="1" si="125"/>
        <v>3.5376631683938462</v>
      </c>
      <c r="AM243" s="185">
        <f t="shared" ca="1" si="125"/>
        <v>4.1011847350406532</v>
      </c>
      <c r="AN243" s="185">
        <f t="shared" ca="1" si="125"/>
        <v>4.8067907992608001</v>
      </c>
      <c r="AO243" s="185">
        <f t="shared" ca="1" si="125"/>
        <v>6.0522376805322455</v>
      </c>
      <c r="AP243" s="185">
        <f t="shared" ca="1" si="125"/>
        <v>7.3213653113992017</v>
      </c>
    </row>
    <row r="244" spans="1:42">
      <c r="A244" s="57" t="str">
        <f>'[4]TS BYDem'!A178</f>
        <v/>
      </c>
      <c r="B244" s="185" t="s">
        <v>288</v>
      </c>
      <c r="C244" s="185" t="s">
        <v>137</v>
      </c>
      <c r="D244" s="186" t="str">
        <f>'[4]TS BYDem'!D178</f>
        <v>IOTF</v>
      </c>
      <c r="E244" s="185" t="s">
        <v>137</v>
      </c>
      <c r="F244" s="185" t="s">
        <v>137</v>
      </c>
      <c r="G244" s="185" t="s">
        <v>137</v>
      </c>
      <c r="H244" s="185" t="s">
        <v>137</v>
      </c>
      <c r="I244" s="185">
        <v>0</v>
      </c>
      <c r="J244" s="185">
        <f>INDEX('[4]TS BYDem'!$J$10:$J$203,MATCH(D244,'[4]TS BYDem'!$D$10:$D$203,0))</f>
        <v>1.8465243407674456</v>
      </c>
      <c r="K244" s="185">
        <f t="shared" ca="1" si="124"/>
        <v>1.8932027001631451</v>
      </c>
      <c r="L244" s="185">
        <f t="shared" ca="1" si="124"/>
        <v>1.9337023465381997</v>
      </c>
      <c r="M244" s="192">
        <f t="shared" si="126"/>
        <v>1.0010822400000001</v>
      </c>
      <c r="N244" s="192">
        <f t="shared" si="127"/>
        <v>1.0010822400000001</v>
      </c>
      <c r="O244" s="192">
        <f>INDEX('[4]TS BYDem'!$O$10:$O$203,MATCH(D244,'[4]TS BYDem'!$D$10:$D$203,0))</f>
        <v>1.0010822400000001</v>
      </c>
      <c r="P244" s="185">
        <f t="shared" ca="1" si="124"/>
        <v>1.0178749216339633</v>
      </c>
      <c r="Q244" s="185">
        <f t="shared" ca="1" si="124"/>
        <v>1.0172011411980328</v>
      </c>
      <c r="R244" s="185">
        <f t="shared" ca="1" si="124"/>
        <v>0.9453657808749677</v>
      </c>
      <c r="S244" s="185">
        <f t="shared" ca="1" si="124"/>
        <v>0.96894865827206533</v>
      </c>
      <c r="T244" s="185">
        <f t="shared" ca="1" si="124"/>
        <v>0.98945550818258543</v>
      </c>
      <c r="U244" s="185">
        <f t="shared" ca="1" si="124"/>
        <v>1.0079116731020534</v>
      </c>
      <c r="V244" s="185">
        <f t="shared" ca="1" si="124"/>
        <v>1.0289311942603363</v>
      </c>
      <c r="W244" s="185">
        <f t="shared" ca="1" si="124"/>
        <v>1.0504633866663822</v>
      </c>
      <c r="X244" s="185">
        <f t="shared" ca="1" si="124"/>
        <v>1.070457565329139</v>
      </c>
      <c r="Y244" s="185">
        <f t="shared" ca="1" si="124"/>
        <v>1.0904517439918961</v>
      </c>
      <c r="Z244" s="185">
        <f t="shared" ca="1" si="124"/>
        <v>1.1109585939024162</v>
      </c>
      <c r="AA244" s="185">
        <f t="shared" ca="1" si="125"/>
        <v>1.1304401013174101</v>
      </c>
      <c r="AB244" s="185">
        <f t="shared" ca="1" si="125"/>
        <v>1.151972293723456</v>
      </c>
      <c r="AC244" s="185">
        <f t="shared" ca="1" si="125"/>
        <v>1.1786311986071318</v>
      </c>
      <c r="AD244" s="185">
        <f t="shared" ca="1" si="125"/>
        <v>1.2068281172340967</v>
      </c>
      <c r="AE244" s="185">
        <f t="shared" ca="1" si="125"/>
        <v>1.2375883920998765</v>
      </c>
      <c r="AF244" s="185">
        <f t="shared" ca="1" si="125"/>
        <v>1.2729627081955233</v>
      </c>
      <c r="AG244" s="185">
        <f t="shared" ca="1" si="125"/>
        <v>1.3078243530434073</v>
      </c>
      <c r="AH244" s="185">
        <f t="shared" ca="1" si="125"/>
        <v>1.344736682882343</v>
      </c>
      <c r="AI244" s="185">
        <f t="shared" ca="1" si="125"/>
        <v>1.3826743552168048</v>
      </c>
      <c r="AJ244" s="185">
        <f t="shared" ca="1" si="125"/>
        <v>1.4221500412945556</v>
      </c>
      <c r="AK244" s="185">
        <f t="shared" ca="1" si="125"/>
        <v>1.4636764123633585</v>
      </c>
      <c r="AL244" s="185">
        <f t="shared" ca="1" si="125"/>
        <v>1.5062281259276873</v>
      </c>
      <c r="AM244" s="185">
        <f t="shared" ca="1" si="125"/>
        <v>1.7461582698807698</v>
      </c>
      <c r="AN244" s="185">
        <f t="shared" ca="1" si="125"/>
        <v>2.0465836210698862</v>
      </c>
      <c r="AO244" s="185">
        <f t="shared" ca="1" si="125"/>
        <v>2.5768565816727671</v>
      </c>
      <c r="AP244" s="185">
        <f t="shared" ca="1" si="125"/>
        <v>3.1172120768149671</v>
      </c>
    </row>
    <row r="245" spans="1:42">
      <c r="A245" s="57" t="str">
        <f>'[4]TS BYDem'!A179</f>
        <v/>
      </c>
      <c r="B245" s="185" t="s">
        <v>288</v>
      </c>
      <c r="C245" s="185" t="s">
        <v>137</v>
      </c>
      <c r="D245" s="186" t="str">
        <f>'[4]TS BYDem'!D179</f>
        <v>IOTO</v>
      </c>
      <c r="E245" s="185" t="s">
        <v>137</v>
      </c>
      <c r="F245" s="185" t="s">
        <v>137</v>
      </c>
      <c r="G245" s="185" t="s">
        <v>137</v>
      </c>
      <c r="H245" s="185" t="s">
        <v>137</v>
      </c>
      <c r="I245" s="185">
        <v>0</v>
      </c>
      <c r="J245" s="185">
        <f>INDEX('[4]TS BYDem'!$J$10:$J$203,MATCH(D245,'[4]TS BYDem'!$D$10:$D$203,0))</f>
        <v>12.304490923310874</v>
      </c>
      <c r="K245" s="185">
        <f t="shared" ca="1" si="124"/>
        <v>12.615536619714049</v>
      </c>
      <c r="L245" s="185">
        <f t="shared" ca="1" si="124"/>
        <v>12.885409873056622</v>
      </c>
      <c r="M245" s="192">
        <f t="shared" si="126"/>
        <v>6.6708069120000006</v>
      </c>
      <c r="N245" s="192">
        <f t="shared" si="127"/>
        <v>6.6708069120000006</v>
      </c>
      <c r="O245" s="192">
        <f>INDEX('[4]TS BYDem'!$O$10:$O$203,MATCH(D245,'[4]TS BYDem'!$D$10:$D$203,0))</f>
        <v>6.6708069120000006</v>
      </c>
      <c r="P245" s="185">
        <f t="shared" ca="1" si="124"/>
        <v>6.7827065464544649</v>
      </c>
      <c r="Q245" s="185">
        <f t="shared" ca="1" si="124"/>
        <v>6.778216746306601</v>
      </c>
      <c r="R245" s="185">
        <f t="shared" ca="1" si="124"/>
        <v>6.2995349766958313</v>
      </c>
      <c r="S245" s="185">
        <f t="shared" ca="1" si="124"/>
        <v>6.4566817277413877</v>
      </c>
      <c r="T245" s="185">
        <f t="shared" ca="1" si="124"/>
        <v>6.5933310764766562</v>
      </c>
      <c r="U245" s="185">
        <f t="shared" ca="1" si="124"/>
        <v>6.7163154903383964</v>
      </c>
      <c r="V245" s="185">
        <f t="shared" ca="1" si="124"/>
        <v>6.8563810727920451</v>
      </c>
      <c r="W245" s="185">
        <f t="shared" ca="1" si="124"/>
        <v>6.9998628889640759</v>
      </c>
      <c r="X245" s="185">
        <f t="shared" ca="1" si="124"/>
        <v>7.1330960039809623</v>
      </c>
      <c r="Y245" s="185">
        <f t="shared" ca="1" si="124"/>
        <v>7.2663291189978487</v>
      </c>
      <c r="Z245" s="185">
        <f t="shared" ca="1" si="124"/>
        <v>7.4029784677331172</v>
      </c>
      <c r="AA245" s="185">
        <f t="shared" ca="1" si="125"/>
        <v>7.5327953490316206</v>
      </c>
      <c r="AB245" s="185">
        <f t="shared" ca="1" si="125"/>
        <v>7.6762771652036506</v>
      </c>
      <c r="AC245" s="185">
        <f t="shared" ca="1" si="125"/>
        <v>7.8539213185594976</v>
      </c>
      <c r="AD245" s="185">
        <f t="shared" ca="1" si="125"/>
        <v>8.04181417307049</v>
      </c>
      <c r="AE245" s="185">
        <f t="shared" ca="1" si="125"/>
        <v>8.2467881961733909</v>
      </c>
      <c r="AF245" s="185">
        <f t="shared" ca="1" si="125"/>
        <v>8.4825083227417277</v>
      </c>
      <c r="AG245" s="185">
        <f t="shared" ca="1" si="125"/>
        <v>8.7148122155916834</v>
      </c>
      <c r="AH245" s="185">
        <f t="shared" ca="1" si="125"/>
        <v>8.9607810433151656</v>
      </c>
      <c r="AI245" s="185">
        <f t="shared" ca="1" si="125"/>
        <v>9.2135823384754101</v>
      </c>
      <c r="AJ245" s="185">
        <f t="shared" ca="1" si="125"/>
        <v>9.4766323347907981</v>
      </c>
      <c r="AK245" s="185">
        <f t="shared" ca="1" si="125"/>
        <v>9.7533472659797162</v>
      </c>
      <c r="AL245" s="185">
        <f t="shared" ca="1" si="125"/>
        <v>10.036894664605397</v>
      </c>
      <c r="AM245" s="185">
        <f t="shared" ca="1" si="125"/>
        <v>11.635692044808025</v>
      </c>
      <c r="AN245" s="185">
        <f t="shared" ca="1" si="125"/>
        <v>13.637605003779692</v>
      </c>
      <c r="AO245" s="185">
        <f t="shared" ca="1" si="125"/>
        <v>17.171129413159285</v>
      </c>
      <c r="AP245" s="185">
        <f t="shared" ca="1" si="125"/>
        <v>20.771839752333587</v>
      </c>
    </row>
    <row r="246" spans="1:42">
      <c r="A246" s="57" t="str">
        <f>'[4]TS BYDem'!A180</f>
        <v/>
      </c>
      <c r="B246" s="185" t="s">
        <v>288</v>
      </c>
      <c r="C246" s="185" t="s">
        <v>137</v>
      </c>
      <c r="D246" s="186" t="str">
        <f>'[4]TS BYDem'!D180</f>
        <v>IOTE</v>
      </c>
      <c r="E246" s="185" t="s">
        <v>137</v>
      </c>
      <c r="F246" s="185" t="s">
        <v>137</v>
      </c>
      <c r="G246" s="185" t="s">
        <v>137</v>
      </c>
      <c r="H246" s="185" t="s">
        <v>137</v>
      </c>
      <c r="I246" s="185">
        <v>0</v>
      </c>
      <c r="J246" s="185">
        <f>INDEX('[4]TS BYDem'!$J$10:$J$203,MATCH(D246,'[4]TS BYDem'!$D$10:$D$203,0))</f>
        <v>0.41264064265496897</v>
      </c>
      <c r="K246" s="185">
        <f t="shared" ca="1" si="124"/>
        <v>0.42307180123428972</v>
      </c>
      <c r="L246" s="185">
        <f t="shared" ca="1" si="124"/>
        <v>0.43212221001501327</v>
      </c>
      <c r="M246" s="192">
        <f t="shared" si="126"/>
        <v>0.22371068160000002</v>
      </c>
      <c r="N246" s="192">
        <f t="shared" si="127"/>
        <v>0.22371068160000002</v>
      </c>
      <c r="O246" s="192">
        <f>INDEX('[4]TS BYDem'!$O$10:$O$203,MATCH(D246,'[4]TS BYDem'!$D$10:$D$203,0))</f>
        <v>0.22371068160000002</v>
      </c>
      <c r="P246" s="185">
        <f t="shared" ca="1" si="124"/>
        <v>0.22746332259603416</v>
      </c>
      <c r="Q246" s="185">
        <f t="shared" ca="1" si="124"/>
        <v>0.22731275366718096</v>
      </c>
      <c r="R246" s="185">
        <f t="shared" ca="1" si="124"/>
        <v>0.21125978940636808</v>
      </c>
      <c r="S246" s="185">
        <f t="shared" ca="1" si="124"/>
        <v>0.21652982753689565</v>
      </c>
      <c r="T246" s="185">
        <f t="shared" ca="1" si="124"/>
        <v>0.22111246938952842</v>
      </c>
      <c r="U246" s="185">
        <f t="shared" ca="1" si="124"/>
        <v>0.22523684705689787</v>
      </c>
      <c r="V246" s="185">
        <f t="shared" ca="1" si="124"/>
        <v>0.2299340549558464</v>
      </c>
      <c r="W246" s="185">
        <f t="shared" ca="1" si="124"/>
        <v>0.23474582890111076</v>
      </c>
      <c r="X246" s="185">
        <f t="shared" ca="1" si="124"/>
        <v>0.23921390470742765</v>
      </c>
      <c r="Y246" s="185">
        <f t="shared" ca="1" si="124"/>
        <v>0.24368198051374457</v>
      </c>
      <c r="Z246" s="185">
        <f t="shared" ca="1" si="124"/>
        <v>0.24826462236637734</v>
      </c>
      <c r="AA246" s="185">
        <f t="shared" ca="1" si="125"/>
        <v>0.2526181321263784</v>
      </c>
      <c r="AB246" s="185">
        <f t="shared" ca="1" si="125"/>
        <v>0.25742990607164273</v>
      </c>
      <c r="AC246" s="185">
        <f t="shared" ca="1" si="125"/>
        <v>0.26338734048006524</v>
      </c>
      <c r="AD246" s="185">
        <f t="shared" ca="1" si="125"/>
        <v>0.2696884730274352</v>
      </c>
      <c r="AE246" s="185">
        <f t="shared" ca="1" si="125"/>
        <v>0.27656243580638429</v>
      </c>
      <c r="AF246" s="185">
        <f t="shared" ca="1" si="125"/>
        <v>0.28446749300217572</v>
      </c>
      <c r="AG246" s="185">
        <f t="shared" ca="1" si="125"/>
        <v>0.29225798415165138</v>
      </c>
      <c r="AH246" s="185">
        <f t="shared" ca="1" si="125"/>
        <v>0.30050673948639028</v>
      </c>
      <c r="AI246" s="185">
        <f t="shared" ca="1" si="125"/>
        <v>0.30898462691376083</v>
      </c>
      <c r="AJ246" s="185">
        <f t="shared" ca="1" si="125"/>
        <v>0.31780621248007879</v>
      </c>
      <c r="AK246" s="185">
        <f t="shared" ca="1" si="125"/>
        <v>0.32708606223166004</v>
      </c>
      <c r="AL246" s="185">
        <f t="shared" ca="1" si="125"/>
        <v>0.33659504407587293</v>
      </c>
      <c r="AM246" s="185">
        <f t="shared" ca="1" si="125"/>
        <v>0.39021195375167561</v>
      </c>
      <c r="AN246" s="185">
        <f t="shared" ca="1" si="125"/>
        <v>0.45734765689274487</v>
      </c>
      <c r="AO246" s="185">
        <f t="shared" ca="1" si="125"/>
        <v>0.57584713746541027</v>
      </c>
      <c r="AP246" s="185">
        <f t="shared" ca="1" si="125"/>
        <v>0.69659975028228238</v>
      </c>
    </row>
    <row r="247" spans="1:42">
      <c r="A247" s="57" t="str">
        <f>'[4]TS BYDem'!A181</f>
        <v>*</v>
      </c>
      <c r="B247" s="185" t="s">
        <v>288</v>
      </c>
      <c r="C247" s="185" t="s">
        <v>137</v>
      </c>
      <c r="D247" s="186" t="str">
        <f>'[4]TS BYDem'!D181</f>
        <v xml:space="preserve"> </v>
      </c>
      <c r="E247" s="185" t="s">
        <v>137</v>
      </c>
      <c r="F247" s="185" t="s">
        <v>137</v>
      </c>
      <c r="G247" s="185" t="s">
        <v>137</v>
      </c>
      <c r="H247" s="185" t="s">
        <v>137</v>
      </c>
      <c r="I247" s="185">
        <v>0</v>
      </c>
      <c r="J247" s="185" t="str">
        <f>INDEX('[4]TS BYDem'!$J$10:$J$203,MATCH(D247,'[4]TS BYDem'!$D$10:$D$203,0))</f>
        <v/>
      </c>
      <c r="K247" s="185" t="e">
        <f t="shared" ca="1" si="124"/>
        <v>#VALUE!</v>
      </c>
      <c r="L247" s="185" t="e">
        <f t="shared" ca="1" si="124"/>
        <v>#VALUE!</v>
      </c>
      <c r="M247" s="185" t="e">
        <f t="shared" ca="1" si="124"/>
        <v>#VALUE!</v>
      </c>
      <c r="N247" s="185" t="e">
        <f t="shared" ca="1" si="124"/>
        <v>#VALUE!</v>
      </c>
      <c r="O247" s="185" t="e">
        <f t="shared" ca="1" si="124"/>
        <v>#VALUE!</v>
      </c>
      <c r="P247" s="185" t="e">
        <f t="shared" ca="1" si="124"/>
        <v>#VALUE!</v>
      </c>
      <c r="Q247" s="185" t="e">
        <f t="shared" ca="1" si="124"/>
        <v>#VALUE!</v>
      </c>
      <c r="R247" s="185" t="e">
        <f t="shared" ca="1" si="124"/>
        <v>#VALUE!</v>
      </c>
      <c r="S247" s="185" t="e">
        <f t="shared" ca="1" si="124"/>
        <v>#VALUE!</v>
      </c>
      <c r="T247" s="185" t="e">
        <f t="shared" ca="1" si="124"/>
        <v>#VALUE!</v>
      </c>
      <c r="U247" s="185" t="e">
        <f t="shared" ca="1" si="124"/>
        <v>#VALUE!</v>
      </c>
      <c r="V247" s="185" t="e">
        <f t="shared" ca="1" si="124"/>
        <v>#VALUE!</v>
      </c>
      <c r="W247" s="185" t="e">
        <f t="shared" ca="1" si="124"/>
        <v>#VALUE!</v>
      </c>
      <c r="X247" s="185" t="e">
        <f t="shared" ca="1" si="124"/>
        <v>#VALUE!</v>
      </c>
      <c r="Y247" s="185" t="e">
        <f t="shared" ca="1" si="124"/>
        <v>#VALUE!</v>
      </c>
      <c r="Z247" s="185" t="e">
        <f t="shared" ca="1" si="124"/>
        <v>#VALUE!</v>
      </c>
      <c r="AA247" s="185" t="e">
        <f t="shared" ca="1" si="125"/>
        <v>#VALUE!</v>
      </c>
      <c r="AB247" s="185" t="e">
        <f t="shared" ca="1" si="125"/>
        <v>#VALUE!</v>
      </c>
      <c r="AC247" s="185" t="e">
        <f t="shared" ca="1" si="125"/>
        <v>#VALUE!</v>
      </c>
      <c r="AD247" s="185" t="e">
        <f t="shared" ca="1" si="125"/>
        <v>#VALUE!</v>
      </c>
      <c r="AE247" s="185" t="e">
        <f t="shared" ca="1" si="125"/>
        <v>#VALUE!</v>
      </c>
      <c r="AF247" s="185" t="e">
        <f t="shared" ca="1" si="125"/>
        <v>#VALUE!</v>
      </c>
      <c r="AG247" s="185" t="e">
        <f t="shared" ca="1" si="125"/>
        <v>#VALUE!</v>
      </c>
      <c r="AH247" s="185" t="e">
        <f t="shared" ca="1" si="125"/>
        <v>#VALUE!</v>
      </c>
      <c r="AI247" s="185" t="e">
        <f t="shared" ca="1" si="125"/>
        <v>#VALUE!</v>
      </c>
      <c r="AJ247" s="185" t="e">
        <f t="shared" ca="1" si="125"/>
        <v>#VALUE!</v>
      </c>
      <c r="AK247" s="185" t="e">
        <f t="shared" ca="1" si="125"/>
        <v>#VALUE!</v>
      </c>
      <c r="AL247" s="185" t="e">
        <f t="shared" ca="1" si="125"/>
        <v>#VALUE!</v>
      </c>
      <c r="AM247" s="185" t="e">
        <f t="shared" ca="1" si="125"/>
        <v>#VALUE!</v>
      </c>
      <c r="AN247" s="185" t="e">
        <f t="shared" ca="1" si="125"/>
        <v>#VALUE!</v>
      </c>
      <c r="AO247" s="185" t="e">
        <f t="shared" ca="1" si="125"/>
        <v>#VALUE!</v>
      </c>
      <c r="AP247" s="185" t="e">
        <f t="shared" ca="1" si="125"/>
        <v>#VALUE!</v>
      </c>
    </row>
    <row r="248" spans="1:42">
      <c r="A248" s="57" t="str">
        <f>'[4]TS BYDem'!A182</f>
        <v/>
      </c>
      <c r="B248" s="185" t="s">
        <v>288</v>
      </c>
      <c r="C248" s="185" t="s">
        <v>137</v>
      </c>
      <c r="D248" s="186" t="str">
        <f>'[4]TS BYDem'!D182</f>
        <v>IOTS</v>
      </c>
      <c r="E248" s="185" t="s">
        <v>137</v>
      </c>
      <c r="F248" s="185" t="s">
        <v>137</v>
      </c>
      <c r="G248" s="185" t="s">
        <v>137</v>
      </c>
      <c r="H248" s="185" t="s">
        <v>137</v>
      </c>
      <c r="I248" s="185">
        <v>0</v>
      </c>
      <c r="J248" s="185">
        <f>INDEX('[4]TS BYDem'!$J$10:$J$203,MATCH(D248,'[4]TS BYDem'!$D$10:$D$203,0))</f>
        <v>73.690487252999532</v>
      </c>
      <c r="K248" s="185">
        <f t="shared" ca="1" si="124"/>
        <v>75.553311897168641</v>
      </c>
      <c r="L248" s="185">
        <f t="shared" ca="1" si="124"/>
        <v>77.169558490328399</v>
      </c>
      <c r="M248" s="192">
        <f t="shared" ref="M248" si="128">O248</f>
        <v>68.309500800000009</v>
      </c>
      <c r="N248" s="192">
        <f t="shared" ref="N248" si="129">O248</f>
        <v>68.309500800000009</v>
      </c>
      <c r="O248" s="192">
        <f>INDEX('[4]TS BYDem'!$O$10:$O$203,MATCH(D248,'[4]TS BYDem'!$D$10:$D$203,0))</f>
        <v>68.309500800000009</v>
      </c>
      <c r="P248" s="185">
        <f t="shared" ca="1" si="124"/>
        <v>69.455360404411081</v>
      </c>
      <c r="Q248" s="185">
        <f t="shared" ca="1" si="124"/>
        <v>69.409384556085953</v>
      </c>
      <c r="R248" s="185">
        <f t="shared" ca="1" si="124"/>
        <v>64.507651803882993</v>
      </c>
      <c r="S248" s="185">
        <f t="shared" ca="1" si="124"/>
        <v>66.116844853220627</v>
      </c>
      <c r="T248" s="185">
        <f t="shared" ca="1" si="124"/>
        <v>67.516143156992513</v>
      </c>
      <c r="U248" s="185">
        <f t="shared" ca="1" si="124"/>
        <v>68.775511630387186</v>
      </c>
      <c r="V248" s="185">
        <f t="shared" ca="1" si="124"/>
        <v>70.209792391753354</v>
      </c>
      <c r="W248" s="185">
        <f t="shared" ca="1" si="124"/>
        <v>71.679055610713817</v>
      </c>
      <c r="X248" s="185">
        <f t="shared" ca="1" si="124"/>
        <v>73.043371456891393</v>
      </c>
      <c r="Y248" s="185">
        <f t="shared" ca="1" si="124"/>
        <v>74.407687303068968</v>
      </c>
      <c r="Z248" s="185">
        <f t="shared" ca="1" si="124"/>
        <v>75.806985606840854</v>
      </c>
      <c r="AA248" s="185">
        <f t="shared" ca="1" si="125"/>
        <v>77.136318995424119</v>
      </c>
      <c r="AB248" s="185">
        <f t="shared" ca="1" si="125"/>
        <v>78.605582214384569</v>
      </c>
      <c r="AC248" s="185">
        <f t="shared" ca="1" si="125"/>
        <v>80.424670009287993</v>
      </c>
      <c r="AD248" s="185">
        <f t="shared" ca="1" si="125"/>
        <v>82.348705176974306</v>
      </c>
      <c r="AE248" s="185">
        <f t="shared" ca="1" si="125"/>
        <v>84.447652632632114</v>
      </c>
      <c r="AF248" s="185">
        <f t="shared" ca="1" si="125"/>
        <v>86.861442206638586</v>
      </c>
      <c r="AG248" s="185">
        <f t="shared" ca="1" si="125"/>
        <v>89.240249323050762</v>
      </c>
      <c r="AH248" s="185">
        <f t="shared" ca="1" si="125"/>
        <v>91.758986269840122</v>
      </c>
      <c r="AI248" s="185">
        <f t="shared" ca="1" si="125"/>
        <v>94.347688131818074</v>
      </c>
      <c r="AJ248" s="185">
        <f t="shared" ca="1" si="125"/>
        <v>97.041337366578901</v>
      </c>
      <c r="AK248" s="185">
        <f t="shared" ca="1" si="125"/>
        <v>99.87491643171694</v>
      </c>
      <c r="AL248" s="185">
        <f t="shared" ca="1" si="125"/>
        <v>102.77846041204356</v>
      </c>
      <c r="AM248" s="185">
        <f t="shared" ca="1" si="125"/>
        <v>119.15025056617436</v>
      </c>
      <c r="AN248" s="185">
        <f t="shared" ca="1" si="125"/>
        <v>139.64997071643219</v>
      </c>
      <c r="AO248" s="185">
        <f t="shared" ca="1" si="125"/>
        <v>175.83349268813441</v>
      </c>
      <c r="AP248" s="185">
        <f t="shared" ca="1" si="125"/>
        <v>212.70500299252311</v>
      </c>
    </row>
    <row r="249" spans="1:42">
      <c r="A249" s="57" t="str">
        <f>'[4]TS BYDem'!A183</f>
        <v>*</v>
      </c>
      <c r="B249" s="185" t="s">
        <v>288</v>
      </c>
      <c r="C249" s="185" t="s">
        <v>137</v>
      </c>
      <c r="D249" s="186" t="str">
        <f>'[4]TS BYDem'!D183</f>
        <v>IOTS</v>
      </c>
      <c r="E249" s="185" t="s">
        <v>137</v>
      </c>
      <c r="F249" s="185" t="s">
        <v>137</v>
      </c>
      <c r="G249" s="185" t="s">
        <v>137</v>
      </c>
      <c r="H249" s="185" t="s">
        <v>137</v>
      </c>
      <c r="I249" s="185">
        <v>0</v>
      </c>
      <c r="J249" s="185">
        <f>INDEX('[4]TS BYDem'!$J$10:$J$203,MATCH(D249,'[4]TS BYDem'!$D$10:$D$203,0))</f>
        <v>73.690487252999532</v>
      </c>
      <c r="K249" s="185">
        <f t="shared" ca="1" si="124"/>
        <v>75.553311897168641</v>
      </c>
      <c r="L249" s="185">
        <f t="shared" ca="1" si="124"/>
        <v>77.169558490328399</v>
      </c>
      <c r="M249" s="185">
        <f t="shared" ca="1" si="124"/>
        <v>78.056422005549408</v>
      </c>
      <c r="N249" s="185">
        <f t="shared" ca="1" si="124"/>
        <v>79.515188161426948</v>
      </c>
      <c r="O249" s="185">
        <f t="shared" ca="1" si="124"/>
        <v>80.04564858174605</v>
      </c>
      <c r="P249" s="185">
        <f t="shared" ca="1" si="124"/>
        <v>81.388376520678776</v>
      </c>
      <c r="Q249" s="185">
        <f t="shared" ca="1" si="124"/>
        <v>81.334501634240127</v>
      </c>
      <c r="R249" s="185">
        <f t="shared" ca="1" si="124"/>
        <v>75.590609895472312</v>
      </c>
      <c r="S249" s="185">
        <f t="shared" ca="1" si="124"/>
        <v>77.476275869003601</v>
      </c>
      <c r="T249" s="185">
        <f t="shared" ca="1" si="124"/>
        <v>79.115985411204747</v>
      </c>
      <c r="U249" s="185">
        <f t="shared" ca="1" si="124"/>
        <v>80.59172399918576</v>
      </c>
      <c r="V249" s="185">
        <f t="shared" ca="1" si="124"/>
        <v>82.272426279941925</v>
      </c>
      <c r="W249" s="185">
        <f t="shared" ca="1" si="124"/>
        <v>83.994121299253109</v>
      </c>
      <c r="X249" s="185">
        <f t="shared" ca="1" si="124"/>
        <v>85.592838102899222</v>
      </c>
      <c r="Y249" s="185">
        <f t="shared" ca="1" si="124"/>
        <v>87.191554906545335</v>
      </c>
      <c r="Z249" s="185">
        <f t="shared" ca="1" si="124"/>
        <v>88.831264448746481</v>
      </c>
      <c r="AA249" s="185">
        <f t="shared" ca="1" si="125"/>
        <v>90.388988513837546</v>
      </c>
      <c r="AB249" s="185">
        <f t="shared" ca="1" si="125"/>
        <v>92.11068353314873</v>
      </c>
      <c r="AC249" s="185">
        <f t="shared" ca="1" si="125"/>
        <v>94.24230593801019</v>
      </c>
      <c r="AD249" s="185">
        <f t="shared" ca="1" si="125"/>
        <v>96.49690655853675</v>
      </c>
      <c r="AE249" s="185">
        <f t="shared" ca="1" si="125"/>
        <v>98.956470871838448</v>
      </c>
      <c r="AF249" s="185">
        <f t="shared" ca="1" si="125"/>
        <v>101.7849698321354</v>
      </c>
      <c r="AG249" s="185">
        <f t="shared" ca="1" si="125"/>
        <v>104.57247605387734</v>
      </c>
      <c r="AH249" s="185">
        <f t="shared" ca="1" si="125"/>
        <v>107.52395322983938</v>
      </c>
      <c r="AI249" s="185">
        <f t="shared" ca="1" si="125"/>
        <v>110.55741588291149</v>
      </c>
      <c r="AJ249" s="185">
        <f t="shared" ca="1" si="125"/>
        <v>113.71385675164865</v>
      </c>
      <c r="AK249" s="185">
        <f t="shared" ca="1" si="125"/>
        <v>117.03426857460596</v>
      </c>
      <c r="AL249" s="185">
        <f t="shared" ca="1" si="125"/>
        <v>120.43666587467331</v>
      </c>
      <c r="AM249" s="185">
        <f t="shared" ca="1" si="125"/>
        <v>139.62126751842655</v>
      </c>
      <c r="AN249" s="185">
        <f t="shared" ca="1" si="125"/>
        <v>163.64301231167315</v>
      </c>
      <c r="AO249" s="185">
        <f t="shared" ca="1" si="125"/>
        <v>206.0431682237591</v>
      </c>
      <c r="AP249" s="185">
        <f t="shared" ca="1" si="125"/>
        <v>249.24951466075902</v>
      </c>
    </row>
    <row r="250" spans="1:42">
      <c r="A250" s="57" t="str">
        <f>'[4]TS BYDem'!A184</f>
        <v>*</v>
      </c>
      <c r="B250" s="185" t="s">
        <v>288</v>
      </c>
      <c r="C250" s="185" t="s">
        <v>137</v>
      </c>
      <c r="D250" s="186" t="str">
        <f>'[4]TS BYDem'!D184</f>
        <v>IOTS</v>
      </c>
      <c r="E250" s="185" t="s">
        <v>137</v>
      </c>
      <c r="F250" s="185" t="s">
        <v>137</v>
      </c>
      <c r="G250" s="185" t="s">
        <v>137</v>
      </c>
      <c r="H250" s="185" t="s">
        <v>137</v>
      </c>
      <c r="I250" s="185">
        <v>0</v>
      </c>
      <c r="J250" s="185">
        <f>INDEX('[4]TS BYDem'!$J$10:$J$203,MATCH(D250,'[4]TS BYDem'!$D$10:$D$203,0))</f>
        <v>73.690487252999532</v>
      </c>
      <c r="K250" s="185">
        <f t="shared" ca="1" si="124"/>
        <v>75.553311897168641</v>
      </c>
      <c r="L250" s="185">
        <f t="shared" ca="1" si="124"/>
        <v>77.169558490328399</v>
      </c>
      <c r="M250" s="185">
        <f t="shared" ca="1" si="124"/>
        <v>78.056422005549408</v>
      </c>
      <c r="N250" s="185">
        <f t="shared" ca="1" si="124"/>
        <v>79.515188161426948</v>
      </c>
      <c r="O250" s="185">
        <f t="shared" ca="1" si="124"/>
        <v>80.04564858174605</v>
      </c>
      <c r="P250" s="185">
        <f t="shared" ca="1" si="124"/>
        <v>81.388376520678776</v>
      </c>
      <c r="Q250" s="185">
        <f t="shared" ca="1" si="124"/>
        <v>81.334501634240127</v>
      </c>
      <c r="R250" s="185">
        <f t="shared" ca="1" si="124"/>
        <v>75.590609895472312</v>
      </c>
      <c r="S250" s="185">
        <f t="shared" ca="1" si="124"/>
        <v>77.476275869003601</v>
      </c>
      <c r="T250" s="185">
        <f t="shared" ca="1" si="124"/>
        <v>79.115985411204747</v>
      </c>
      <c r="U250" s="185">
        <f t="shared" ca="1" si="124"/>
        <v>80.59172399918576</v>
      </c>
      <c r="V250" s="185">
        <f t="shared" ca="1" si="124"/>
        <v>82.272426279941925</v>
      </c>
      <c r="W250" s="185">
        <f t="shared" ca="1" si="124"/>
        <v>83.994121299253109</v>
      </c>
      <c r="X250" s="185">
        <f t="shared" ca="1" si="124"/>
        <v>85.592838102899222</v>
      </c>
      <c r="Y250" s="185">
        <f t="shared" ca="1" si="124"/>
        <v>87.191554906545335</v>
      </c>
      <c r="Z250" s="185">
        <f t="shared" ca="1" si="124"/>
        <v>88.831264448746481</v>
      </c>
      <c r="AA250" s="185">
        <f t="shared" ca="1" si="125"/>
        <v>90.388988513837546</v>
      </c>
      <c r="AB250" s="185">
        <f t="shared" ca="1" si="125"/>
        <v>92.11068353314873</v>
      </c>
      <c r="AC250" s="185">
        <f t="shared" ca="1" si="125"/>
        <v>94.24230593801019</v>
      </c>
      <c r="AD250" s="185">
        <f t="shared" ca="1" si="125"/>
        <v>96.49690655853675</v>
      </c>
      <c r="AE250" s="185">
        <f t="shared" ca="1" si="125"/>
        <v>98.956470871838448</v>
      </c>
      <c r="AF250" s="185">
        <f t="shared" ca="1" si="125"/>
        <v>101.7849698321354</v>
      </c>
      <c r="AG250" s="185">
        <f t="shared" ca="1" si="125"/>
        <v>104.57247605387734</v>
      </c>
      <c r="AH250" s="185">
        <f t="shared" ca="1" si="125"/>
        <v>107.52395322983938</v>
      </c>
      <c r="AI250" s="185">
        <f t="shared" ca="1" si="125"/>
        <v>110.55741588291149</v>
      </c>
      <c r="AJ250" s="185">
        <f t="shared" ca="1" si="125"/>
        <v>113.71385675164865</v>
      </c>
      <c r="AK250" s="185">
        <f t="shared" ca="1" si="125"/>
        <v>117.03426857460596</v>
      </c>
      <c r="AL250" s="185">
        <f t="shared" ca="1" si="125"/>
        <v>120.43666587467331</v>
      </c>
      <c r="AM250" s="185">
        <f t="shared" ca="1" si="125"/>
        <v>139.62126751842655</v>
      </c>
      <c r="AN250" s="185">
        <f t="shared" ca="1" si="125"/>
        <v>163.64301231167315</v>
      </c>
      <c r="AO250" s="185">
        <f t="shared" ca="1" si="125"/>
        <v>206.0431682237591</v>
      </c>
      <c r="AP250" s="185">
        <f t="shared" ca="1" si="125"/>
        <v>249.24951466075902</v>
      </c>
    </row>
    <row r="251" spans="1:42">
      <c r="A251" s="57" t="str">
        <f>'[4]TS BYDem'!A185</f>
        <v>*</v>
      </c>
      <c r="B251" s="185" t="s">
        <v>288</v>
      </c>
      <c r="C251" s="185" t="s">
        <v>137</v>
      </c>
      <c r="D251" s="186" t="str">
        <f>'[4]TS BYDem'!D185</f>
        <v>IOTS</v>
      </c>
      <c r="E251" s="185" t="s">
        <v>137</v>
      </c>
      <c r="F251" s="185" t="s">
        <v>137</v>
      </c>
      <c r="G251" s="185" t="s">
        <v>137</v>
      </c>
      <c r="H251" s="185" t="s">
        <v>137</v>
      </c>
      <c r="I251" s="185">
        <v>0</v>
      </c>
      <c r="J251" s="185">
        <f>INDEX('[4]TS BYDem'!$J$10:$J$203,MATCH(D251,'[4]TS BYDem'!$D$10:$D$203,0))</f>
        <v>73.690487252999532</v>
      </c>
      <c r="K251" s="185">
        <f t="shared" ca="1" si="124"/>
        <v>75.553311897168641</v>
      </c>
      <c r="L251" s="185">
        <f t="shared" ca="1" si="124"/>
        <v>77.169558490328399</v>
      </c>
      <c r="M251" s="185">
        <f t="shared" ca="1" si="124"/>
        <v>78.056422005549408</v>
      </c>
      <c r="N251" s="185">
        <f t="shared" ca="1" si="124"/>
        <v>79.515188161426948</v>
      </c>
      <c r="O251" s="185">
        <f t="shared" ca="1" si="124"/>
        <v>80.04564858174605</v>
      </c>
      <c r="P251" s="185">
        <f t="shared" ca="1" si="124"/>
        <v>81.388376520678776</v>
      </c>
      <c r="Q251" s="185">
        <f t="shared" ca="1" si="124"/>
        <v>81.334501634240127</v>
      </c>
      <c r="R251" s="185">
        <f t="shared" ca="1" si="124"/>
        <v>75.590609895472312</v>
      </c>
      <c r="S251" s="185">
        <f t="shared" ca="1" si="124"/>
        <v>77.476275869003601</v>
      </c>
      <c r="T251" s="185">
        <f t="shared" ca="1" si="124"/>
        <v>79.115985411204747</v>
      </c>
      <c r="U251" s="185">
        <f t="shared" ca="1" si="124"/>
        <v>80.59172399918576</v>
      </c>
      <c r="V251" s="185">
        <f t="shared" ca="1" si="124"/>
        <v>82.272426279941925</v>
      </c>
      <c r="W251" s="185">
        <f t="shared" ca="1" si="124"/>
        <v>83.994121299253109</v>
      </c>
      <c r="X251" s="185">
        <f t="shared" ca="1" si="124"/>
        <v>85.592838102899222</v>
      </c>
      <c r="Y251" s="185">
        <f t="shared" ca="1" si="124"/>
        <v>87.191554906545335</v>
      </c>
      <c r="Z251" s="185">
        <f t="shared" ca="1" si="124"/>
        <v>88.831264448746481</v>
      </c>
      <c r="AA251" s="185">
        <f t="shared" ca="1" si="125"/>
        <v>90.388988513837546</v>
      </c>
      <c r="AB251" s="185">
        <f t="shared" ca="1" si="125"/>
        <v>92.11068353314873</v>
      </c>
      <c r="AC251" s="185">
        <f t="shared" ca="1" si="125"/>
        <v>94.24230593801019</v>
      </c>
      <c r="AD251" s="185">
        <f t="shared" ca="1" si="125"/>
        <v>96.49690655853675</v>
      </c>
      <c r="AE251" s="185">
        <f t="shared" ca="1" si="125"/>
        <v>98.956470871838448</v>
      </c>
      <c r="AF251" s="185">
        <f t="shared" ca="1" si="125"/>
        <v>101.7849698321354</v>
      </c>
      <c r="AG251" s="185">
        <f t="shared" ca="1" si="125"/>
        <v>104.57247605387734</v>
      </c>
      <c r="AH251" s="185">
        <f t="shared" ca="1" si="125"/>
        <v>107.52395322983938</v>
      </c>
      <c r="AI251" s="185">
        <f t="shared" ca="1" si="125"/>
        <v>110.55741588291149</v>
      </c>
      <c r="AJ251" s="185">
        <f t="shared" ca="1" si="125"/>
        <v>113.71385675164865</v>
      </c>
      <c r="AK251" s="185">
        <f t="shared" ca="1" si="125"/>
        <v>117.03426857460596</v>
      </c>
      <c r="AL251" s="185">
        <f t="shared" ca="1" si="125"/>
        <v>120.43666587467331</v>
      </c>
      <c r="AM251" s="185">
        <f t="shared" ca="1" si="125"/>
        <v>139.62126751842655</v>
      </c>
      <c r="AN251" s="185">
        <f t="shared" ca="1" si="125"/>
        <v>163.64301231167315</v>
      </c>
      <c r="AO251" s="185">
        <f t="shared" ca="1" si="125"/>
        <v>206.0431682237591</v>
      </c>
      <c r="AP251" s="185">
        <f t="shared" ref="L251:AP258" ca="1" si="130">AP$235/AO$235*AO251</f>
        <v>249.24951466075902</v>
      </c>
    </row>
    <row r="252" spans="1:42">
      <c r="A252" s="57" t="str">
        <f>'[4]TS BYDem'!A186</f>
        <v>*</v>
      </c>
      <c r="B252" s="185" t="s">
        <v>288</v>
      </c>
      <c r="C252" s="185" t="s">
        <v>137</v>
      </c>
      <c r="D252" s="186" t="str">
        <f>'[4]TS BYDem'!D186</f>
        <v>IOTS</v>
      </c>
      <c r="E252" s="185" t="s">
        <v>137</v>
      </c>
      <c r="F252" s="185" t="s">
        <v>137</v>
      </c>
      <c r="G252" s="185" t="s">
        <v>137</v>
      </c>
      <c r="H252" s="185" t="s">
        <v>137</v>
      </c>
      <c r="I252" s="185">
        <v>0</v>
      </c>
      <c r="J252" s="185">
        <f>INDEX('[4]TS BYDem'!$J$10:$J$203,MATCH(D252,'[4]TS BYDem'!$D$10:$D$203,0))</f>
        <v>73.690487252999532</v>
      </c>
      <c r="K252" s="185">
        <f t="shared" ca="1" si="124"/>
        <v>75.553311897168641</v>
      </c>
      <c r="L252" s="185">
        <f t="shared" ca="1" si="130"/>
        <v>77.169558490328399</v>
      </c>
      <c r="M252" s="185">
        <f t="shared" ca="1" si="130"/>
        <v>78.056422005549408</v>
      </c>
      <c r="N252" s="185">
        <f t="shared" ca="1" si="130"/>
        <v>79.515188161426948</v>
      </c>
      <c r="O252" s="185">
        <f t="shared" ca="1" si="130"/>
        <v>80.04564858174605</v>
      </c>
      <c r="P252" s="185">
        <f t="shared" ca="1" si="130"/>
        <v>81.388376520678776</v>
      </c>
      <c r="Q252" s="185">
        <f t="shared" ca="1" si="130"/>
        <v>81.334501634240127</v>
      </c>
      <c r="R252" s="185">
        <f t="shared" ca="1" si="130"/>
        <v>75.590609895472312</v>
      </c>
      <c r="S252" s="185">
        <f t="shared" ca="1" si="130"/>
        <v>77.476275869003601</v>
      </c>
      <c r="T252" s="185">
        <f t="shared" ca="1" si="130"/>
        <v>79.115985411204747</v>
      </c>
      <c r="U252" s="185">
        <f t="shared" ca="1" si="130"/>
        <v>80.59172399918576</v>
      </c>
      <c r="V252" s="185">
        <f t="shared" ca="1" si="130"/>
        <v>82.272426279941925</v>
      </c>
      <c r="W252" s="185">
        <f t="shared" ca="1" si="130"/>
        <v>83.994121299253109</v>
      </c>
      <c r="X252" s="185">
        <f t="shared" ca="1" si="130"/>
        <v>85.592838102899222</v>
      </c>
      <c r="Y252" s="185">
        <f t="shared" ca="1" si="130"/>
        <v>87.191554906545335</v>
      </c>
      <c r="Z252" s="185">
        <f t="shared" ca="1" si="130"/>
        <v>88.831264448746481</v>
      </c>
      <c r="AA252" s="185">
        <f t="shared" ca="1" si="130"/>
        <v>90.388988513837546</v>
      </c>
      <c r="AB252" s="185">
        <f t="shared" ca="1" si="130"/>
        <v>92.11068353314873</v>
      </c>
      <c r="AC252" s="185">
        <f t="shared" ca="1" si="130"/>
        <v>94.24230593801019</v>
      </c>
      <c r="AD252" s="185">
        <f t="shared" ca="1" si="130"/>
        <v>96.49690655853675</v>
      </c>
      <c r="AE252" s="185">
        <f t="shared" ca="1" si="130"/>
        <v>98.956470871838448</v>
      </c>
      <c r="AF252" s="185">
        <f t="shared" ca="1" si="130"/>
        <v>101.7849698321354</v>
      </c>
      <c r="AG252" s="185">
        <f t="shared" ca="1" si="130"/>
        <v>104.57247605387734</v>
      </c>
      <c r="AH252" s="185">
        <f t="shared" ca="1" si="130"/>
        <v>107.52395322983938</v>
      </c>
      <c r="AI252" s="185">
        <f t="shared" ca="1" si="130"/>
        <v>110.55741588291149</v>
      </c>
      <c r="AJ252" s="185">
        <f t="shared" ca="1" si="130"/>
        <v>113.71385675164865</v>
      </c>
      <c r="AK252" s="185">
        <f t="shared" ca="1" si="130"/>
        <v>117.03426857460596</v>
      </c>
      <c r="AL252" s="185">
        <f t="shared" ca="1" si="130"/>
        <v>120.43666587467331</v>
      </c>
      <c r="AM252" s="185">
        <f t="shared" ca="1" si="130"/>
        <v>139.62126751842655</v>
      </c>
      <c r="AN252" s="185">
        <f t="shared" ca="1" si="130"/>
        <v>163.64301231167315</v>
      </c>
      <c r="AO252" s="185">
        <f t="shared" ca="1" si="130"/>
        <v>206.0431682237591</v>
      </c>
      <c r="AP252" s="185">
        <f t="shared" ca="1" si="130"/>
        <v>249.24951466075902</v>
      </c>
    </row>
    <row r="253" spans="1:42">
      <c r="A253" s="57" t="str">
        <f>'[4]TS BYDem'!A187</f>
        <v>*</v>
      </c>
      <c r="B253" s="185" t="s">
        <v>288</v>
      </c>
      <c r="C253" s="185" t="s">
        <v>137</v>
      </c>
      <c r="D253" s="186" t="str">
        <f>'[4]TS BYDem'!D187</f>
        <v>IOTS</v>
      </c>
      <c r="E253" s="185" t="s">
        <v>137</v>
      </c>
      <c r="F253" s="185" t="s">
        <v>137</v>
      </c>
      <c r="G253" s="185" t="s">
        <v>137</v>
      </c>
      <c r="H253" s="185" t="s">
        <v>137</v>
      </c>
      <c r="I253" s="185">
        <v>0</v>
      </c>
      <c r="J253" s="185">
        <f>INDEX('[4]TS BYDem'!$J$10:$J$203,MATCH(D253,'[4]TS BYDem'!$D$10:$D$203,0))</f>
        <v>73.690487252999532</v>
      </c>
      <c r="K253" s="185">
        <f t="shared" ca="1" si="124"/>
        <v>75.553311897168641</v>
      </c>
      <c r="L253" s="185">
        <f t="shared" ca="1" si="130"/>
        <v>77.169558490328399</v>
      </c>
      <c r="M253" s="185">
        <f t="shared" ca="1" si="130"/>
        <v>78.056422005549408</v>
      </c>
      <c r="N253" s="185">
        <f t="shared" ca="1" si="130"/>
        <v>79.515188161426948</v>
      </c>
      <c r="O253" s="185">
        <f t="shared" ca="1" si="130"/>
        <v>80.04564858174605</v>
      </c>
      <c r="P253" s="185">
        <f t="shared" ca="1" si="130"/>
        <v>81.388376520678776</v>
      </c>
      <c r="Q253" s="185">
        <f t="shared" ca="1" si="130"/>
        <v>81.334501634240127</v>
      </c>
      <c r="R253" s="185">
        <f t="shared" ca="1" si="130"/>
        <v>75.590609895472312</v>
      </c>
      <c r="S253" s="185">
        <f t="shared" ca="1" si="130"/>
        <v>77.476275869003601</v>
      </c>
      <c r="T253" s="185">
        <f t="shared" ca="1" si="130"/>
        <v>79.115985411204747</v>
      </c>
      <c r="U253" s="185">
        <f t="shared" ca="1" si="130"/>
        <v>80.59172399918576</v>
      </c>
      <c r="V253" s="185">
        <f t="shared" ca="1" si="130"/>
        <v>82.272426279941925</v>
      </c>
      <c r="W253" s="185">
        <f t="shared" ca="1" si="130"/>
        <v>83.994121299253109</v>
      </c>
      <c r="X253" s="185">
        <f t="shared" ca="1" si="130"/>
        <v>85.592838102899222</v>
      </c>
      <c r="Y253" s="185">
        <f t="shared" ca="1" si="130"/>
        <v>87.191554906545335</v>
      </c>
      <c r="Z253" s="185">
        <f t="shared" ca="1" si="130"/>
        <v>88.831264448746481</v>
      </c>
      <c r="AA253" s="185">
        <f t="shared" ca="1" si="130"/>
        <v>90.388988513837546</v>
      </c>
      <c r="AB253" s="185">
        <f t="shared" ca="1" si="130"/>
        <v>92.11068353314873</v>
      </c>
      <c r="AC253" s="185">
        <f t="shared" ca="1" si="130"/>
        <v>94.24230593801019</v>
      </c>
      <c r="AD253" s="185">
        <f t="shared" ca="1" si="130"/>
        <v>96.49690655853675</v>
      </c>
      <c r="AE253" s="185">
        <f t="shared" ca="1" si="130"/>
        <v>98.956470871838448</v>
      </c>
      <c r="AF253" s="185">
        <f t="shared" ca="1" si="130"/>
        <v>101.7849698321354</v>
      </c>
      <c r="AG253" s="185">
        <f t="shared" ca="1" si="130"/>
        <v>104.57247605387734</v>
      </c>
      <c r="AH253" s="185">
        <f t="shared" ca="1" si="130"/>
        <v>107.52395322983938</v>
      </c>
      <c r="AI253" s="185">
        <f t="shared" ca="1" si="130"/>
        <v>110.55741588291149</v>
      </c>
      <c r="AJ253" s="185">
        <f t="shared" ca="1" si="130"/>
        <v>113.71385675164865</v>
      </c>
      <c r="AK253" s="185">
        <f t="shared" ca="1" si="130"/>
        <v>117.03426857460596</v>
      </c>
      <c r="AL253" s="185">
        <f t="shared" ca="1" si="130"/>
        <v>120.43666587467331</v>
      </c>
      <c r="AM253" s="185">
        <f t="shared" ca="1" si="130"/>
        <v>139.62126751842655</v>
      </c>
      <c r="AN253" s="185">
        <f t="shared" ca="1" si="130"/>
        <v>163.64301231167315</v>
      </c>
      <c r="AO253" s="185">
        <f t="shared" ca="1" si="130"/>
        <v>206.0431682237591</v>
      </c>
      <c r="AP253" s="185">
        <f t="shared" ca="1" si="130"/>
        <v>249.24951466075902</v>
      </c>
    </row>
    <row r="254" spans="1:42">
      <c r="A254" s="57" t="str">
        <f>'[4]TS BYDem'!A184</f>
        <v>*</v>
      </c>
      <c r="B254" s="185" t="s">
        <v>288</v>
      </c>
      <c r="C254" s="185" t="s">
        <v>137</v>
      </c>
      <c r="D254" s="186" t="str">
        <f>'[4]TS BYDem'!D184</f>
        <v>IOTS</v>
      </c>
      <c r="E254" s="185" t="s">
        <v>137</v>
      </c>
      <c r="F254" s="185" t="s">
        <v>137</v>
      </c>
      <c r="G254" s="185" t="s">
        <v>137</v>
      </c>
      <c r="H254" s="185" t="s">
        <v>137</v>
      </c>
      <c r="I254" s="185">
        <v>0</v>
      </c>
      <c r="J254" s="185">
        <f>INDEX('[4]TS BYDem'!$J$10:$J$203,MATCH(D254,'[4]TS BYDem'!$D$10:$D$203,0))</f>
        <v>73.690487252999532</v>
      </c>
      <c r="K254" s="185">
        <f t="shared" ca="1" si="124"/>
        <v>75.553311897168641</v>
      </c>
      <c r="L254" s="185">
        <f t="shared" ca="1" si="130"/>
        <v>77.169558490328399</v>
      </c>
      <c r="M254" s="185">
        <f t="shared" ca="1" si="130"/>
        <v>78.056422005549408</v>
      </c>
      <c r="N254" s="185">
        <f t="shared" ca="1" si="130"/>
        <v>79.515188161426948</v>
      </c>
      <c r="O254" s="185">
        <f t="shared" ca="1" si="130"/>
        <v>80.04564858174605</v>
      </c>
      <c r="P254" s="185">
        <f t="shared" ca="1" si="130"/>
        <v>81.388376520678776</v>
      </c>
      <c r="Q254" s="185">
        <f t="shared" ca="1" si="130"/>
        <v>81.334501634240127</v>
      </c>
      <c r="R254" s="185">
        <f t="shared" ca="1" si="130"/>
        <v>75.590609895472312</v>
      </c>
      <c r="S254" s="185">
        <f t="shared" ca="1" si="130"/>
        <v>77.476275869003601</v>
      </c>
      <c r="T254" s="185">
        <f t="shared" ca="1" si="130"/>
        <v>79.115985411204747</v>
      </c>
      <c r="U254" s="185">
        <f t="shared" ca="1" si="130"/>
        <v>80.59172399918576</v>
      </c>
      <c r="V254" s="185">
        <f t="shared" ca="1" si="130"/>
        <v>82.272426279941925</v>
      </c>
      <c r="W254" s="185">
        <f t="shared" ca="1" si="130"/>
        <v>83.994121299253109</v>
      </c>
      <c r="X254" s="185">
        <f t="shared" ca="1" si="130"/>
        <v>85.592838102899222</v>
      </c>
      <c r="Y254" s="185">
        <f t="shared" ca="1" si="130"/>
        <v>87.191554906545335</v>
      </c>
      <c r="Z254" s="185">
        <f t="shared" ca="1" si="130"/>
        <v>88.831264448746481</v>
      </c>
      <c r="AA254" s="185">
        <f t="shared" ca="1" si="130"/>
        <v>90.388988513837546</v>
      </c>
      <c r="AB254" s="185">
        <f t="shared" ca="1" si="130"/>
        <v>92.11068353314873</v>
      </c>
      <c r="AC254" s="185">
        <f t="shared" ca="1" si="130"/>
        <v>94.24230593801019</v>
      </c>
      <c r="AD254" s="185">
        <f t="shared" ca="1" si="130"/>
        <v>96.49690655853675</v>
      </c>
      <c r="AE254" s="185">
        <f t="shared" ca="1" si="130"/>
        <v>98.956470871838448</v>
      </c>
      <c r="AF254" s="185">
        <f t="shared" ca="1" si="130"/>
        <v>101.7849698321354</v>
      </c>
      <c r="AG254" s="185">
        <f t="shared" ca="1" si="130"/>
        <v>104.57247605387734</v>
      </c>
      <c r="AH254" s="185">
        <f t="shared" ca="1" si="130"/>
        <v>107.52395322983938</v>
      </c>
      <c r="AI254" s="185">
        <f t="shared" ca="1" si="130"/>
        <v>110.55741588291149</v>
      </c>
      <c r="AJ254" s="185">
        <f t="shared" ca="1" si="130"/>
        <v>113.71385675164865</v>
      </c>
      <c r="AK254" s="185">
        <f t="shared" ca="1" si="130"/>
        <v>117.03426857460596</v>
      </c>
      <c r="AL254" s="185">
        <f t="shared" ca="1" si="130"/>
        <v>120.43666587467331</v>
      </c>
      <c r="AM254" s="185">
        <f t="shared" ca="1" si="130"/>
        <v>139.62126751842655</v>
      </c>
      <c r="AN254" s="185">
        <f t="shared" ca="1" si="130"/>
        <v>163.64301231167315</v>
      </c>
      <c r="AO254" s="185">
        <f t="shared" ca="1" si="130"/>
        <v>206.0431682237591</v>
      </c>
      <c r="AP254" s="185">
        <f t="shared" ca="1" si="130"/>
        <v>249.24951466075902</v>
      </c>
    </row>
    <row r="255" spans="1:42">
      <c r="A255" s="57" t="str">
        <f>'[4]TS BYDem'!A185</f>
        <v>*</v>
      </c>
      <c r="B255" s="185" t="s">
        <v>288</v>
      </c>
      <c r="C255" s="185" t="s">
        <v>137</v>
      </c>
      <c r="D255" s="186" t="str">
        <f>'[4]TS BYDem'!D185</f>
        <v>IOTS</v>
      </c>
      <c r="E255" s="185" t="s">
        <v>137</v>
      </c>
      <c r="F255" s="185" t="s">
        <v>137</v>
      </c>
      <c r="G255" s="185" t="s">
        <v>137</v>
      </c>
      <c r="H255" s="185" t="s">
        <v>137</v>
      </c>
      <c r="I255" s="185">
        <v>0</v>
      </c>
      <c r="J255" s="185">
        <f>INDEX('[4]TS BYDem'!$J$10:$J$203,MATCH(D255,'[4]TS BYDem'!$D$10:$D$203,0))</f>
        <v>73.690487252999532</v>
      </c>
      <c r="K255" s="185">
        <f t="shared" ca="1" si="124"/>
        <v>75.553311897168641</v>
      </c>
      <c r="L255" s="185">
        <f t="shared" ca="1" si="130"/>
        <v>77.169558490328399</v>
      </c>
      <c r="M255" s="185">
        <f t="shared" ca="1" si="130"/>
        <v>78.056422005549408</v>
      </c>
      <c r="N255" s="185">
        <f t="shared" ca="1" si="130"/>
        <v>79.515188161426948</v>
      </c>
      <c r="O255" s="185">
        <f t="shared" ca="1" si="130"/>
        <v>80.04564858174605</v>
      </c>
      <c r="P255" s="185">
        <f t="shared" ca="1" si="130"/>
        <v>81.388376520678776</v>
      </c>
      <c r="Q255" s="185">
        <f t="shared" ca="1" si="130"/>
        <v>81.334501634240127</v>
      </c>
      <c r="R255" s="185">
        <f t="shared" ca="1" si="130"/>
        <v>75.590609895472312</v>
      </c>
      <c r="S255" s="185">
        <f t="shared" ca="1" si="130"/>
        <v>77.476275869003601</v>
      </c>
      <c r="T255" s="185">
        <f t="shared" ca="1" si="130"/>
        <v>79.115985411204747</v>
      </c>
      <c r="U255" s="185">
        <f t="shared" ca="1" si="130"/>
        <v>80.59172399918576</v>
      </c>
      <c r="V255" s="185">
        <f t="shared" ca="1" si="130"/>
        <v>82.272426279941925</v>
      </c>
      <c r="W255" s="185">
        <f t="shared" ca="1" si="130"/>
        <v>83.994121299253109</v>
      </c>
      <c r="X255" s="185">
        <f t="shared" ca="1" si="130"/>
        <v>85.592838102899222</v>
      </c>
      <c r="Y255" s="185">
        <f t="shared" ca="1" si="130"/>
        <v>87.191554906545335</v>
      </c>
      <c r="Z255" s="185">
        <f t="shared" ca="1" si="130"/>
        <v>88.831264448746481</v>
      </c>
      <c r="AA255" s="185">
        <f t="shared" ca="1" si="130"/>
        <v>90.388988513837546</v>
      </c>
      <c r="AB255" s="185">
        <f t="shared" ca="1" si="130"/>
        <v>92.11068353314873</v>
      </c>
      <c r="AC255" s="185">
        <f t="shared" ca="1" si="130"/>
        <v>94.24230593801019</v>
      </c>
      <c r="AD255" s="185">
        <f t="shared" ca="1" si="130"/>
        <v>96.49690655853675</v>
      </c>
      <c r="AE255" s="185">
        <f t="shared" ca="1" si="130"/>
        <v>98.956470871838448</v>
      </c>
      <c r="AF255" s="185">
        <f t="shared" ca="1" si="130"/>
        <v>101.7849698321354</v>
      </c>
      <c r="AG255" s="185">
        <f t="shared" ca="1" si="130"/>
        <v>104.57247605387734</v>
      </c>
      <c r="AH255" s="185">
        <f t="shared" ca="1" si="130"/>
        <v>107.52395322983938</v>
      </c>
      <c r="AI255" s="185">
        <f t="shared" ca="1" si="130"/>
        <v>110.55741588291149</v>
      </c>
      <c r="AJ255" s="185">
        <f t="shared" ca="1" si="130"/>
        <v>113.71385675164865</v>
      </c>
      <c r="AK255" s="185">
        <f t="shared" ca="1" si="130"/>
        <v>117.03426857460596</v>
      </c>
      <c r="AL255" s="185">
        <f t="shared" ca="1" si="130"/>
        <v>120.43666587467331</v>
      </c>
      <c r="AM255" s="185">
        <f t="shared" ca="1" si="130"/>
        <v>139.62126751842655</v>
      </c>
      <c r="AN255" s="185">
        <f t="shared" ca="1" si="130"/>
        <v>163.64301231167315</v>
      </c>
      <c r="AO255" s="185">
        <f t="shared" ca="1" si="130"/>
        <v>206.0431682237591</v>
      </c>
      <c r="AP255" s="185">
        <f t="shared" ca="1" si="130"/>
        <v>249.24951466075902</v>
      </c>
    </row>
    <row r="256" spans="1:42">
      <c r="A256" s="57" t="str">
        <f>'[4]TS BYDem'!A186</f>
        <v>*</v>
      </c>
      <c r="B256" s="185" t="s">
        <v>288</v>
      </c>
      <c r="C256" s="185" t="s">
        <v>137</v>
      </c>
      <c r="D256" s="186" t="str">
        <f>'[4]TS BYDem'!D186</f>
        <v>IOTS</v>
      </c>
      <c r="E256" s="185" t="s">
        <v>137</v>
      </c>
      <c r="F256" s="185" t="s">
        <v>137</v>
      </c>
      <c r="G256" s="185" t="s">
        <v>137</v>
      </c>
      <c r="H256" s="185" t="s">
        <v>137</v>
      </c>
      <c r="I256" s="185">
        <v>0</v>
      </c>
      <c r="J256" s="185">
        <f>INDEX('[4]TS BYDem'!$J$10:$J$203,MATCH(D256,'[4]TS BYDem'!$D$10:$D$203,0))</f>
        <v>73.690487252999532</v>
      </c>
      <c r="K256" s="185">
        <f t="shared" ca="1" si="124"/>
        <v>75.553311897168641</v>
      </c>
      <c r="L256" s="185">
        <f t="shared" ca="1" si="130"/>
        <v>77.169558490328399</v>
      </c>
      <c r="M256" s="185">
        <f t="shared" ca="1" si="130"/>
        <v>78.056422005549408</v>
      </c>
      <c r="N256" s="185">
        <f t="shared" ca="1" si="130"/>
        <v>79.515188161426948</v>
      </c>
      <c r="O256" s="185">
        <f t="shared" ca="1" si="130"/>
        <v>80.04564858174605</v>
      </c>
      <c r="P256" s="185">
        <f t="shared" ca="1" si="130"/>
        <v>81.388376520678776</v>
      </c>
      <c r="Q256" s="185">
        <f t="shared" ca="1" si="130"/>
        <v>81.334501634240127</v>
      </c>
      <c r="R256" s="185">
        <f t="shared" ca="1" si="130"/>
        <v>75.590609895472312</v>
      </c>
      <c r="S256" s="185">
        <f t="shared" ca="1" si="130"/>
        <v>77.476275869003601</v>
      </c>
      <c r="T256" s="185">
        <f t="shared" ca="1" si="130"/>
        <v>79.115985411204747</v>
      </c>
      <c r="U256" s="185">
        <f t="shared" ca="1" si="130"/>
        <v>80.59172399918576</v>
      </c>
      <c r="V256" s="185">
        <f t="shared" ca="1" si="130"/>
        <v>82.272426279941925</v>
      </c>
      <c r="W256" s="185">
        <f t="shared" ca="1" si="130"/>
        <v>83.994121299253109</v>
      </c>
      <c r="X256" s="185">
        <f t="shared" ca="1" si="130"/>
        <v>85.592838102899222</v>
      </c>
      <c r="Y256" s="185">
        <f t="shared" ca="1" si="130"/>
        <v>87.191554906545335</v>
      </c>
      <c r="Z256" s="185">
        <f t="shared" ca="1" si="130"/>
        <v>88.831264448746481</v>
      </c>
      <c r="AA256" s="185">
        <f t="shared" ca="1" si="130"/>
        <v>90.388988513837546</v>
      </c>
      <c r="AB256" s="185">
        <f t="shared" ca="1" si="130"/>
        <v>92.11068353314873</v>
      </c>
      <c r="AC256" s="185">
        <f t="shared" ca="1" si="130"/>
        <v>94.24230593801019</v>
      </c>
      <c r="AD256" s="185">
        <f t="shared" ca="1" si="130"/>
        <v>96.49690655853675</v>
      </c>
      <c r="AE256" s="185">
        <f t="shared" ca="1" si="130"/>
        <v>98.956470871838448</v>
      </c>
      <c r="AF256" s="185">
        <f t="shared" ca="1" si="130"/>
        <v>101.7849698321354</v>
      </c>
      <c r="AG256" s="185">
        <f t="shared" ca="1" si="130"/>
        <v>104.57247605387734</v>
      </c>
      <c r="AH256" s="185">
        <f t="shared" ca="1" si="130"/>
        <v>107.52395322983938</v>
      </c>
      <c r="AI256" s="185">
        <f t="shared" ca="1" si="130"/>
        <v>110.55741588291149</v>
      </c>
      <c r="AJ256" s="185">
        <f t="shared" ca="1" si="130"/>
        <v>113.71385675164865</v>
      </c>
      <c r="AK256" s="185">
        <f t="shared" ca="1" si="130"/>
        <v>117.03426857460596</v>
      </c>
      <c r="AL256" s="185">
        <f t="shared" ca="1" si="130"/>
        <v>120.43666587467331</v>
      </c>
      <c r="AM256" s="185">
        <f t="shared" ca="1" si="130"/>
        <v>139.62126751842655</v>
      </c>
      <c r="AN256" s="185">
        <f t="shared" ca="1" si="130"/>
        <v>163.64301231167315</v>
      </c>
      <c r="AO256" s="185">
        <f t="shared" ca="1" si="130"/>
        <v>206.0431682237591</v>
      </c>
      <c r="AP256" s="185">
        <f t="shared" ca="1" si="130"/>
        <v>249.24951466075902</v>
      </c>
    </row>
    <row r="257" spans="1:42">
      <c r="A257" s="57" t="str">
        <f>'[4]TS BYDem'!A187</f>
        <v>*</v>
      </c>
      <c r="B257" s="185" t="s">
        <v>288</v>
      </c>
      <c r="C257" s="185" t="s">
        <v>137</v>
      </c>
      <c r="D257" s="186" t="str">
        <f>'[4]TS BYDem'!D187</f>
        <v>IOTS</v>
      </c>
      <c r="E257" s="185" t="s">
        <v>137</v>
      </c>
      <c r="F257" s="185" t="s">
        <v>137</v>
      </c>
      <c r="G257" s="185" t="s">
        <v>137</v>
      </c>
      <c r="H257" s="185" t="s">
        <v>137</v>
      </c>
      <c r="I257" s="185">
        <v>0</v>
      </c>
      <c r="J257" s="185">
        <f>INDEX('[4]TS BYDem'!$J$10:$J$203,MATCH(D257,'[4]TS BYDem'!$D$10:$D$203,0))</f>
        <v>73.690487252999532</v>
      </c>
      <c r="K257" s="185">
        <f t="shared" ca="1" si="124"/>
        <v>75.553311897168641</v>
      </c>
      <c r="L257" s="185">
        <f t="shared" ca="1" si="130"/>
        <v>77.169558490328399</v>
      </c>
      <c r="M257" s="185">
        <f t="shared" ca="1" si="130"/>
        <v>78.056422005549408</v>
      </c>
      <c r="N257" s="185">
        <f t="shared" ca="1" si="130"/>
        <v>79.515188161426948</v>
      </c>
      <c r="O257" s="185">
        <f t="shared" ca="1" si="130"/>
        <v>80.04564858174605</v>
      </c>
      <c r="P257" s="185">
        <f t="shared" ca="1" si="130"/>
        <v>81.388376520678776</v>
      </c>
      <c r="Q257" s="185">
        <f t="shared" ca="1" si="130"/>
        <v>81.334501634240127</v>
      </c>
      <c r="R257" s="185">
        <f t="shared" ca="1" si="130"/>
        <v>75.590609895472312</v>
      </c>
      <c r="S257" s="185">
        <f t="shared" ca="1" si="130"/>
        <v>77.476275869003601</v>
      </c>
      <c r="T257" s="185">
        <f t="shared" ca="1" si="130"/>
        <v>79.115985411204747</v>
      </c>
      <c r="U257" s="185">
        <f t="shared" ca="1" si="130"/>
        <v>80.59172399918576</v>
      </c>
      <c r="V257" s="185">
        <f t="shared" ca="1" si="130"/>
        <v>82.272426279941925</v>
      </c>
      <c r="W257" s="185">
        <f t="shared" ca="1" si="130"/>
        <v>83.994121299253109</v>
      </c>
      <c r="X257" s="185">
        <f t="shared" ca="1" si="130"/>
        <v>85.592838102899222</v>
      </c>
      <c r="Y257" s="185">
        <f t="shared" ca="1" si="130"/>
        <v>87.191554906545335</v>
      </c>
      <c r="Z257" s="185">
        <f t="shared" ca="1" si="130"/>
        <v>88.831264448746481</v>
      </c>
      <c r="AA257" s="185">
        <f t="shared" ca="1" si="130"/>
        <v>90.388988513837546</v>
      </c>
      <c r="AB257" s="185">
        <f t="shared" ca="1" si="130"/>
        <v>92.11068353314873</v>
      </c>
      <c r="AC257" s="185">
        <f t="shared" ca="1" si="130"/>
        <v>94.24230593801019</v>
      </c>
      <c r="AD257" s="185">
        <f t="shared" ca="1" si="130"/>
        <v>96.49690655853675</v>
      </c>
      <c r="AE257" s="185">
        <f t="shared" ca="1" si="130"/>
        <v>98.956470871838448</v>
      </c>
      <c r="AF257" s="185">
        <f t="shared" ca="1" si="130"/>
        <v>101.7849698321354</v>
      </c>
      <c r="AG257" s="185">
        <f t="shared" ca="1" si="130"/>
        <v>104.57247605387734</v>
      </c>
      <c r="AH257" s="185">
        <f t="shared" ca="1" si="130"/>
        <v>107.52395322983938</v>
      </c>
      <c r="AI257" s="185">
        <f t="shared" ca="1" si="130"/>
        <v>110.55741588291149</v>
      </c>
      <c r="AJ257" s="185">
        <f t="shared" ca="1" si="130"/>
        <v>113.71385675164865</v>
      </c>
      <c r="AK257" s="185">
        <f t="shared" ca="1" si="130"/>
        <v>117.03426857460596</v>
      </c>
      <c r="AL257" s="185">
        <f t="shared" ca="1" si="130"/>
        <v>120.43666587467331</v>
      </c>
      <c r="AM257" s="185">
        <f t="shared" ca="1" si="130"/>
        <v>139.62126751842655</v>
      </c>
      <c r="AN257" s="185">
        <f t="shared" ca="1" si="130"/>
        <v>163.64301231167315</v>
      </c>
      <c r="AO257" s="185">
        <f t="shared" ca="1" si="130"/>
        <v>206.0431682237591</v>
      </c>
      <c r="AP257" s="185">
        <f t="shared" ca="1" si="130"/>
        <v>249.24951466075902</v>
      </c>
    </row>
    <row r="258" spans="1:42">
      <c r="A258" s="57" t="str">
        <f>'[4]TS BYDem'!A188</f>
        <v/>
      </c>
      <c r="B258" s="185" t="s">
        <v>288</v>
      </c>
      <c r="C258" s="185" t="s">
        <v>137</v>
      </c>
      <c r="D258" s="186" t="str">
        <f>'[4]TS BYDem'!D188</f>
        <v>IOTR</v>
      </c>
      <c r="E258" s="185" t="s">
        <v>137</v>
      </c>
      <c r="F258" s="185" t="s">
        <v>137</v>
      </c>
      <c r="G258" s="185" t="s">
        <v>137</v>
      </c>
      <c r="H258" s="185" t="s">
        <v>137</v>
      </c>
      <c r="I258" s="185">
        <v>0</v>
      </c>
      <c r="J258" s="185">
        <f>INDEX('[4]TS BYDem'!$J$10:$J$203,MATCH(D258,'[4]TS BYDem'!$D$10:$D$203,0))</f>
        <v>9.4685659246785185</v>
      </c>
      <c r="K258" s="185">
        <f t="shared" ca="1" si="124"/>
        <v>9.7079221646348923</v>
      </c>
      <c r="L258" s="185">
        <f t="shared" ca="1" si="130"/>
        <v>9.9155953391293021</v>
      </c>
      <c r="M258" s="192">
        <f t="shared" ref="M258" si="131">O258</f>
        <v>4.2</v>
      </c>
      <c r="N258" s="192">
        <f t="shared" ref="N258" si="132">O258</f>
        <v>4.2</v>
      </c>
      <c r="O258" s="192">
        <f>INDEX('[4]TS BYDem'!$O$10:$O$203,MATCH(D258,'[4]TS BYDem'!$D$10:$D$203,0))</f>
        <v>4.2</v>
      </c>
      <c r="P258" s="185">
        <f t="shared" ca="1" si="130"/>
        <v>4.270453015790836</v>
      </c>
      <c r="Q258" s="185">
        <f t="shared" ca="1" si="130"/>
        <v>4.2676261972560194</v>
      </c>
      <c r="R258" s="185">
        <f t="shared" ca="1" si="130"/>
        <v>3.966243851928553</v>
      </c>
      <c r="S258" s="185">
        <f t="shared" ca="1" si="130"/>
        <v>4.0651848590807829</v>
      </c>
      <c r="T258" s="185">
        <f t="shared" ca="1" si="130"/>
        <v>4.1512205174740275</v>
      </c>
      <c r="U258" s="185">
        <f t="shared" ca="1" si="130"/>
        <v>4.2286526100279476</v>
      </c>
      <c r="V258" s="185">
        <f t="shared" ca="1" si="130"/>
        <v>4.316839159881023</v>
      </c>
      <c r="W258" s="185">
        <f t="shared" ca="1" si="130"/>
        <v>4.4071766011939291</v>
      </c>
      <c r="X258" s="185">
        <f t="shared" ca="1" si="130"/>
        <v>4.4910613681273421</v>
      </c>
      <c r="Y258" s="185">
        <f t="shared" ca="1" si="130"/>
        <v>4.5749461350607552</v>
      </c>
      <c r="Z258" s="185">
        <f t="shared" ca="1" si="130"/>
        <v>4.6609817934539999</v>
      </c>
      <c r="AA258" s="185">
        <f t="shared" ca="1" si="130"/>
        <v>4.7427156689275813</v>
      </c>
      <c r="AB258" s="185">
        <f t="shared" ca="1" si="130"/>
        <v>4.8330531102404874</v>
      </c>
      <c r="AC258" s="185">
        <f t="shared" ca="1" si="130"/>
        <v>4.9448994661517043</v>
      </c>
      <c r="AD258" s="185">
        <f t="shared" ca="1" si="130"/>
        <v>5.063198496442415</v>
      </c>
      <c r="AE258" s="185">
        <f t="shared" ca="1" si="130"/>
        <v>5.1922519840322812</v>
      </c>
      <c r="AF258" s="185">
        <f t="shared" ca="1" si="130"/>
        <v>5.3406634947606273</v>
      </c>
      <c r="AG258" s="185">
        <f t="shared" ca="1" si="130"/>
        <v>5.4869241140291427</v>
      </c>
      <c r="AH258" s="185">
        <f t="shared" ca="1" si="130"/>
        <v>5.6417882991369819</v>
      </c>
      <c r="AI258" s="185">
        <f t="shared" ca="1" si="130"/>
        <v>5.8009542671644834</v>
      </c>
      <c r="AJ258" s="185">
        <f t="shared" ca="1" si="130"/>
        <v>5.9665729095714779</v>
      </c>
      <c r="AK258" s="185">
        <f t="shared" ca="1" si="130"/>
        <v>6.140795117817798</v>
      </c>
      <c r="AL258" s="185">
        <f t="shared" ca="1" si="130"/>
        <v>6.3193191089837795</v>
      </c>
      <c r="AM258" s="185">
        <f t="shared" ca="1" si="130"/>
        <v>7.3259363121847345</v>
      </c>
      <c r="AN258" s="185">
        <f t="shared" ca="1" si="130"/>
        <v>8.5863587076457595</v>
      </c>
      <c r="AO258" s="185">
        <f t="shared" ca="1" si="130"/>
        <v>10.811097440931148</v>
      </c>
      <c r="AP258" s="185">
        <f t="shared" ca="1" si="130"/>
        <v>13.078137039593132</v>
      </c>
    </row>
    <row r="259" spans="1:42">
      <c r="A259" s="57" t="str">
        <f>'[4]TS BYDem'!A189</f>
        <v>*</v>
      </c>
      <c r="B259" s="185" t="s">
        <v>288</v>
      </c>
      <c r="C259" s="185" t="s">
        <v>137</v>
      </c>
      <c r="D259" s="186">
        <f>'[4]TS BYDem'!D189</f>
        <v>0</v>
      </c>
      <c r="E259" s="185" t="s">
        <v>137</v>
      </c>
      <c r="F259" s="185" t="s">
        <v>137</v>
      </c>
      <c r="G259" s="185" t="s">
        <v>137</v>
      </c>
      <c r="H259" s="185" t="s">
        <v>137</v>
      </c>
      <c r="I259" s="185">
        <v>0</v>
      </c>
      <c r="J259" s="185" t="str">
        <f>INDEX('[4]TS BYDem'!$J$10:$J$203,MATCH(D259,'[4]TS BYDem'!$D$10:$D$203,0))</f>
        <v/>
      </c>
    </row>
  </sheetData>
  <mergeCells count="1">
    <mergeCell ref="B2:C2"/>
  </mergeCells>
  <conditionalFormatting sqref="B75:O94">
    <cfRule type="expression" dxfId="22" priority="23">
      <formula>INDIRECT(ADDRESS(ROW(),1))="*"</formula>
    </cfRule>
  </conditionalFormatting>
  <conditionalFormatting sqref="P75:AP94">
    <cfRule type="expression" dxfId="21" priority="22">
      <formula>INDIRECT(ADDRESS(ROW(),1))="*"</formula>
    </cfRule>
  </conditionalFormatting>
  <conditionalFormatting sqref="B96:AP115">
    <cfRule type="expression" dxfId="20" priority="21">
      <formula>INDIRECT(ADDRESS(ROW(),1))="*"</formula>
    </cfRule>
  </conditionalFormatting>
  <conditionalFormatting sqref="B117:AP136">
    <cfRule type="expression" dxfId="19" priority="20">
      <formula>INDIRECT(ADDRESS(ROW(),1))="*"</formula>
    </cfRule>
  </conditionalFormatting>
  <conditionalFormatting sqref="B138:AP138 B148:AP148 B139:L147 P139:AP147 B150:AP155 B149:L149 P149:AP149 B157:AP157 B156:L156 P156:AP156">
    <cfRule type="expression" dxfId="18" priority="19">
      <formula>INDIRECT(ADDRESS(ROW(),1))="*"</formula>
    </cfRule>
  </conditionalFormatting>
  <conditionalFormatting sqref="B159:AP159 B169:AP169 B160:L168 P160:AP168 B171:AP176 B170:L170 P170:AP170">
    <cfRule type="expression" dxfId="17" priority="18">
      <formula>INDIRECT(ADDRESS(ROW(),1))="*"</formula>
    </cfRule>
  </conditionalFormatting>
  <conditionalFormatting sqref="B178:AQ195">
    <cfRule type="expression" dxfId="16" priority="17">
      <formula>INDIRECT(ADDRESS(ROW(),1))="*"</formula>
    </cfRule>
  </conditionalFormatting>
  <conditionalFormatting sqref="B197:AP197 B207:AP207 B198:L206 P198:AP206 B209:AP214 B208:L208 P208:AP208">
    <cfRule type="expression" dxfId="15" priority="16">
      <formula>INDIRECT(ADDRESS(ROW(),1))="*"</formula>
    </cfRule>
  </conditionalFormatting>
  <conditionalFormatting sqref="B216:AP233">
    <cfRule type="expression" dxfId="14" priority="15">
      <formula>INDIRECT(ADDRESS(ROW(),1))="*"</formula>
    </cfRule>
  </conditionalFormatting>
  <conditionalFormatting sqref="B235:AP237 B247:AP247 B243:E243 G243:L243 B244:L246 B238:L242 P238:AP246 B249:AP257 B248:L248 P248:AP248 B258:L258 P258:AP258">
    <cfRule type="expression" dxfId="13" priority="14">
      <formula>INDIRECT(ADDRESS(ROW(),1))="*"</formula>
    </cfRule>
  </conditionalFormatting>
  <conditionalFormatting sqref="F243">
    <cfRule type="expression" dxfId="12" priority="13">
      <formula>INDIRECT(ADDRESS(ROW(),1))="*"</formula>
    </cfRule>
  </conditionalFormatting>
  <conditionalFormatting sqref="O139:O147">
    <cfRule type="expression" dxfId="11" priority="12">
      <formula>INDIRECT(ADDRESS(ROW(),1))="*"</formula>
    </cfRule>
  </conditionalFormatting>
  <conditionalFormatting sqref="O149">
    <cfRule type="expression" dxfId="10" priority="11">
      <formula>INDIRECT(ADDRESS(ROW(),1))="*"</formula>
    </cfRule>
  </conditionalFormatting>
  <conditionalFormatting sqref="O156">
    <cfRule type="expression" dxfId="9" priority="10">
      <formula>INDIRECT(ADDRESS(ROW(),1))="*"</formula>
    </cfRule>
  </conditionalFormatting>
  <conditionalFormatting sqref="O160:O168">
    <cfRule type="expression" dxfId="8" priority="9">
      <formula>INDIRECT(ADDRESS(ROW(),1))="*"</formula>
    </cfRule>
  </conditionalFormatting>
  <conditionalFormatting sqref="O170">
    <cfRule type="expression" dxfId="7" priority="8">
      <formula>INDIRECT(ADDRESS(ROW(),1))="*"</formula>
    </cfRule>
  </conditionalFormatting>
  <conditionalFormatting sqref="O198:O206">
    <cfRule type="expression" dxfId="6" priority="7">
      <formula>INDIRECT(ADDRESS(ROW(),1))="*"</formula>
    </cfRule>
  </conditionalFormatting>
  <conditionalFormatting sqref="O208">
    <cfRule type="expression" dxfId="5" priority="6">
      <formula>INDIRECT(ADDRESS(ROW(),1))="*"</formula>
    </cfRule>
  </conditionalFormatting>
  <conditionalFormatting sqref="O238:O246">
    <cfRule type="expression" dxfId="4" priority="5">
      <formula>INDIRECT(ADDRESS(ROW(),1))="*"</formula>
    </cfRule>
  </conditionalFormatting>
  <conditionalFormatting sqref="O248">
    <cfRule type="expression" dxfId="3" priority="4">
      <formula>INDIRECT(ADDRESS(ROW(),1))="*"</formula>
    </cfRule>
  </conditionalFormatting>
  <conditionalFormatting sqref="O258">
    <cfRule type="expression" dxfId="2" priority="3">
      <formula>INDIRECT(ADDRESS(ROW(),1))="*"</formula>
    </cfRule>
  </conditionalFormatting>
  <conditionalFormatting sqref="M139:N147">
    <cfRule type="expression" dxfId="1" priority="2">
      <formula>INDIRECT(ADDRESS(ROW(),1))="*"</formula>
    </cfRule>
  </conditionalFormatting>
  <conditionalFormatting sqref="M258:N258 M248:N248 M238:N246 M208:N208 M198:N206 M170:N170 M160:N168 M156:N156 M149:N149">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[11]ITEMS_Comm!A27</f>
        <v/>
      </c>
      <c r="B9" s="314" t="str">
        <f>[11]ITEMS_Comm!B27</f>
        <v>E</v>
      </c>
      <c r="C9" s="55" t="str">
        <f>[11]ITEMS_Comm!C27</f>
        <v>RLEL</v>
      </c>
      <c r="D9" s="55" t="str">
        <f>[11]ITEMS_Comm!D27</f>
        <v>Residential - Lighting - Low Income Electrified</v>
      </c>
      <c r="E9" s="314" t="str">
        <f>[11]ITEMS_Comm!E27</f>
        <v>PJ</v>
      </c>
      <c r="F9" s="314" t="str">
        <f>[11]ITEMS_Comm!F27</f>
        <v>COM,DEM,DAYNITE,RES</v>
      </c>
    </row>
    <row r="10" spans="1:8">
      <c r="A10" s="55" t="str">
        <f>[11]ITEMS_Comm!A28</f>
        <v/>
      </c>
      <c r="B10" s="314" t="str">
        <f>[11]ITEMS_Comm!B28</f>
        <v>E</v>
      </c>
      <c r="C10" s="55" t="str">
        <f>[11]ITEMS_Comm!C28</f>
        <v>RLNL</v>
      </c>
      <c r="D10" s="55" t="str">
        <f>[11]ITEMS_Comm!D28</f>
        <v>Residential - Lighting - Low Income Electrified paraffin</v>
      </c>
      <c r="E10" s="314" t="str">
        <f>[11]ITEMS_Comm!E28</f>
        <v>PJ</v>
      </c>
      <c r="F10" s="314" t="str">
        <f>[11]ITEMS_Comm!F28</f>
        <v>COM,DEM,DAYNITE,RES</v>
      </c>
    </row>
    <row r="11" spans="1:8">
      <c r="A11" s="55" t="str">
        <f>[11]ITEMS_Comm!A29</f>
        <v/>
      </c>
      <c r="B11" s="314" t="str">
        <f>[11]ITEMS_Comm!B29</f>
        <v>E</v>
      </c>
      <c r="C11" s="55" t="str">
        <f>[11]ITEMS_Comm!C29</f>
        <v>RLEK</v>
      </c>
      <c r="D11" s="55" t="str">
        <f>[11]ITEMS_Comm!D29</f>
        <v>Residential - Cooking - Low Income Electrified</v>
      </c>
      <c r="E11" s="314" t="str">
        <f>[11]ITEMS_Comm!E29</f>
        <v>PJ</v>
      </c>
      <c r="F11" s="314" t="str">
        <f>[11]ITEMS_Comm!F29</f>
        <v>COM,DEM,DAYNITE,RES</v>
      </c>
    </row>
    <row r="12" spans="1:8">
      <c r="A12" s="55" t="str">
        <f>[11]ITEMS_Comm!A30</f>
        <v/>
      </c>
      <c r="B12" s="314" t="str">
        <f>[11]ITEMS_Comm!B30</f>
        <v>E</v>
      </c>
      <c r="C12" s="55" t="str">
        <f>[11]ITEMS_Comm!C30</f>
        <v>RLEH</v>
      </c>
      <c r="D12" s="55" t="str">
        <f>[11]ITEMS_Comm!D30</f>
        <v>Residential - Space Heating - Low Income Electrified</v>
      </c>
      <c r="E12" s="314" t="str">
        <f>[11]ITEMS_Comm!E30</f>
        <v>PJ</v>
      </c>
      <c r="F12" s="314" t="str">
        <f>[11]ITEMS_Comm!F30</f>
        <v>COM,DEM,DAYNITE,RES</v>
      </c>
    </row>
    <row r="13" spans="1:8">
      <c r="A13" s="55" t="str">
        <f>[11]ITEMS_Comm!A31</f>
        <v/>
      </c>
      <c r="B13" s="314" t="str">
        <f>[11]ITEMS_Comm!B31</f>
        <v>E</v>
      </c>
      <c r="C13" s="55" t="str">
        <f>[11]ITEMS_Comm!C31</f>
        <v>RLEWG</v>
      </c>
      <c r="D13" s="55" t="str">
        <f>[11]ITEMS_Comm!D31</f>
        <v>Residential - Water Heating Geyser - Low Income Electrified</v>
      </c>
      <c r="E13" s="314" t="str">
        <f>[11]ITEMS_Comm!E31</f>
        <v>PJ</v>
      </c>
      <c r="F13" s="314" t="str">
        <f>[11]ITEMS_Comm!F31</f>
        <v>COM,DEM,DAYNITE,RES</v>
      </c>
    </row>
    <row r="14" spans="1:8">
      <c r="A14" s="55" t="str">
        <f>[11]ITEMS_Comm!A32</f>
        <v/>
      </c>
      <c r="B14" s="314" t="str">
        <f>[11]ITEMS_Comm!B32</f>
        <v>E</v>
      </c>
      <c r="C14" s="55" t="str">
        <f>[11]ITEMS_Comm!C32</f>
        <v>RLEW</v>
      </c>
      <c r="D14" s="55" t="str">
        <f>[11]ITEMS_Comm!D32</f>
        <v>Residential - Water Heating - Low Income Electrified</v>
      </c>
      <c r="E14" s="314" t="str">
        <f>[11]ITEMS_Comm!E32</f>
        <v>PJ</v>
      </c>
      <c r="F14" s="314" t="str">
        <f>[11]ITEMS_Comm!F32</f>
        <v>COM,DEM,DAYNITE,RES</v>
      </c>
    </row>
    <row r="15" spans="1:8">
      <c r="A15" s="55" t="str">
        <f>[11]ITEMS_Comm!A33</f>
        <v/>
      </c>
      <c r="B15" s="314" t="str">
        <f>[11]ITEMS_Comm!B33</f>
        <v>E</v>
      </c>
      <c r="C15" s="55" t="str">
        <f>[11]ITEMS_Comm!C33</f>
        <v>RLER</v>
      </c>
      <c r="D15" s="55" t="str">
        <f>[11]ITEMS_Comm!D33</f>
        <v>Residential - Refrigeration - Low Income Electrified</v>
      </c>
      <c r="E15" s="314" t="str">
        <f>[11]ITEMS_Comm!E33</f>
        <v>PJ</v>
      </c>
      <c r="F15" s="314" t="str">
        <f>[11]ITEMS_Comm!F33</f>
        <v>COM,DEM,DAYNITE,RES</v>
      </c>
    </row>
    <row r="16" spans="1:8">
      <c r="A16" s="55" t="str">
        <f>[11]ITEMS_Comm!A34</f>
        <v/>
      </c>
      <c r="B16" s="314" t="str">
        <f>[11]ITEMS_Comm!B34</f>
        <v>E</v>
      </c>
      <c r="C16" s="55" t="str">
        <f>[11]ITEMS_Comm!C34</f>
        <v>RLEO</v>
      </c>
      <c r="D16" s="55" t="str">
        <f>[11]ITEMS_Comm!D34</f>
        <v>Residential - Other - Low Income Electrified</v>
      </c>
      <c r="E16" s="314" t="str">
        <f>[11]ITEMS_Comm!E34</f>
        <v>PJ</v>
      </c>
      <c r="F16" s="314" t="str">
        <f>[11]ITEMS_Comm!F34</f>
        <v>COM,DEM,DAYNITE,RES</v>
      </c>
    </row>
    <row r="17" spans="1:6">
      <c r="A17" s="55" t="str">
        <f>[11]ITEMS_Comm!A35</f>
        <v>*</v>
      </c>
      <c r="B17" s="314" t="str">
        <f>[11]ITEMS_Comm!B35</f>
        <v>E</v>
      </c>
      <c r="C17" s="55">
        <f>[11]ITEMS_Comm!C35</f>
        <v>0</v>
      </c>
      <c r="D17" s="55" t="str">
        <f>[11]ITEMS_Comm!D35</f>
        <v/>
      </c>
      <c r="E17" s="314" t="str">
        <f>[11]ITEMS_Comm!E35</f>
        <v/>
      </c>
      <c r="F17" s="314" t="str">
        <f>[11]ITEMS_Comm!F35</f>
        <v/>
      </c>
    </row>
    <row r="18" spans="1:6">
      <c r="A18" s="55" t="str">
        <f>[11]ITEMS_Comm!A36</f>
        <v>*</v>
      </c>
      <c r="B18" s="314" t="str">
        <f>[11]ITEMS_Comm!B36</f>
        <v>E</v>
      </c>
      <c r="C18" s="55">
        <f>[11]ITEMS_Comm!C36</f>
        <v>0</v>
      </c>
      <c r="D18" s="55" t="str">
        <f>[11]ITEMS_Comm!D36</f>
        <v/>
      </c>
      <c r="E18" s="314" t="str">
        <f>[11]ITEMS_Comm!E36</f>
        <v/>
      </c>
      <c r="F18" s="314" t="str">
        <f>[11]ITEMS_Comm!F36</f>
        <v/>
      </c>
    </row>
    <row r="19" spans="1:6">
      <c r="A19" s="55" t="str">
        <f>[11]ITEMS_Comm!A37</f>
        <v>*</v>
      </c>
      <c r="B19" s="314" t="str">
        <f>[11]ITEMS_Comm!B37</f>
        <v>E</v>
      </c>
      <c r="C19" s="55">
        <f>[11]ITEMS_Comm!C37</f>
        <v>0</v>
      </c>
      <c r="D19" s="55" t="str">
        <f>[11]ITEMS_Comm!D37</f>
        <v/>
      </c>
      <c r="E19" s="314" t="str">
        <f>[11]ITEMS_Comm!E37</f>
        <v/>
      </c>
      <c r="F19" s="314" t="str">
        <f>[11]ITEMS_Comm!F37</f>
        <v/>
      </c>
    </row>
    <row r="20" spans="1:6">
      <c r="A20" s="55" t="str">
        <f>[11]ITEMS_Comm!A38</f>
        <v/>
      </c>
      <c r="B20" s="314" t="str">
        <f>[11]ITEMS_Comm!B38</f>
        <v>E</v>
      </c>
      <c r="C20" s="55" t="str">
        <f>[11]ITEMS_Comm!C38</f>
        <v>RMEL</v>
      </c>
      <c r="D20" s="55" t="str">
        <f>[11]ITEMS_Comm!D38</f>
        <v>Residential - Lighting - Middle Income Electrified</v>
      </c>
      <c r="E20" s="314" t="str">
        <f>[11]ITEMS_Comm!E38</f>
        <v>PJ</v>
      </c>
      <c r="F20" s="314" t="str">
        <f>[11]ITEMS_Comm!F38</f>
        <v>COM,DEM,DAYNITE,RES</v>
      </c>
    </row>
    <row r="21" spans="1:6">
      <c r="A21" s="55" t="str">
        <f>[11]ITEMS_Comm!A39</f>
        <v/>
      </c>
      <c r="B21" s="314" t="str">
        <f>[11]ITEMS_Comm!B39</f>
        <v>E</v>
      </c>
      <c r="C21" s="55" t="str">
        <f>[11]ITEMS_Comm!C39</f>
        <v>RMNL</v>
      </c>
      <c r="D21" s="55" t="str">
        <f>[11]ITEMS_Comm!D39</f>
        <v>Residential - Lighting - Middle Income Electrified paraffin</v>
      </c>
      <c r="E21" s="314" t="str">
        <f>[11]ITEMS_Comm!E39</f>
        <v>PJ</v>
      </c>
      <c r="F21" s="314" t="str">
        <f>[11]ITEMS_Comm!F39</f>
        <v>COM,DEM,DAYNITE,RES</v>
      </c>
    </row>
    <row r="22" spans="1:6">
      <c r="A22" s="55" t="str">
        <f>[11]ITEMS_Comm!A40</f>
        <v/>
      </c>
      <c r="B22" s="314" t="str">
        <f>[11]ITEMS_Comm!B40</f>
        <v>E</v>
      </c>
      <c r="C22" s="55" t="str">
        <f>[11]ITEMS_Comm!C40</f>
        <v>RMEK</v>
      </c>
      <c r="D22" s="55" t="str">
        <f>[11]ITEMS_Comm!D40</f>
        <v>Residential - Cooking - Middle Income Electrified</v>
      </c>
      <c r="E22" s="314" t="str">
        <f>[11]ITEMS_Comm!E40</f>
        <v>PJ</v>
      </c>
      <c r="F22" s="314" t="str">
        <f>[11]ITEMS_Comm!F40</f>
        <v>COM,DEM,DAYNITE,RES</v>
      </c>
    </row>
    <row r="23" spans="1:6">
      <c r="A23" s="55" t="str">
        <f>[11]ITEMS_Comm!A41</f>
        <v/>
      </c>
      <c r="B23" s="314" t="str">
        <f>[11]ITEMS_Comm!B41</f>
        <v>E</v>
      </c>
      <c r="C23" s="55" t="str">
        <f>[11]ITEMS_Comm!C41</f>
        <v>RMEH</v>
      </c>
      <c r="D23" s="55" t="str">
        <f>[11]ITEMS_Comm!D41</f>
        <v>Residential - Space Heating - Middle Income Electrified</v>
      </c>
      <c r="E23" s="314" t="str">
        <f>[11]ITEMS_Comm!E41</f>
        <v>PJ</v>
      </c>
      <c r="F23" s="314" t="str">
        <f>[11]ITEMS_Comm!F41</f>
        <v>COM,DEM,DAYNITE,RES</v>
      </c>
    </row>
    <row r="24" spans="1:6">
      <c r="A24" s="55" t="str">
        <f>[11]ITEMS_Comm!A42</f>
        <v/>
      </c>
      <c r="B24" s="314" t="str">
        <f>[11]ITEMS_Comm!B42</f>
        <v>E</v>
      </c>
      <c r="C24" s="55" t="str">
        <f>[11]ITEMS_Comm!C42</f>
        <v>RMEWG</v>
      </c>
      <c r="D24" s="55" t="str">
        <f>[11]ITEMS_Comm!D42</f>
        <v>Residential - Water Heating Geyser - Middle Income Electrified</v>
      </c>
      <c r="E24" s="314" t="str">
        <f>[11]ITEMS_Comm!E42</f>
        <v>PJ</v>
      </c>
      <c r="F24" s="314" t="str">
        <f>[11]ITEMS_Comm!F42</f>
        <v>COM,DEM,DAYNITE,RES</v>
      </c>
    </row>
    <row r="25" spans="1:6">
      <c r="A25" s="55" t="str">
        <f>[11]ITEMS_Comm!A43</f>
        <v/>
      </c>
      <c r="B25" s="314" t="str">
        <f>[11]ITEMS_Comm!B43</f>
        <v>E</v>
      </c>
      <c r="C25" s="55" t="str">
        <f>[11]ITEMS_Comm!C43</f>
        <v>RMEW</v>
      </c>
      <c r="D25" s="55">
        <f>[11]ITEMS_Comm!D43</f>
        <v>0</v>
      </c>
      <c r="E25" s="314" t="str">
        <f>[11]ITEMS_Comm!E43</f>
        <v>PJ</v>
      </c>
      <c r="F25" s="314" t="str">
        <f>[11]ITEMS_Comm!F43</f>
        <v>COM,DEM,DAYNITE,RES</v>
      </c>
    </row>
    <row r="26" spans="1:6">
      <c r="A26" s="55" t="str">
        <f>[11]ITEMS_Comm!A44</f>
        <v/>
      </c>
      <c r="B26" s="314" t="str">
        <f>[11]ITEMS_Comm!B44</f>
        <v>E</v>
      </c>
      <c r="C26" s="55" t="str">
        <f>[11]ITEMS_Comm!C44</f>
        <v>RMER</v>
      </c>
      <c r="D26" s="55" t="str">
        <f>[11]ITEMS_Comm!D44</f>
        <v>Residential - Refrigeration - Middle Income Electrified</v>
      </c>
      <c r="E26" s="314" t="str">
        <f>[11]ITEMS_Comm!E44</f>
        <v>PJ</v>
      </c>
      <c r="F26" s="314" t="str">
        <f>[11]ITEMS_Comm!F44</f>
        <v>COM,DEM,DAYNITE,RES</v>
      </c>
    </row>
    <row r="27" spans="1:6">
      <c r="A27" s="55" t="str">
        <f>[11]ITEMS_Comm!A45</f>
        <v/>
      </c>
      <c r="B27" s="314" t="str">
        <f>[11]ITEMS_Comm!B45</f>
        <v>E</v>
      </c>
      <c r="C27" s="55" t="str">
        <f>[11]ITEMS_Comm!C45</f>
        <v>RMEO</v>
      </c>
      <c r="D27" s="55" t="str">
        <f>[11]ITEMS_Comm!D45</f>
        <v>Residential - Other - Middle Income Electrified</v>
      </c>
      <c r="E27" s="314" t="str">
        <f>[11]ITEMS_Comm!E45</f>
        <v>PJ</v>
      </c>
      <c r="F27" s="314" t="str">
        <f>[11]ITEMS_Comm!F45</f>
        <v>COM,DEM,DAYNITE,RES</v>
      </c>
    </row>
    <row r="28" spans="1:6">
      <c r="A28" s="55" t="str">
        <f>[11]ITEMS_Comm!A46</f>
        <v>*</v>
      </c>
      <c r="B28" s="314" t="str">
        <f>[11]ITEMS_Comm!B46</f>
        <v>E</v>
      </c>
      <c r="C28" s="55">
        <f>[11]ITEMS_Comm!C46</f>
        <v>0</v>
      </c>
      <c r="D28" s="55" t="str">
        <f>[11]ITEMS_Comm!D46</f>
        <v/>
      </c>
      <c r="E28" s="314" t="str">
        <f>[11]ITEMS_Comm!E46</f>
        <v/>
      </c>
      <c r="F28" s="314" t="str">
        <f>[11]ITEMS_Comm!F46</f>
        <v/>
      </c>
    </row>
    <row r="29" spans="1:6">
      <c r="A29" s="55" t="str">
        <f>[11]ITEMS_Comm!A47</f>
        <v>*</v>
      </c>
      <c r="B29" s="314" t="str">
        <f>[11]ITEMS_Comm!B47</f>
        <v>E</v>
      </c>
      <c r="C29" s="55">
        <f>[11]ITEMS_Comm!C47</f>
        <v>0</v>
      </c>
      <c r="D29" s="55" t="str">
        <f>[11]ITEMS_Comm!D47</f>
        <v/>
      </c>
      <c r="E29" s="314" t="str">
        <f>[11]ITEMS_Comm!E47</f>
        <v/>
      </c>
      <c r="F29" s="314" t="str">
        <f>[11]ITEMS_Comm!F47</f>
        <v/>
      </c>
    </row>
    <row r="30" spans="1:6">
      <c r="A30" s="55" t="str">
        <f>[11]ITEMS_Comm!A48</f>
        <v>*</v>
      </c>
      <c r="B30" s="314" t="str">
        <f>[11]ITEMS_Comm!B48</f>
        <v>E</v>
      </c>
      <c r="C30" s="55">
        <f>[11]ITEMS_Comm!C48</f>
        <v>0</v>
      </c>
      <c r="D30" s="55" t="str">
        <f>[11]ITEMS_Comm!D48</f>
        <v/>
      </c>
      <c r="E30" s="314" t="str">
        <f>[11]ITEMS_Comm!E48</f>
        <v/>
      </c>
      <c r="F30" s="314" t="str">
        <f>[11]ITEMS_Comm!F48</f>
        <v/>
      </c>
    </row>
    <row r="31" spans="1:6">
      <c r="A31" s="55" t="str">
        <f>[11]ITEMS_Comm!A49</f>
        <v/>
      </c>
      <c r="B31" s="314" t="str">
        <f>[11]ITEMS_Comm!B49</f>
        <v>E</v>
      </c>
      <c r="C31" s="55" t="str">
        <f>[11]ITEMS_Comm!C49</f>
        <v>RHEL</v>
      </c>
      <c r="D31" s="55" t="str">
        <f>[11]ITEMS_Comm!D49</f>
        <v>Residential - Lighting - High Income Electrified</v>
      </c>
      <c r="E31" s="314" t="str">
        <f>[11]ITEMS_Comm!E49</f>
        <v>PJ</v>
      </c>
      <c r="F31" s="314" t="str">
        <f>[11]ITEMS_Comm!F49</f>
        <v>COM,DEM,DAYNITE,RES</v>
      </c>
    </row>
    <row r="32" spans="1:6">
      <c r="A32" s="55" t="str">
        <f>[11]ITEMS_Comm!A50</f>
        <v/>
      </c>
      <c r="B32" s="314" t="str">
        <f>[11]ITEMS_Comm!B50</f>
        <v>E</v>
      </c>
      <c r="C32" s="55" t="str">
        <f>[11]ITEMS_Comm!C50</f>
        <v>RHEK</v>
      </c>
      <c r="D32" s="55" t="str">
        <f>[11]ITEMS_Comm!D50</f>
        <v>Residential - Cooking - High Income Electrified</v>
      </c>
      <c r="E32" s="314" t="str">
        <f>[11]ITEMS_Comm!E50</f>
        <v>PJ</v>
      </c>
      <c r="F32" s="314" t="str">
        <f>[11]ITEMS_Comm!F50</f>
        <v>COM,DEM,DAYNITE,RES</v>
      </c>
    </row>
    <row r="33" spans="1:6">
      <c r="A33" s="55" t="str">
        <f>[11]ITEMS_Comm!A51</f>
        <v/>
      </c>
      <c r="B33" s="314" t="str">
        <f>[11]ITEMS_Comm!B51</f>
        <v>E</v>
      </c>
      <c r="C33" s="55" t="str">
        <f>[11]ITEMS_Comm!C51</f>
        <v>RHEH</v>
      </c>
      <c r="D33" s="55" t="str">
        <f>[11]ITEMS_Comm!D51</f>
        <v>Residential - Space Heating - High Income Electrified</v>
      </c>
      <c r="E33" s="314" t="str">
        <f>[11]ITEMS_Comm!E51</f>
        <v>PJ</v>
      </c>
      <c r="F33" s="314" t="str">
        <f>[11]ITEMS_Comm!F51</f>
        <v>COM,DEM,DAYNITE,RES</v>
      </c>
    </row>
    <row r="34" spans="1:6">
      <c r="A34" s="55" t="str">
        <f>[11]ITEMS_Comm!A52</f>
        <v/>
      </c>
      <c r="B34" s="314" t="str">
        <f>[11]ITEMS_Comm!B52</f>
        <v>E</v>
      </c>
      <c r="C34" s="55" t="str">
        <f>[11]ITEMS_Comm!C52</f>
        <v>RHEWG</v>
      </c>
      <c r="D34" s="55" t="str">
        <f>[11]ITEMS_Comm!D52</f>
        <v>Residential - Water Heating Geyser - High Income Electrified</v>
      </c>
      <c r="E34" s="314" t="str">
        <f>[11]ITEMS_Comm!E52</f>
        <v>PJ</v>
      </c>
      <c r="F34" s="314" t="str">
        <f>[11]ITEMS_Comm!F52</f>
        <v>COM,DEM,DAYNITE,RES</v>
      </c>
    </row>
    <row r="35" spans="1:6">
      <c r="A35" s="55" t="str">
        <f>[11]ITEMS_Comm!A53</f>
        <v/>
      </c>
      <c r="B35" s="314" t="str">
        <f>[11]ITEMS_Comm!B53</f>
        <v>E</v>
      </c>
      <c r="C35" s="55" t="str">
        <f>[11]ITEMS_Comm!C53</f>
        <v>RHEW</v>
      </c>
      <c r="D35" s="55" t="str">
        <f>[11]ITEMS_Comm!D53</f>
        <v xml:space="preserve">Residential -water heating non geyser high income </v>
      </c>
      <c r="E35" s="314" t="str">
        <f>[11]ITEMS_Comm!E53</f>
        <v>PJ</v>
      </c>
      <c r="F35" s="314" t="str">
        <f>[11]ITEMS_Comm!F53</f>
        <v>COM,DEM,DAYNITE,RES</v>
      </c>
    </row>
    <row r="36" spans="1:6">
      <c r="A36" s="55" t="str">
        <f>[11]ITEMS_Comm!A54</f>
        <v/>
      </c>
      <c r="B36" s="314" t="str">
        <f>[11]ITEMS_Comm!B54</f>
        <v>E</v>
      </c>
      <c r="C36" s="55" t="str">
        <f>[11]ITEMS_Comm!C54</f>
        <v>RHER</v>
      </c>
      <c r="D36" s="55" t="str">
        <f>[11]ITEMS_Comm!D54</f>
        <v>Residential - Refrigeration - High Income Electrified</v>
      </c>
      <c r="E36" s="314" t="str">
        <f>[11]ITEMS_Comm!E54</f>
        <v>PJ</v>
      </c>
      <c r="F36" s="314" t="str">
        <f>[11]ITEMS_Comm!F54</f>
        <v>COM,DEM,DAYNITE,RES</v>
      </c>
    </row>
    <row r="37" spans="1:6">
      <c r="A37" s="55" t="str">
        <f>[11]ITEMS_Comm!A55</f>
        <v/>
      </c>
      <c r="B37" s="314" t="str">
        <f>[11]ITEMS_Comm!B55</f>
        <v>E</v>
      </c>
      <c r="C37" s="55" t="str">
        <f>[11]ITEMS_Comm!C55</f>
        <v>RHEO</v>
      </c>
      <c r="D37" s="55" t="str">
        <f>[11]ITEMS_Comm!D55</f>
        <v>Residential - Other - High Income Electrified</v>
      </c>
      <c r="E37" s="314" t="str">
        <f>[11]ITEMS_Comm!E55</f>
        <v>PJ</v>
      </c>
      <c r="F37" s="314" t="str">
        <f>[11]ITEMS_Comm!F55</f>
        <v>COM,DEM,DAYNITE,RES</v>
      </c>
    </row>
    <row r="38" spans="1:6">
      <c r="A38" s="55" t="str">
        <f>[11]ITEMS_Comm!A56</f>
        <v>*</v>
      </c>
      <c r="B38" s="314" t="str">
        <f>[11]ITEMS_Comm!B56</f>
        <v>E</v>
      </c>
      <c r="C38" s="55">
        <f>[11]ITEMS_Comm!C56</f>
        <v>0</v>
      </c>
      <c r="D38" s="55" t="str">
        <f>[11]ITEMS_Comm!D56</f>
        <v/>
      </c>
      <c r="E38" s="314" t="str">
        <f>[11]ITEMS_Comm!E56</f>
        <v/>
      </c>
      <c r="F38" s="314" t="str">
        <f>[11]ITEMS_Comm!F56</f>
        <v/>
      </c>
    </row>
    <row r="39" spans="1:6">
      <c r="A39" s="55" t="str">
        <f>[11]ITEMS_Comm!A57</f>
        <v>*</v>
      </c>
      <c r="B39" s="314" t="str">
        <f>[11]ITEMS_Comm!B57</f>
        <v>E</v>
      </c>
      <c r="C39" s="55">
        <f>[11]ITEMS_Comm!C57</f>
        <v>0</v>
      </c>
      <c r="D39" s="55">
        <f>[11]ITEMS_Comm!D57</f>
        <v>0</v>
      </c>
      <c r="E39" s="314">
        <f>[11]ITEMS_Comm!E57</f>
        <v>0</v>
      </c>
      <c r="F39" s="314">
        <f>[11]ITEMS_Comm!F57</f>
        <v>0</v>
      </c>
    </row>
    <row r="40" spans="1:6">
      <c r="A40" s="55" t="str">
        <f>[11]ITEMS_Comm!A58</f>
        <v>*</v>
      </c>
      <c r="B40" s="314" t="str">
        <f>[11]ITEMS_Comm!B58</f>
        <v>E</v>
      </c>
      <c r="C40" s="55">
        <f>[11]ITEMS_Comm!C58</f>
        <v>0</v>
      </c>
      <c r="D40" s="55">
        <f>[11]ITEMS_Comm!D58</f>
        <v>0</v>
      </c>
      <c r="E40" s="314">
        <f>[11]ITEMS_Comm!E58</f>
        <v>0</v>
      </c>
      <c r="F40" s="314">
        <f>[11]ITEMS_Comm!F58</f>
        <v>0</v>
      </c>
    </row>
    <row r="41" spans="1:6">
      <c r="A41" s="55" t="str">
        <f>[11]ITEMS_Comm!A59</f>
        <v>*</v>
      </c>
      <c r="B41" s="314" t="str">
        <f>[11]ITEMS_Comm!B59</f>
        <v>E</v>
      </c>
      <c r="C41" s="55">
        <f>[11]ITEMS_Comm!C59</f>
        <v>0</v>
      </c>
      <c r="D41" s="55">
        <f>[11]ITEMS_Comm!D59</f>
        <v>0</v>
      </c>
      <c r="E41" s="314">
        <f>[11]ITEMS_Comm!E59</f>
        <v>0</v>
      </c>
      <c r="F41" s="314">
        <f>[11]ITEMS_Comm!F59</f>
        <v>0</v>
      </c>
    </row>
    <row r="42" spans="1:6">
      <c r="A42" s="55" t="str">
        <f>[11]ITEMS_Comm!A60</f>
        <v>*</v>
      </c>
      <c r="B42" s="314" t="str">
        <f>[11]ITEMS_Comm!B60</f>
        <v>E</v>
      </c>
      <c r="C42" s="55">
        <f>[11]ITEMS_Comm!C60</f>
        <v>0</v>
      </c>
      <c r="D42" s="55">
        <f>[11]ITEMS_Comm!D60</f>
        <v>0</v>
      </c>
      <c r="E42" s="314">
        <f>[11]ITEMS_Comm!E60</f>
        <v>0</v>
      </c>
      <c r="F42" s="314">
        <f>[11]ITEMS_Comm!F60</f>
        <v>0</v>
      </c>
    </row>
    <row r="43" spans="1:6">
      <c r="A43" s="55" t="str">
        <f>[11]ITEMS_Comm!A61</f>
        <v>*</v>
      </c>
      <c r="B43" s="314" t="str">
        <f>[11]ITEMS_Comm!B61</f>
        <v>E</v>
      </c>
      <c r="C43" s="55">
        <f>[11]ITEMS_Comm!C61</f>
        <v>0</v>
      </c>
      <c r="D43" s="55">
        <f>[11]ITEMS_Comm!D61</f>
        <v>0</v>
      </c>
      <c r="E43" s="314">
        <f>[11]ITEMS_Comm!E61</f>
        <v>0</v>
      </c>
      <c r="F43" s="314">
        <f>[11]ITEMS_Comm!F61</f>
        <v>0</v>
      </c>
    </row>
    <row r="44" spans="1:6">
      <c r="A44" s="55" t="str">
        <f>[11]ITEMS_Comm!A62</f>
        <v>*</v>
      </c>
      <c r="B44" s="314" t="str">
        <f>[11]ITEMS_Comm!B62</f>
        <v>E</v>
      </c>
      <c r="C44" s="55">
        <f>[11]ITEMS_Comm!C62</f>
        <v>0</v>
      </c>
      <c r="D44" s="55">
        <f>[11]ITEMS_Comm!D62</f>
        <v>0</v>
      </c>
      <c r="E44" s="314">
        <f>[11]ITEMS_Comm!E62</f>
        <v>0</v>
      </c>
      <c r="F44" s="314">
        <f>[11]ITEMS_Comm!F62</f>
        <v>0</v>
      </c>
    </row>
    <row r="45" spans="1:6">
      <c r="A45" s="55" t="str">
        <f>[11]ITEMS_Comm!A63</f>
        <v>*</v>
      </c>
      <c r="B45" s="314" t="str">
        <f>[11]ITEMS_Comm!B63</f>
        <v>E</v>
      </c>
      <c r="C45" s="55">
        <f>[11]ITEMS_Comm!C63</f>
        <v>0</v>
      </c>
      <c r="D45" s="55">
        <f>[11]ITEMS_Comm!D63</f>
        <v>0</v>
      </c>
      <c r="E45" s="314">
        <f>[11]ITEMS_Comm!E63</f>
        <v>0</v>
      </c>
      <c r="F45" s="314">
        <f>[11]ITEMS_Comm!F63</f>
        <v>0</v>
      </c>
    </row>
    <row r="46" spans="1:6">
      <c r="A46" s="55" t="str">
        <f>[11]ITEMS_Comm!A64</f>
        <v>*</v>
      </c>
      <c r="B46" s="314" t="str">
        <f>[11]ITEMS_Comm!B64</f>
        <v>E</v>
      </c>
      <c r="C46" s="55">
        <f>[11]ITEMS_Comm!C64</f>
        <v>0</v>
      </c>
      <c r="D46" s="55">
        <f>[11]ITEMS_Comm!D64</f>
        <v>0</v>
      </c>
      <c r="E46" s="314">
        <f>[11]ITEMS_Comm!E64</f>
        <v>0</v>
      </c>
      <c r="F46" s="314">
        <f>[11]ITEMS_Comm!F64</f>
        <v>0</v>
      </c>
    </row>
    <row r="47" spans="1:6">
      <c r="A47" s="55" t="str">
        <f>[11]ITEMS_Comm!A65</f>
        <v>*</v>
      </c>
      <c r="B47" s="314" t="str">
        <f>[11]ITEMS_Comm!B65</f>
        <v>E</v>
      </c>
      <c r="C47" s="55">
        <f>[11]ITEMS_Comm!C65</f>
        <v>0</v>
      </c>
      <c r="D47" s="55">
        <f>[11]ITEMS_Comm!D65</f>
        <v>0</v>
      </c>
      <c r="E47" s="314">
        <f>[11]ITEMS_Comm!E65</f>
        <v>0</v>
      </c>
      <c r="F47" s="314">
        <f>[11]ITEMS_Comm!F65</f>
        <v>0</v>
      </c>
    </row>
    <row r="48" spans="1:6">
      <c r="A48" s="55" t="str">
        <f>[11]ITEMS_Comm!A66</f>
        <v>*</v>
      </c>
      <c r="B48" s="314" t="str">
        <f>[11]ITEMS_Comm!B66</f>
        <v>E</v>
      </c>
      <c r="C48" s="55">
        <f>[11]ITEMS_Comm!C66</f>
        <v>0</v>
      </c>
      <c r="D48" s="55">
        <f>[11]ITEMS_Comm!D66</f>
        <v>0</v>
      </c>
      <c r="E48" s="314">
        <f>[11]ITEMS_Comm!E66</f>
        <v>0</v>
      </c>
      <c r="F48" s="314">
        <f>[11]ITEMS_Comm!F66</f>
        <v>0</v>
      </c>
    </row>
    <row r="49" spans="1:6">
      <c r="A49" s="55" t="str">
        <f>[11]ITEMS_Comm!A67</f>
        <v>*</v>
      </c>
      <c r="B49" s="314" t="str">
        <f>[11]ITEMS_Comm!B67</f>
        <v>E</v>
      </c>
      <c r="C49" s="55">
        <f>[11]ITEMS_Comm!C67</f>
        <v>0</v>
      </c>
      <c r="D49" s="55">
        <f>[11]ITEMS_Comm!D67</f>
        <v>0</v>
      </c>
      <c r="E49" s="314">
        <f>[11]ITEMS_Comm!E67</f>
        <v>0</v>
      </c>
      <c r="F49" s="314">
        <f>[11]ITEMS_Comm!F67</f>
        <v>0</v>
      </c>
    </row>
    <row r="50" spans="1:6">
      <c r="A50" s="18" t="str">
        <f>[11]ITEMS_Comm!A68</f>
        <v>*</v>
      </c>
      <c r="B50" s="18" t="str">
        <f>[11]ITEMS_Comm!B68</f>
        <v>E</v>
      </c>
      <c r="C50" s="18">
        <f>[11]ITEMS_Comm!C68</f>
        <v>0</v>
      </c>
      <c r="D50" s="18">
        <f>[11]ITEMS_Comm!D68</f>
        <v>0</v>
      </c>
      <c r="E50" s="18">
        <f>[11]ITEMS_Comm!E68</f>
        <v>0</v>
      </c>
      <c r="F50" s="18">
        <f>[11]ITEMS_Comm!F68</f>
        <v>0</v>
      </c>
    </row>
    <row r="51" spans="1:6">
      <c r="A51" s="18" t="str">
        <f>[11]ITEMS_Comm!A69</f>
        <v>*</v>
      </c>
      <c r="B51" s="18" t="str">
        <f>[11]ITEMS_Comm!B69</f>
        <v>E</v>
      </c>
      <c r="C51" s="18">
        <f>[11]ITEMS_Comm!C69</f>
        <v>0</v>
      </c>
      <c r="D51" s="18">
        <f>[11]ITEMS_Comm!D69</f>
        <v>0</v>
      </c>
      <c r="E51" s="18">
        <f>[11]ITEMS_Comm!E69</f>
        <v>0</v>
      </c>
      <c r="F51" s="18">
        <f>[11]ITEMS_Comm!F69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81" zoomScale="90" zoomScaleNormal="90" workbookViewId="0">
      <selection activeCell="O127" sqref="O127"/>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63" t="s">
        <v>197</v>
      </c>
      <c r="C2" s="363"/>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0.46411688869789425</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0.46411688869789425</v>
      </c>
      <c r="S17" s="190">
        <f t="shared" si="5"/>
        <v>0.50270000000000004</v>
      </c>
      <c r="T17" s="190">
        <f t="shared" si="5"/>
        <v>0.498</v>
      </c>
      <c r="U17" s="190">
        <f t="shared" si="5"/>
        <v>0.49359999999999998</v>
      </c>
      <c r="V17" s="190">
        <f t="shared" si="5"/>
        <v>0.48824882488248827</v>
      </c>
      <c r="W17" s="190">
        <f t="shared" si="5"/>
        <v>0.48219999999999996</v>
      </c>
      <c r="X17" s="190">
        <f t="shared" si="5"/>
        <v>0.47519999999999996</v>
      </c>
      <c r="Y17" s="190">
        <f t="shared" si="5"/>
        <v>0.46839999999999998</v>
      </c>
      <c r="Z17" s="190">
        <f t="shared" si="5"/>
        <v>0.46465353464653536</v>
      </c>
      <c r="AA17" s="190">
        <f t="shared" si="5"/>
        <v>0.45779999999999998</v>
      </c>
      <c r="AB17" s="190">
        <f t="shared" si="5"/>
        <v>0.44984498449844995</v>
      </c>
      <c r="AC17" s="190">
        <f t="shared" si="5"/>
        <v>0.44134413441344139</v>
      </c>
      <c r="AD17" s="190">
        <f t="shared" si="5"/>
        <v>0.4321567843215679</v>
      </c>
      <c r="AE17" s="190">
        <f t="shared" si="5"/>
        <v>0.42319999999999991</v>
      </c>
      <c r="AF17" s="190">
        <f t="shared" si="5"/>
        <v>0.41384138413841381</v>
      </c>
      <c r="AG17" s="190">
        <f t="shared" si="5"/>
        <v>0.40464046404640464</v>
      </c>
      <c r="AH17" s="190">
        <f t="shared" si="5"/>
        <v>0.39540000000000008</v>
      </c>
      <c r="AI17" s="190">
        <f t="shared" si="5"/>
        <v>0.38550000000000001</v>
      </c>
      <c r="AJ17" s="190">
        <f t="shared" si="5"/>
        <v>0.37593759375937597</v>
      </c>
      <c r="AK17" s="190">
        <f t="shared" si="5"/>
        <v>0.36673667366736673</v>
      </c>
      <c r="AL17" s="190">
        <f t="shared" si="5"/>
        <v>0.35759999999999997</v>
      </c>
      <c r="AM17" s="190">
        <f t="shared" si="5"/>
        <v>0.31519999999999998</v>
      </c>
      <c r="AN17" s="190">
        <f t="shared" si="5"/>
        <v>0.27539999999999998</v>
      </c>
      <c r="AO17" s="190">
        <f t="shared" si="5"/>
        <v>0.27539999999999998</v>
      </c>
      <c r="AP17" s="190">
        <f t="shared" si="5"/>
        <v>0.27539999999999998</v>
      </c>
      <c r="AQ17" s="190"/>
      <c r="AR17" s="190"/>
      <c r="AS17" s="190"/>
      <c r="AT17" s="190"/>
      <c r="AU17" s="190"/>
      <c r="AV17" s="190"/>
    </row>
    <row r="18" spans="1:48">
      <c r="A18" s="313" t="s">
        <v>16</v>
      </c>
      <c r="C18" s="313" t="s">
        <v>51</v>
      </c>
      <c r="D18" s="313" t="s">
        <v>48</v>
      </c>
      <c r="E18" s="313">
        <f>E23/$E$25</f>
        <v>0.3</v>
      </c>
      <c r="F18" s="313">
        <f>F23/$F$25</f>
        <v>0.33197249677696605</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0.33197249677696605</v>
      </c>
      <c r="S18" s="190">
        <f t="shared" si="6"/>
        <v>0.29730000000000001</v>
      </c>
      <c r="T18" s="190">
        <f t="shared" si="6"/>
        <v>0.30199999999999999</v>
      </c>
      <c r="U18" s="190">
        <f t="shared" si="6"/>
        <v>0.30640000000000001</v>
      </c>
      <c r="V18" s="190">
        <f t="shared" si="6"/>
        <v>0.30943094309430941</v>
      </c>
      <c r="W18" s="190">
        <f t="shared" si="6"/>
        <v>0.31149999999999989</v>
      </c>
      <c r="X18" s="190">
        <f t="shared" si="6"/>
        <v>0.31299999999999989</v>
      </c>
      <c r="Y18" s="190">
        <f t="shared" si="6"/>
        <v>0.31539999999999996</v>
      </c>
      <c r="Z18" s="190">
        <f t="shared" si="6"/>
        <v>0.31746825317468247</v>
      </c>
      <c r="AA18" s="190">
        <f t="shared" si="6"/>
        <v>0.31859999999999994</v>
      </c>
      <c r="AB18" s="190">
        <f t="shared" si="6"/>
        <v>0.32073207320732072</v>
      </c>
      <c r="AC18" s="190">
        <f t="shared" si="6"/>
        <v>0.32243224322432235</v>
      </c>
      <c r="AD18" s="190">
        <f t="shared" si="6"/>
        <v>0.32466753324667524</v>
      </c>
      <c r="AE18" s="190">
        <f t="shared" si="6"/>
        <v>0.32689999999999991</v>
      </c>
      <c r="AF18" s="190">
        <f t="shared" si="6"/>
        <v>0.32893289328932884</v>
      </c>
      <c r="AG18" s="190">
        <f t="shared" si="6"/>
        <v>0.33143314331433127</v>
      </c>
      <c r="AH18" s="190">
        <f t="shared" si="6"/>
        <v>0.33339999999999992</v>
      </c>
      <c r="AI18" s="190">
        <f t="shared" si="6"/>
        <v>0.3355999999999999</v>
      </c>
      <c r="AJ18" s="190">
        <f t="shared" si="6"/>
        <v>0.33803380338033795</v>
      </c>
      <c r="AK18" s="190">
        <f t="shared" si="6"/>
        <v>0.34013401340133997</v>
      </c>
      <c r="AL18" s="190">
        <f t="shared" si="6"/>
        <v>0.34219999999999984</v>
      </c>
      <c r="AM18" s="190">
        <f t="shared" si="6"/>
        <v>0.35189999999999988</v>
      </c>
      <c r="AN18" s="190">
        <f t="shared" si="6"/>
        <v>0.35959999999999986</v>
      </c>
      <c r="AO18" s="190">
        <f t="shared" si="6"/>
        <v>0.35959999999999986</v>
      </c>
      <c r="AP18" s="190">
        <f t="shared" si="6"/>
        <v>0.35959999999999986</v>
      </c>
      <c r="AQ18" s="190"/>
      <c r="AR18" s="190"/>
      <c r="AS18" s="190"/>
      <c r="AT18" s="190"/>
      <c r="AU18" s="190"/>
      <c r="AV18" s="190"/>
    </row>
    <row r="19" spans="1:48">
      <c r="A19" s="313" t="s">
        <v>16</v>
      </c>
      <c r="C19" s="313" t="s">
        <v>50</v>
      </c>
      <c r="D19" s="313" t="s">
        <v>48</v>
      </c>
      <c r="E19" s="313">
        <f>E24/$E$25</f>
        <v>0.19999999999999996</v>
      </c>
      <c r="F19" s="313">
        <f>F24/$F$25</f>
        <v>0.20391061452513967</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0.20391061452513967</v>
      </c>
      <c r="S19" s="190">
        <f t="shared" si="7"/>
        <v>0.2</v>
      </c>
      <c r="T19" s="190">
        <f t="shared" si="7"/>
        <v>0.2</v>
      </c>
      <c r="U19" s="190">
        <f t="shared" si="7"/>
        <v>0.2</v>
      </c>
      <c r="V19" s="190">
        <f t="shared" si="7"/>
        <v>0.20232023202320235</v>
      </c>
      <c r="W19" s="190">
        <f t="shared" si="7"/>
        <v>0.20630000000000004</v>
      </c>
      <c r="X19" s="190">
        <f t="shared" si="7"/>
        <v>0.21180000000000004</v>
      </c>
      <c r="Y19" s="190">
        <f t="shared" si="7"/>
        <v>0.21620000000000003</v>
      </c>
      <c r="Z19" s="190">
        <f t="shared" si="7"/>
        <v>0.2178782121787822</v>
      </c>
      <c r="AA19" s="190">
        <f t="shared" si="7"/>
        <v>0.22360000000000005</v>
      </c>
      <c r="AB19" s="190">
        <f t="shared" si="7"/>
        <v>0.22942294229422946</v>
      </c>
      <c r="AC19" s="190">
        <f t="shared" si="7"/>
        <v>0.23622362236223626</v>
      </c>
      <c r="AD19" s="190">
        <f t="shared" si="7"/>
        <v>0.24317568243175697</v>
      </c>
      <c r="AE19" s="190">
        <f t="shared" si="7"/>
        <v>0.24990000000000007</v>
      </c>
      <c r="AF19" s="190">
        <f t="shared" si="7"/>
        <v>0.25722572257225734</v>
      </c>
      <c r="AG19" s="190">
        <f t="shared" si="7"/>
        <v>0.26392639263926404</v>
      </c>
      <c r="AH19" s="190">
        <f t="shared" si="7"/>
        <v>0.27120000000000016</v>
      </c>
      <c r="AI19" s="190">
        <f t="shared" si="7"/>
        <v>0.27890000000000009</v>
      </c>
      <c r="AJ19" s="190">
        <f t="shared" si="7"/>
        <v>0.28602860286028609</v>
      </c>
      <c r="AK19" s="190">
        <f t="shared" si="7"/>
        <v>0.29312931293129324</v>
      </c>
      <c r="AL19" s="190">
        <f t="shared" si="7"/>
        <v>0.30020000000000019</v>
      </c>
      <c r="AM19" s="190">
        <f t="shared" si="7"/>
        <v>0.33290000000000014</v>
      </c>
      <c r="AN19" s="190">
        <f t="shared" si="7"/>
        <v>0.36500000000000016</v>
      </c>
      <c r="AO19" s="190">
        <f t="shared" si="7"/>
        <v>0.36500000000000016</v>
      </c>
      <c r="AP19" s="190">
        <f t="shared" si="7"/>
        <v>0.36500000000000016</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29.708118540994288</v>
      </c>
      <c r="H22" s="10">
        <f t="shared" si="8"/>
        <v>25.541798491183126</v>
      </c>
      <c r="I22" s="24">
        <f t="shared" si="8"/>
        <v>20.797632126039058</v>
      </c>
      <c r="J22" s="10" cm="1">
        <f t="array" ref="J22">INDEX(Drivers!$C$32:$AG$34,$B22,J$21)</f>
        <v>26.162716441035041</v>
      </c>
      <c r="K22" s="10" cm="1">
        <f t="array" ref="K22">INDEX(Drivers!$C$32:$AG$34,$B22,K$21)</f>
        <v>26.124793740612695</v>
      </c>
      <c r="L22" s="10" cm="1">
        <f t="array" ref="L22">INDEX(Drivers!$C$32:$AG$34,$B22,L$21)</f>
        <v>25.810272238913001</v>
      </c>
      <c r="M22" s="10" cm="1">
        <f t="array" ref="M22">INDEX(Drivers!$C$32:$AG$34,$B22,M$21)</f>
        <v>25.676476665132281</v>
      </c>
      <c r="N22" s="10" cm="1">
        <f t="array" ref="N22">INDEX(Drivers!$C$32:$AG$34,$B22,N$21)</f>
        <v>25.758415053648385</v>
      </c>
      <c r="O22" s="10" cm="1">
        <f t="array" ref="O22">INDEX(Drivers!$C$32:$AG$34,$B22,O$21)</f>
        <v>25.755361891142741</v>
      </c>
      <c r="P22" s="10" cm="1">
        <f t="array" ref="P22">INDEX(Drivers!$C$32:$AG$34,$B22,P$21)</f>
        <v>25.706039736299225</v>
      </c>
      <c r="Q22" s="10" cm="1">
        <f t="array" ref="Q22">INDEX(Drivers!$C$32:$AG$34,$B22,Q$21)</f>
        <v>25.946710085536886</v>
      </c>
      <c r="R22" s="10" cm="1">
        <f t="array" ref="R22">INDEX(Drivers!$C$32:$AG$34,$B22,R$21)</f>
        <v>26.998265626975765</v>
      </c>
      <c r="S22" s="10" cm="1">
        <f t="array" ref="S22">INDEX(Drivers!$C$32:$AG$34,$B22,S$21)</f>
        <v>30.211201254012394</v>
      </c>
      <c r="T22" s="10" cm="1">
        <f t="array" ref="T22">INDEX(Drivers!$C$32:$AG$34,$B22,T$21)</f>
        <v>30.299107978831064</v>
      </c>
      <c r="U22" s="10" cm="1">
        <f t="array" ref="U22">INDEX(Drivers!$C$32:$AG$34,$B22,U$21)</f>
        <v>30.375070102086962</v>
      </c>
      <c r="V22" s="10" cm="1">
        <f t="array" ref="V22">INDEX(Drivers!$C$32:$AG$34,$B22,V$21)</f>
        <v>30.37957899411624</v>
      </c>
      <c r="W22" s="10" cm="1">
        <f t="array" ref="W22">INDEX(Drivers!$C$32:$AG$34,$B22,W$21)</f>
        <v>30.326541004494082</v>
      </c>
      <c r="X22" s="10" cm="1">
        <f t="array" ref="X22">INDEX(Drivers!$C$32:$AG$34,$B22,X$21)</f>
        <v>30.198398104245936</v>
      </c>
      <c r="Y22" s="10" cm="1">
        <f t="array" ref="Y22">INDEX(Drivers!$C$32:$AG$34,$B22,Y$21)</f>
        <v>30.06718635110925</v>
      </c>
      <c r="Z22" s="10" cm="1">
        <f t="array" ref="Z22">INDEX(Drivers!$C$32:$AG$34,$B22,Z$21)</f>
        <v>30.118279292777224</v>
      </c>
      <c r="AA22" s="10" cm="1">
        <f t="array" ref="AA22">INDEX(Drivers!$C$32:$AG$34,$B22,AA$21)</f>
        <v>29.956345444163802</v>
      </c>
      <c r="AB22" s="10" cm="1">
        <f t="array" ref="AB22">INDEX(Drivers!$C$32:$AG$34,$B22,AB$21)</f>
        <v>29.708118540994288</v>
      </c>
      <c r="AC22" s="10" cm="1">
        <f t="array" ref="AC22">INDEX(Drivers!$C$32:$AG$34,$B22,AC$21)</f>
        <v>29.408705747048387</v>
      </c>
      <c r="AD22" s="10" cm="1">
        <f t="array" ref="AD22">INDEX(Drivers!$C$32:$AG$34,$B22,AD$21)</f>
        <v>29.047797613088253</v>
      </c>
      <c r="AE22" s="10" cm="1">
        <f t="array" ref="AE22">INDEX(Drivers!$C$32:$AG$34,$B22,AE$21)</f>
        <v>28.686519602718928</v>
      </c>
      <c r="AF22" s="10" cm="1">
        <f t="array" ref="AF22">INDEX(Drivers!$C$32:$AG$34,$B22,AF$21)</f>
        <v>28.282770895435551</v>
      </c>
      <c r="AG22" s="10" cm="1">
        <f t="array" ref="AG22">INDEX(Drivers!$C$32:$AG$34,$B22,AG$21)</f>
        <v>27.874601525542257</v>
      </c>
      <c r="AH22" s="10" cm="1">
        <f t="array" ref="AH22">INDEX(Drivers!$C$32:$AG$34,$B22,AH$21)</f>
        <v>27.448764535762713</v>
      </c>
      <c r="AI22" s="10" cm="1">
        <f t="array" ref="AI22">INDEX(Drivers!$C$32:$AG$34,$B22,AI$21)</f>
        <v>26.962038958855437</v>
      </c>
      <c r="AJ22" s="10" cm="1">
        <f t="array" ref="AJ22">INDEX(Drivers!$C$32:$AG$34,$B22,AJ$21)</f>
        <v>26.483887121994577</v>
      </c>
      <c r="AK22" s="10" cm="1">
        <f t="array" ref="AK22">INDEX(Drivers!$C$32:$AG$34,$B22,AK$21)</f>
        <v>26.017297979703393</v>
      </c>
      <c r="AL22" s="10" cm="1">
        <f t="array" ref="AL22">INDEX(Drivers!$C$32:$AG$34,$B22,AL$21)</f>
        <v>25.541798491183126</v>
      </c>
      <c r="AM22" s="10" cm="1">
        <f t="array" ref="AM22">INDEX(Drivers!$C$32:$AG$34,$B22,AM$21)</f>
        <v>23.213179012895186</v>
      </c>
      <c r="AN22" s="10" cm="1">
        <f t="array" ref="AN22">INDEX(Drivers!$C$32:$AG$34,$B22,AN$21)</f>
        <v>20.797632126039058</v>
      </c>
      <c r="AO22" s="10">
        <f t="shared" ref="AO22:AP24" si="9">AN22</f>
        <v>20.797632126039058</v>
      </c>
      <c r="AP22" s="10">
        <f t="shared" si="9"/>
        <v>20.797632126039058</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21.18139976900148</v>
      </c>
      <c r="H23" s="10">
        <f t="shared" si="8"/>
        <v>24.441844081887197</v>
      </c>
      <c r="I23" s="24">
        <f t="shared" si="8"/>
        <v>27.156240059998705</v>
      </c>
      <c r="J23" s="10" cm="1">
        <f t="array" ref="J23">INDEX(Drivers!$C$32:$AG$34,$B23,J$21)</f>
        <v>15.697629864621025</v>
      </c>
      <c r="K23" s="10" cm="1">
        <f t="array" ref="K23">INDEX(Drivers!$C$32:$AG$34,$B23,K$21)</f>
        <v>15.706931206012538</v>
      </c>
      <c r="L23" s="10" cm="1">
        <f t="array" ref="L23">INDEX(Drivers!$C$32:$AG$34,$B23,L$21)</f>
        <v>16.206450010480257</v>
      </c>
      <c r="M23" s="10" cm="1">
        <f t="array" ref="M23">INDEX(Drivers!$C$32:$AG$34,$B23,M$21)</f>
        <v>16.65350655721161</v>
      </c>
      <c r="N23" s="10" cm="1">
        <f t="array" ref="N23">INDEX(Drivers!$C$32:$AG$34,$B23,N$21)</f>
        <v>17.096293177200256</v>
      </c>
      <c r="O23" s="10" cm="1">
        <f t="array" ref="O23">INDEX(Drivers!$C$32:$AG$34,$B23,O$21)</f>
        <v>17.422744808714206</v>
      </c>
      <c r="P23" s="10" cm="1">
        <f t="array" ref="P23">INDEX(Drivers!$C$32:$AG$34,$B23,P$21)</f>
        <v>17.892835083270921</v>
      </c>
      <c r="Q23" s="10" cm="1">
        <f t="array" ref="Q23">INDEX(Drivers!$C$32:$AG$34,$B23,Q$21)</f>
        <v>18.376375848815535</v>
      </c>
      <c r="R23" s="10" cm="1">
        <f t="array" ref="R23">INDEX(Drivers!$C$32:$AG$34,$B23,R$21)</f>
        <v>19.311259441517389</v>
      </c>
      <c r="S23" s="10" cm="1">
        <f t="array" ref="S23">INDEX(Drivers!$C$32:$AG$34,$B23,S$21)</f>
        <v>17.867097936777171</v>
      </c>
      <c r="T23" s="10" cm="1">
        <f t="array" ref="T23">INDEX(Drivers!$C$32:$AG$34,$B23,T$21)</f>
        <v>18.374157850616427</v>
      </c>
      <c r="U23" s="10" cm="1">
        <f t="array" ref="U23">INDEX(Drivers!$C$32:$AG$34,$B23,U$21)</f>
        <v>18.855189382656899</v>
      </c>
      <c r="V23" s="10" cm="1">
        <f t="array" ref="V23">INDEX(Drivers!$C$32:$AG$34,$B23,V$21)</f>
        <v>19.253260427651707</v>
      </c>
      <c r="W23" s="10" cm="1">
        <f t="array" ref="W23">INDEX(Drivers!$C$32:$AG$34,$B23,W$21)</f>
        <v>19.590870018456872</v>
      </c>
      <c r="X23" s="10" cm="1">
        <f t="array" ref="X23">INDEX(Drivers!$C$32:$AG$34,$B23,X$21)</f>
        <v>19.890779896104746</v>
      </c>
      <c r="Y23" s="10" cm="1">
        <f t="array" ref="Y23">INDEX(Drivers!$C$32:$AG$34,$B23,Y$21)</f>
        <v>20.245923516524034</v>
      </c>
      <c r="Z23" s="10" cm="1">
        <f t="array" ref="Z23">INDEX(Drivers!$C$32:$AG$34,$B23,Z$21)</f>
        <v>20.577907629560503</v>
      </c>
      <c r="AA23" s="10" cm="1">
        <f t="array" ref="AA23">INDEX(Drivers!$C$32:$AG$34,$B23,AA$21)</f>
        <v>20.847731888402329</v>
      </c>
      <c r="AB23" s="10" cm="1">
        <f t="array" ref="AB23">INDEX(Drivers!$C$32:$AG$34,$B23,AB$21)</f>
        <v>21.18139976900148</v>
      </c>
      <c r="AC23" s="10" cm="1">
        <f t="array" ref="AC23">INDEX(Drivers!$C$32:$AG$34,$B23,AC$21)</f>
        <v>21.485082104800355</v>
      </c>
      <c r="AD23" s="10" cm="1">
        <f t="array" ref="AD23">INDEX(Drivers!$C$32:$AG$34,$B23,AD$21)</f>
        <v>21.822813246112336</v>
      </c>
      <c r="AE23" s="10" cm="1">
        <f t="array" ref="AE23">INDEX(Drivers!$C$32:$AG$34,$B23,AE$21)</f>
        <v>22.158845127903632</v>
      </c>
      <c r="AF23" s="10" cm="1">
        <f t="array" ref="AF23">INDEX(Drivers!$C$32:$AG$34,$B23,AF$21)</f>
        <v>22.479950090644635</v>
      </c>
      <c r="AG23" s="10" cm="1">
        <f t="array" ref="AG23">INDEX(Drivers!$C$32:$AG$34,$B23,AG$21)</f>
        <v>22.831544601000246</v>
      </c>
      <c r="AH23" s="10" cm="1">
        <f t="array" ref="AH23">INDEX(Drivers!$C$32:$AG$34,$B23,AH$21)</f>
        <v>23.1447093986426</v>
      </c>
      <c r="AI23" s="10" cm="1">
        <f t="array" ref="AI23">INDEX(Drivers!$C$32:$AG$34,$B23,AI$21)</f>
        <v>23.47201108843549</v>
      </c>
      <c r="AJ23" s="10" cm="1">
        <f t="array" ref="AJ23">INDEX(Drivers!$C$32:$AG$34,$B23,AJ$21)</f>
        <v>23.813657481335898</v>
      </c>
      <c r="AK23" s="10" cm="1">
        <f t="array" ref="AK23">INDEX(Drivers!$C$32:$AG$34,$B23,AK$21)</f>
        <v>24.130032841279302</v>
      </c>
      <c r="AL23" s="10" cm="1">
        <f t="array" ref="AL23">INDEX(Drivers!$C$32:$AG$34,$B23,AL$21)</f>
        <v>24.441844081887197</v>
      </c>
      <c r="AM23" s="10" cm="1">
        <f t="array" ref="AM23">INDEX(Drivers!$C$32:$AG$34,$B23,AM$21)</f>
        <v>25.915982533749411</v>
      </c>
      <c r="AN23" s="10" cm="1">
        <f t="array" ref="AN23">INDEX(Drivers!$C$32:$AG$34,$B23,AN$21)</f>
        <v>27.156240059998705</v>
      </c>
      <c r="AO23" s="10">
        <f t="shared" si="9"/>
        <v>27.156240059998705</v>
      </c>
      <c r="AP23" s="10">
        <f t="shared" si="9"/>
        <v>27.156240059998705</v>
      </c>
      <c r="AQ23" s="10"/>
      <c r="AR23" s="10"/>
      <c r="AS23" s="10"/>
      <c r="AT23" s="10"/>
      <c r="AU23" s="10"/>
      <c r="AV23" s="10"/>
    </row>
    <row r="24" spans="1:48">
      <c r="A24" s="313" t="s">
        <v>16</v>
      </c>
      <c r="B24" s="313">
        <v>3</v>
      </c>
      <c r="C24" s="313" t="s">
        <v>406</v>
      </c>
      <c r="D24" s="313" t="s">
        <v>47</v>
      </c>
      <c r="E24" s="10">
        <f t="shared" si="8"/>
        <v>10.465086576414015</v>
      </c>
      <c r="F24" s="10">
        <f t="shared" si="8"/>
        <v>11.861738000000003</v>
      </c>
      <c r="G24" s="10">
        <f t="shared" si="8"/>
        <v>15.151272550698287</v>
      </c>
      <c r="H24" s="10">
        <f t="shared" si="8"/>
        <v>21.441968420171083</v>
      </c>
      <c r="I24" s="24">
        <f t="shared" si="8"/>
        <v>27.564036768352434</v>
      </c>
      <c r="J24" s="10" cm="1">
        <f t="array" ref="J24">INDEX(Drivers!$C$32:$AG$34,$B24,J$21)</f>
        <v>10.465086576414015</v>
      </c>
      <c r="K24" s="10" cm="1">
        <f t="array" ref="K24">INDEX(Drivers!$C$32:$AG$34,$B24,K$21)</f>
        <v>11.272661511798107</v>
      </c>
      <c r="L24" s="10" cm="1">
        <f t="array" ref="L24">INDEX(Drivers!$C$32:$AG$34,$B24,L$21)</f>
        <v>11.895643442036015</v>
      </c>
      <c r="M24" s="10" cm="1">
        <f t="array" ref="M24">INDEX(Drivers!$C$32:$AG$34,$B24,M$21)</f>
        <v>12.420508234977223</v>
      </c>
      <c r="N24" s="10" cm="1">
        <f t="array" ref="N24">INDEX(Drivers!$C$32:$AG$34,$B24,N$21)</f>
        <v>12.765232238976191</v>
      </c>
      <c r="O24" s="10" cm="1">
        <f t="array" ref="O24">INDEX(Drivers!$C$32:$AG$34,$B24,O$21)</f>
        <v>13.343841341791148</v>
      </c>
      <c r="P24" s="10" cm="1">
        <f t="array" ref="P24">INDEX(Drivers!$C$32:$AG$34,$B24,P$21)</f>
        <v>13.837125797729508</v>
      </c>
      <c r="Q24" s="10" cm="1">
        <f t="array" ref="Q24">INDEX(Drivers!$C$32:$AG$34,$B24,Q$21)</f>
        <v>14.041748987467024</v>
      </c>
      <c r="R24" s="10" cm="1">
        <f t="array" ref="R24">INDEX(Drivers!$C$32:$AG$34,$B24,R$21)</f>
        <v>11.861738000000003</v>
      </c>
      <c r="S24" s="10" cm="1">
        <f t="array" ref="S24">INDEX(Drivers!$C$32:$AG$34,$B24,S$21)</f>
        <v>12.019574797697391</v>
      </c>
      <c r="T24" s="10" cm="1">
        <f t="array" ref="T24">INDEX(Drivers!$C$32:$AG$34,$B24,T$21)</f>
        <v>12.168316457361874</v>
      </c>
      <c r="U24" s="10" cm="1">
        <f t="array" ref="U24">INDEX(Drivers!$C$32:$AG$34,$B24,U$21)</f>
        <v>12.307564871185967</v>
      </c>
      <c r="V24" s="10" cm="1">
        <f t="array" ref="V24">INDEX(Drivers!$C$32:$AG$34,$B24,V$21)</f>
        <v>12.588670279618427</v>
      </c>
      <c r="W24" s="10" cm="1">
        <f t="array" ref="W24">INDEX(Drivers!$C$32:$AG$34,$B24,W$21)</f>
        <v>12.974627559575136</v>
      </c>
      <c r="X24" s="10" cm="1">
        <f t="array" ref="X24">INDEX(Drivers!$C$32:$AG$34,$B24,X$21)</f>
        <v>13.459639559089416</v>
      </c>
      <c r="Y24" s="10" cm="1">
        <f t="array" ref="Y24">INDEX(Drivers!$C$32:$AG$34,$B24,Y$21)</f>
        <v>13.878150489132837</v>
      </c>
      <c r="Z24" s="10" cm="1">
        <f t="array" ref="Z24">INDEX(Drivers!$C$32:$AG$34,$B24,Z$21)</f>
        <v>14.122601803090507</v>
      </c>
      <c r="AA24" s="10" cm="1">
        <f t="array" ref="AA24">INDEX(Drivers!$C$32:$AG$34,$B24,AA$21)</f>
        <v>14.631364878363975</v>
      </c>
      <c r="AB24" s="10" cm="1">
        <f t="array" ref="AB24">INDEX(Drivers!$C$32:$AG$34,$B24,AB$21)</f>
        <v>15.151272550698287</v>
      </c>
      <c r="AC24" s="10" cm="1">
        <f t="array" ref="AC24">INDEX(Drivers!$C$32:$AG$34,$B24,AC$21)</f>
        <v>15.74062156685436</v>
      </c>
      <c r="AD24" s="10" cm="1">
        <f t="array" ref="AD24">INDEX(Drivers!$C$32:$AG$34,$B24,AD$21)</f>
        <v>16.345266958591083</v>
      </c>
      <c r="AE24" s="10" cm="1">
        <f t="array" ref="AE24">INDEX(Drivers!$C$32:$AG$34,$B24,AE$21)</f>
        <v>16.939416939318203</v>
      </c>
      <c r="AF24" s="10" cm="1">
        <f t="array" ref="AF24">INDEX(Drivers!$C$32:$AG$34,$B24,AF$21)</f>
        <v>17.579334640662221</v>
      </c>
      <c r="AG24" s="10" cm="1">
        <f t="array" ref="AG24">INDEX(Drivers!$C$32:$AG$34,$B24,AG$21)</f>
        <v>18.181184732057847</v>
      </c>
      <c r="AH24" s="10" cm="1">
        <f t="array" ref="AH24">INDEX(Drivers!$C$32:$AG$34,$B24,AH$21)</f>
        <v>18.826770212693098</v>
      </c>
      <c r="AI24" s="10" cm="1">
        <f t="array" ref="AI24">INDEX(Drivers!$C$32:$AG$34,$B24,AI$21)</f>
        <v>19.506388237677779</v>
      </c>
      <c r="AJ24" s="10" cm="1">
        <f t="array" ref="AJ24">INDEX(Drivers!$C$32:$AG$34,$B24,AJ$21)</f>
        <v>20.15001786882269</v>
      </c>
      <c r="AK24" s="10" cm="1">
        <f t="array" ref="AK24">INDEX(Drivers!$C$32:$AG$34,$B24,AK$21)</f>
        <v>20.795391431281885</v>
      </c>
      <c r="AL24" s="10" cm="1">
        <f t="array" ref="AL24">INDEX(Drivers!$C$32:$AG$34,$B24,AL$21)</f>
        <v>21.441968420171083</v>
      </c>
      <c r="AM24" s="10" cm="1">
        <f t="array" ref="AM24">INDEX(Drivers!$C$32:$AG$34,$B24,AM$21)</f>
        <v>24.516710956195467</v>
      </c>
      <c r="AN24" s="10" cm="1">
        <f t="array" ref="AN24">INDEX(Drivers!$C$32:$AG$34,$B24,AN$21)</f>
        <v>27.564036768352434</v>
      </c>
      <c r="AO24" s="10">
        <f t="shared" si="9"/>
        <v>27.564036768352434</v>
      </c>
      <c r="AP24" s="10">
        <f t="shared" si="9"/>
        <v>27.564036768352434</v>
      </c>
      <c r="AQ24" s="10"/>
      <c r="AR24" s="10"/>
      <c r="AS24" s="10"/>
      <c r="AT24" s="10"/>
      <c r="AU24" s="10"/>
      <c r="AV24" s="10"/>
    </row>
    <row r="25" spans="1:48">
      <c r="A25" s="313" t="s">
        <v>16</v>
      </c>
      <c r="E25" s="47">
        <f t="shared" ref="E25:AP25" si="10">SUM(E22:E24)</f>
        <v>52.325432882070082</v>
      </c>
      <c r="F25" s="47">
        <f t="shared" si="10"/>
        <v>58.171263068493161</v>
      </c>
      <c r="G25" s="47">
        <f t="shared" si="10"/>
        <v>66.040790860694045</v>
      </c>
      <c r="H25" s="47">
        <f t="shared" si="10"/>
        <v>71.425610993241406</v>
      </c>
      <c r="I25" s="47">
        <f t="shared" si="10"/>
        <v>75.517908954390194</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58.171263068493161</v>
      </c>
      <c r="S25" s="47">
        <f t="shared" si="10"/>
        <v>60.097873988486953</v>
      </c>
      <c r="T25" s="47">
        <f t="shared" si="10"/>
        <v>60.841582286809363</v>
      </c>
      <c r="U25" s="47">
        <f t="shared" si="10"/>
        <v>61.537824355929828</v>
      </c>
      <c r="V25" s="47">
        <f t="shared" si="10"/>
        <v>62.221509701386374</v>
      </c>
      <c r="W25" s="47">
        <f t="shared" si="10"/>
        <v>62.892038582526098</v>
      </c>
      <c r="X25" s="47">
        <f t="shared" si="10"/>
        <v>63.548817559440103</v>
      </c>
      <c r="Y25" s="47">
        <f t="shared" si="10"/>
        <v>64.191260356766122</v>
      </c>
      <c r="Z25" s="47">
        <f t="shared" si="10"/>
        <v>64.818788725428234</v>
      </c>
      <c r="AA25" s="47">
        <f t="shared" si="10"/>
        <v>65.435442210930105</v>
      </c>
      <c r="AB25" s="47">
        <f t="shared" si="10"/>
        <v>66.040790860694045</v>
      </c>
      <c r="AC25" s="47">
        <f t="shared" si="10"/>
        <v>66.6344094187031</v>
      </c>
      <c r="AD25" s="47">
        <f t="shared" si="10"/>
        <v>67.215877817791664</v>
      </c>
      <c r="AE25" s="47">
        <f t="shared" si="10"/>
        <v>67.78478166994077</v>
      </c>
      <c r="AF25" s="47">
        <f t="shared" si="10"/>
        <v>68.342055626742408</v>
      </c>
      <c r="AG25" s="47">
        <f t="shared" si="10"/>
        <v>68.88733085860035</v>
      </c>
      <c r="AH25" s="47">
        <f t="shared" si="10"/>
        <v>69.420244147098401</v>
      </c>
      <c r="AI25" s="47">
        <f t="shared" si="10"/>
        <v>69.940438284968707</v>
      </c>
      <c r="AJ25" s="47">
        <f t="shared" si="10"/>
        <v>70.447562472153166</v>
      </c>
      <c r="AK25" s="47">
        <f t="shared" si="10"/>
        <v>70.942722252264588</v>
      </c>
      <c r="AL25" s="47">
        <f t="shared" si="10"/>
        <v>71.425610993241406</v>
      </c>
      <c r="AM25" s="47">
        <f t="shared" si="10"/>
        <v>73.645872502840064</v>
      </c>
      <c r="AN25" s="47">
        <f t="shared" si="10"/>
        <v>75.517908954390194</v>
      </c>
      <c r="AO25" s="47">
        <f t="shared" si="10"/>
        <v>75.517908954390194</v>
      </c>
      <c r="AP25" s="47">
        <f t="shared" si="10"/>
        <v>75.517908954390194</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0.87397937258272451</v>
      </c>
      <c r="G31" s="80">
        <f>(G29*G22+G30*G23+G24)/G25</f>
        <v>0.91648664866486662</v>
      </c>
      <c r="H31" s="80">
        <f>(H29*H22+H30*H23+H24)/H25</f>
        <v>0.94712999999999992</v>
      </c>
      <c r="I31" s="80">
        <f>(I29*I22+I30*I23+I24)/I25</f>
        <v>0.98623000000000005</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[11]RES!B26</f>
        <v>LE</v>
      </c>
      <c r="C34" s="313" t="str">
        <f>[11]RES!A26</f>
        <v>Low Income Electrified</v>
      </c>
      <c r="D34" s="313" t="s">
        <v>47</v>
      </c>
      <c r="E34" s="10">
        <f t="shared" ref="E34:AP34" si="11">E22</f>
        <v>26.162716441035041</v>
      </c>
      <c r="F34" s="10">
        <f t="shared" si="11"/>
        <v>26.998265626975765</v>
      </c>
      <c r="G34" s="10">
        <f t="shared" si="11"/>
        <v>29.708118540994288</v>
      </c>
      <c r="H34" s="10">
        <f t="shared" si="11"/>
        <v>25.541798491183126</v>
      </c>
      <c r="I34" s="10">
        <f t="shared" si="11"/>
        <v>20.797632126039058</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30.211201254012394</v>
      </c>
      <c r="T34" s="10">
        <f t="shared" si="11"/>
        <v>30.299107978831064</v>
      </c>
      <c r="U34" s="10">
        <f t="shared" si="11"/>
        <v>30.375070102086962</v>
      </c>
      <c r="V34" s="10">
        <f t="shared" si="11"/>
        <v>30.37957899411624</v>
      </c>
      <c r="W34" s="10">
        <f t="shared" si="11"/>
        <v>30.326541004494082</v>
      </c>
      <c r="X34" s="10">
        <f t="shared" si="11"/>
        <v>30.198398104245936</v>
      </c>
      <c r="Y34" s="10">
        <f t="shared" si="11"/>
        <v>30.06718635110925</v>
      </c>
      <c r="Z34" s="10">
        <f t="shared" si="11"/>
        <v>30.118279292777224</v>
      </c>
      <c r="AA34" s="10">
        <f t="shared" si="11"/>
        <v>29.956345444163802</v>
      </c>
      <c r="AB34" s="10">
        <f t="shared" si="11"/>
        <v>29.708118540994288</v>
      </c>
      <c r="AC34" s="10">
        <f t="shared" si="11"/>
        <v>29.408705747048387</v>
      </c>
      <c r="AD34" s="10">
        <f t="shared" si="11"/>
        <v>29.047797613088253</v>
      </c>
      <c r="AE34" s="10">
        <f t="shared" si="11"/>
        <v>28.686519602718928</v>
      </c>
      <c r="AF34" s="10">
        <f t="shared" si="11"/>
        <v>28.282770895435551</v>
      </c>
      <c r="AG34" s="10">
        <f t="shared" si="11"/>
        <v>27.874601525542257</v>
      </c>
      <c r="AH34" s="10">
        <f t="shared" si="11"/>
        <v>27.448764535762713</v>
      </c>
      <c r="AI34" s="10">
        <f t="shared" si="11"/>
        <v>26.962038958855437</v>
      </c>
      <c r="AJ34" s="10">
        <f t="shared" si="11"/>
        <v>26.483887121994577</v>
      </c>
      <c r="AK34" s="10">
        <f t="shared" si="11"/>
        <v>26.017297979703393</v>
      </c>
      <c r="AL34" s="10">
        <f t="shared" si="11"/>
        <v>25.541798491183126</v>
      </c>
      <c r="AM34" s="10">
        <f t="shared" si="11"/>
        <v>23.213179012895186</v>
      </c>
      <c r="AN34" s="10">
        <f t="shared" si="11"/>
        <v>20.797632126039058</v>
      </c>
      <c r="AO34" s="10">
        <f t="shared" si="11"/>
        <v>20.797632126039058</v>
      </c>
      <c r="AP34" s="10">
        <f t="shared" si="11"/>
        <v>20.797632126039058</v>
      </c>
      <c r="AQ34" s="10"/>
      <c r="AR34" s="10"/>
      <c r="AS34" s="10"/>
      <c r="AT34" s="10"/>
      <c r="AU34" s="10"/>
      <c r="AV34" s="10"/>
    </row>
    <row r="35" spans="1:48">
      <c r="A35" s="313" t="s">
        <v>16</v>
      </c>
      <c r="B35" s="313" t="str">
        <f>[11]RES!B27</f>
        <v>ME</v>
      </c>
      <c r="C35" s="313" t="str">
        <f>[11]RES!A27</f>
        <v>Middle Income Electrified</v>
      </c>
      <c r="D35" s="313" t="s">
        <v>47</v>
      </c>
      <c r="E35" s="10">
        <f t="shared" ref="E35:AP35" si="12">E23</f>
        <v>15.697629864621025</v>
      </c>
      <c r="F35" s="10">
        <f t="shared" si="12"/>
        <v>19.311259441517389</v>
      </c>
      <c r="G35" s="10">
        <f t="shared" si="12"/>
        <v>21.18139976900148</v>
      </c>
      <c r="H35" s="10">
        <f t="shared" si="12"/>
        <v>24.441844081887197</v>
      </c>
      <c r="I35" s="10">
        <f t="shared" si="12"/>
        <v>27.156240059998705</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17.867097936777171</v>
      </c>
      <c r="T35" s="10">
        <f t="shared" si="12"/>
        <v>18.374157850616427</v>
      </c>
      <c r="U35" s="10">
        <f t="shared" si="12"/>
        <v>18.855189382656899</v>
      </c>
      <c r="V35" s="10">
        <f t="shared" si="12"/>
        <v>19.253260427651707</v>
      </c>
      <c r="W35" s="10">
        <f t="shared" si="12"/>
        <v>19.590870018456872</v>
      </c>
      <c r="X35" s="10">
        <f t="shared" si="12"/>
        <v>19.890779896104746</v>
      </c>
      <c r="Y35" s="10">
        <f t="shared" si="12"/>
        <v>20.245923516524034</v>
      </c>
      <c r="Z35" s="10">
        <f t="shared" si="12"/>
        <v>20.577907629560503</v>
      </c>
      <c r="AA35" s="10">
        <f t="shared" si="12"/>
        <v>20.847731888402329</v>
      </c>
      <c r="AB35" s="10">
        <f t="shared" si="12"/>
        <v>21.18139976900148</v>
      </c>
      <c r="AC35" s="10">
        <f t="shared" si="12"/>
        <v>21.485082104800355</v>
      </c>
      <c r="AD35" s="10">
        <f t="shared" si="12"/>
        <v>21.822813246112336</v>
      </c>
      <c r="AE35" s="10">
        <f t="shared" si="12"/>
        <v>22.158845127903632</v>
      </c>
      <c r="AF35" s="10">
        <f t="shared" si="12"/>
        <v>22.479950090644635</v>
      </c>
      <c r="AG35" s="10">
        <f t="shared" si="12"/>
        <v>22.831544601000246</v>
      </c>
      <c r="AH35" s="10">
        <f t="shared" si="12"/>
        <v>23.1447093986426</v>
      </c>
      <c r="AI35" s="10">
        <f t="shared" si="12"/>
        <v>23.47201108843549</v>
      </c>
      <c r="AJ35" s="10">
        <f t="shared" si="12"/>
        <v>23.813657481335898</v>
      </c>
      <c r="AK35" s="10">
        <f t="shared" si="12"/>
        <v>24.130032841279302</v>
      </c>
      <c r="AL35" s="10">
        <f t="shared" si="12"/>
        <v>24.441844081887197</v>
      </c>
      <c r="AM35" s="10">
        <f t="shared" si="12"/>
        <v>25.915982533749411</v>
      </c>
      <c r="AN35" s="10">
        <f t="shared" si="12"/>
        <v>27.156240059998705</v>
      </c>
      <c r="AO35" s="10">
        <f t="shared" si="12"/>
        <v>27.156240059998705</v>
      </c>
      <c r="AP35" s="10">
        <f t="shared" si="12"/>
        <v>27.156240059998705</v>
      </c>
      <c r="AQ35" s="10"/>
      <c r="AR35" s="10"/>
      <c r="AS35" s="10"/>
      <c r="AT35" s="10"/>
      <c r="AU35" s="10"/>
      <c r="AV35" s="10"/>
    </row>
    <row r="36" spans="1:48">
      <c r="A36" s="313" t="s">
        <v>16</v>
      </c>
      <c r="B36" s="313" t="str">
        <f>[11]RES!B28</f>
        <v>HE</v>
      </c>
      <c r="C36" s="313" t="str">
        <f>[11]RES!A28</f>
        <v>High Income Electrified</v>
      </c>
      <c r="D36" s="313" t="s">
        <v>47</v>
      </c>
      <c r="E36" s="10">
        <f t="shared" ref="E36:AP36" si="13">E24</f>
        <v>10.465086576414015</v>
      </c>
      <c r="F36" s="10">
        <f t="shared" si="13"/>
        <v>11.861738000000003</v>
      </c>
      <c r="G36" s="10">
        <f t="shared" si="13"/>
        <v>15.151272550698287</v>
      </c>
      <c r="H36" s="10">
        <f t="shared" si="13"/>
        <v>21.441968420171083</v>
      </c>
      <c r="I36" s="10">
        <f t="shared" si="13"/>
        <v>27.564036768352434</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11.861738000000003</v>
      </c>
      <c r="S36" s="10">
        <f t="shared" si="13"/>
        <v>12.019574797697391</v>
      </c>
      <c r="T36" s="10">
        <f t="shared" si="13"/>
        <v>12.168316457361874</v>
      </c>
      <c r="U36" s="10">
        <f t="shared" si="13"/>
        <v>12.307564871185967</v>
      </c>
      <c r="V36" s="10">
        <f t="shared" si="13"/>
        <v>12.588670279618427</v>
      </c>
      <c r="W36" s="10">
        <f t="shared" si="13"/>
        <v>12.974627559575136</v>
      </c>
      <c r="X36" s="10">
        <f t="shared" si="13"/>
        <v>13.459639559089416</v>
      </c>
      <c r="Y36" s="10">
        <f t="shared" si="13"/>
        <v>13.878150489132837</v>
      </c>
      <c r="Z36" s="10">
        <f t="shared" si="13"/>
        <v>14.122601803090507</v>
      </c>
      <c r="AA36" s="10">
        <f t="shared" si="13"/>
        <v>14.631364878363975</v>
      </c>
      <c r="AB36" s="10">
        <f t="shared" si="13"/>
        <v>15.151272550698287</v>
      </c>
      <c r="AC36" s="10">
        <f t="shared" si="13"/>
        <v>15.74062156685436</v>
      </c>
      <c r="AD36" s="10">
        <f t="shared" si="13"/>
        <v>16.345266958591083</v>
      </c>
      <c r="AE36" s="10">
        <f t="shared" si="13"/>
        <v>16.939416939318203</v>
      </c>
      <c r="AF36" s="10">
        <f t="shared" si="13"/>
        <v>17.579334640662221</v>
      </c>
      <c r="AG36" s="10">
        <f t="shared" si="13"/>
        <v>18.181184732057847</v>
      </c>
      <c r="AH36" s="10">
        <f t="shared" si="13"/>
        <v>18.826770212693098</v>
      </c>
      <c r="AI36" s="10">
        <f t="shared" si="13"/>
        <v>19.506388237677779</v>
      </c>
      <c r="AJ36" s="10">
        <f t="shared" si="13"/>
        <v>20.15001786882269</v>
      </c>
      <c r="AK36" s="10">
        <f t="shared" si="13"/>
        <v>20.795391431281885</v>
      </c>
      <c r="AL36" s="10">
        <f t="shared" si="13"/>
        <v>21.441968420171083</v>
      </c>
      <c r="AM36" s="10">
        <f t="shared" si="13"/>
        <v>24.516710956195467</v>
      </c>
      <c r="AN36" s="10">
        <f t="shared" si="13"/>
        <v>27.564036768352434</v>
      </c>
      <c r="AO36" s="10">
        <f t="shared" si="13"/>
        <v>27.564036768352434</v>
      </c>
      <c r="AP36" s="10">
        <f t="shared" si="13"/>
        <v>27.564036768352434</v>
      </c>
      <c r="AQ36" s="10"/>
      <c r="AR36" s="10"/>
      <c r="AS36" s="10"/>
      <c r="AT36" s="10"/>
      <c r="AU36" s="10"/>
      <c r="AV36" s="10"/>
    </row>
    <row r="37" spans="1:48">
      <c r="A37" s="313" t="s">
        <v>16</v>
      </c>
      <c r="B37" s="313" t="str">
        <f>[11]RES!B29</f>
        <v>LN</v>
      </c>
      <c r="C37" s="313" t="str">
        <f>[11]RES!A29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[11]RES!B30</f>
        <v>MN</v>
      </c>
      <c r="C38" s="313" t="str">
        <f>[11]RES!A30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1.1784573667280642</v>
      </c>
      <c r="H45" s="10">
        <f t="shared" si="16"/>
        <v>1.5217555621271739</v>
      </c>
      <c r="I45" s="10">
        <f t="shared" si="16"/>
        <v>1.8528074158817123</v>
      </c>
      <c r="J45" s="51" cm="1">
        <f t="array" ref="J45">INDEX(Drivers!$C$35:$AG$35,1,J21)/Drivers!$C$35</f>
        <v>1</v>
      </c>
      <c r="K45" s="51" cm="1">
        <f t="array" ref="K45">INDEX(Drivers!$C$35:$AG$35,1,K21)/Drivers!$C$35</f>
        <v>1.0290422887134598</v>
      </c>
      <c r="L45" s="51" cm="1">
        <f t="array" ref="L45">INDEX(Drivers!$C$35:$AG$35,1,L21)/Drivers!$C$35</f>
        <v>1.0452868351525575</v>
      </c>
      <c r="M45" s="51" cm="1">
        <f t="array" ref="M45">INDEX(Drivers!$C$35:$AG$35,1,M21)/Drivers!$C$35</f>
        <v>1.0565585612531558</v>
      </c>
      <c r="N45" s="51" cm="1">
        <f t="array" ref="N45">INDEX(Drivers!$C$35:$AG$35,1,N21)/Drivers!$C$35</f>
        <v>1.0602052961680555</v>
      </c>
      <c r="O45" s="51" cm="1">
        <f t="array" ref="O45">INDEX(Drivers!$C$35:$AG$35,1,O21)/Drivers!$C$35</f>
        <v>1.0761183212512533</v>
      </c>
      <c r="P45" s="51" cm="1">
        <f t="array" ref="P45">INDEX(Drivers!$C$35:$AG$35,1,P21)/Drivers!$C$35</f>
        <v>1.0860639619282519</v>
      </c>
      <c r="Q45" s="51" cm="1">
        <f t="array" ref="Q45">INDEX(Drivers!$C$35:$AG$35,1,Q21)/Drivers!$C$35</f>
        <v>1.0814226629456525</v>
      </c>
      <c r="R45" s="51" cm="1">
        <f t="array" ref="R45">INDEX(Drivers!$C$35:$AG$35,1,R21)/Drivers!$C$35</f>
        <v>0.99257493956446474</v>
      </c>
      <c r="S45" s="51" cm="1">
        <f t="array" ref="S45">INDEX(Drivers!$C$35:$AG$35,1,S21)/Drivers!$C$35</f>
        <v>1.0158385186277432</v>
      </c>
      <c r="T45" s="51" cm="1">
        <f t="array" ref="T45">INDEX(Drivers!$C$35:$AG$35,1,T21)/Drivers!$C$35</f>
        <v>1.0290692132397465</v>
      </c>
      <c r="U45" s="51" cm="1">
        <f t="array" ref="U45">INDEX(Drivers!$C$35:$AG$35,1,U21)/Drivers!$C$35</f>
        <v>1.0452920438620577</v>
      </c>
      <c r="V45" s="51" cm="1">
        <f t="array" ref="V45">INDEX(Drivers!$C$35:$AG$35,1,V21)/Drivers!$C$35</f>
        <v>1.0633688792381526</v>
      </c>
      <c r="W45" s="51" cm="1">
        <f t="array" ref="W45">INDEX(Drivers!$C$35:$AG$35,1,W21)/Drivers!$C$35</f>
        <v>1.0799625902527705</v>
      </c>
      <c r="X45" s="51" cm="1">
        <f t="array" ref="X45">INDEX(Drivers!$C$35:$AG$35,1,X21)/Drivers!$C$35</f>
        <v>1.1024920873316268</v>
      </c>
      <c r="Y45" s="51" cm="1">
        <f t="array" ref="Y45">INDEX(Drivers!$C$35:$AG$35,1,Y21)/Drivers!$C$35</f>
        <v>1.1246129028407814</v>
      </c>
      <c r="Z45" s="51" cm="1">
        <f t="array" ref="Z45">INDEX(Drivers!$C$35:$AG$35,1,Z21)/Drivers!$C$35</f>
        <v>1.1470335936586391</v>
      </c>
      <c r="AA45" s="51" cm="1">
        <f t="array" ref="AA45">INDEX(Drivers!$C$35:$AG$35,1,AA21)/Drivers!$C$35</f>
        <v>1.1671525923975328</v>
      </c>
      <c r="AB45" s="51" cm="1">
        <f t="array" ref="AB45">INDEX(Drivers!$C$35:$AG$35,1,AB21)/Drivers!$C$35</f>
        <v>1.1784573667280642</v>
      </c>
      <c r="AC45" s="51" cm="1">
        <f t="array" ref="AC45">INDEX(Drivers!$C$35:$AG$35,1,AC21)/Drivers!$C$35</f>
        <v>1.2011152739125497</v>
      </c>
      <c r="AD45" s="51" cm="1">
        <f t="array" ref="AD45">INDEX(Drivers!$C$35:$AG$35,1,AD21)/Drivers!$C$35</f>
        <v>1.2218315771486241</v>
      </c>
      <c r="AE45" s="51" cm="1">
        <f t="array" ref="AE45">INDEX(Drivers!$C$35:$AG$35,1,AE21)/Drivers!$C$35</f>
        <v>1.2434282625784245</v>
      </c>
      <c r="AF45" s="51" cm="1">
        <f t="array" ref="AF45">INDEX(Drivers!$C$35:$AG$35,1,AF21)/Drivers!$C$35</f>
        <v>1.2617759835061668</v>
      </c>
      <c r="AG45" s="51" cm="1">
        <f t="array" ref="AG45">INDEX(Drivers!$C$35:$AG$35,1,AG21)/Drivers!$C$35</f>
        <v>1.2801452934550561</v>
      </c>
      <c r="AH45" s="51" cm="1">
        <f t="array" ref="AH45">INDEX(Drivers!$C$35:$AG$35,1,AH21)/Drivers!$C$35</f>
        <v>1.3033198082175377</v>
      </c>
      <c r="AI45" s="51" cm="1">
        <f t="array" ref="AI45">INDEX(Drivers!$C$35:$AG$35,1,AI21)/Drivers!$C$35</f>
        <v>1.3265771008748448</v>
      </c>
      <c r="AJ45" s="51" cm="1">
        <f t="array" ref="AJ45">INDEX(Drivers!$C$35:$AG$35,1,AJ21)/Drivers!$C$35</f>
        <v>1.4704140349692265</v>
      </c>
      <c r="AK45" s="51" cm="1">
        <f t="array" ref="AK45">INDEX(Drivers!$C$35:$AG$35,1,AK21)/Drivers!$C$35</f>
        <v>1.4951438734077307</v>
      </c>
      <c r="AL45" s="51" cm="1">
        <f t="array" ref="AL45">INDEX(Drivers!$C$35:$AG$35,1,AL21)/Drivers!$C$35</f>
        <v>1.5217555621271739</v>
      </c>
      <c r="AM45" s="51" cm="1">
        <f t="array" ref="AM45">INDEX(Drivers!$C$35:$AG$35,1,AM21)/Drivers!$C$35</f>
        <v>1.6844470443536825</v>
      </c>
      <c r="AN45" s="51" cm="1">
        <f t="array" ref="AN45">INDEX(Drivers!$C$35:$AG$35,1,AN21)/Drivers!$C$35</f>
        <v>1.8528074158817123</v>
      </c>
      <c r="AO45" s="36">
        <f>AN45</f>
        <v>1.8528074158817123</v>
      </c>
      <c r="AP45" s="36">
        <f>AO45</f>
        <v>1.8528074158817123</v>
      </c>
      <c r="AQ45" s="36"/>
      <c r="AR45" s="36"/>
      <c r="AS45" s="10"/>
      <c r="AT45" s="10"/>
      <c r="AU45" s="10"/>
      <c r="AV45" s="10"/>
    </row>
    <row r="46" spans="1:48">
      <c r="A46" s="313" t="s">
        <v>16</v>
      </c>
      <c r="H46" s="109">
        <f>I46^(1/40)-1</f>
        <v>1.5537013856758541E-2</v>
      </c>
      <c r="I46" s="186">
        <f>I45/E45</f>
        <v>1.8528074158817123</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1.731408381222943E-2</v>
      </c>
      <c r="H50" s="59">
        <f t="shared" si="17"/>
        <v>2.589544660363674E-2</v>
      </c>
      <c r="I50" s="59">
        <f t="shared" si="17"/>
        <v>1.9878738845741317E-2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[11]RES!$B32</f>
        <v>0</v>
      </c>
      <c r="C54" s="313" t="str">
        <f>[11]RES!A32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[11]RES!$B33</f>
        <v>Demand</v>
      </c>
      <c r="C55" s="313" t="str">
        <f>[11]RES!A33</f>
        <v>End use demands</v>
      </c>
      <c r="E55" s="313">
        <v>0.1</v>
      </c>
      <c r="F55" s="12">
        <v>0.1</v>
      </c>
      <c r="G55" s="12">
        <v>0.1</v>
      </c>
      <c r="H55" s="40"/>
      <c r="J55" s="313"/>
    </row>
    <row r="56" spans="1:47">
      <c r="A56" s="313" t="s">
        <v>16</v>
      </c>
      <c r="B56" s="313" t="str">
        <f>[11]RES!$B34</f>
        <v>L</v>
      </c>
      <c r="C56" s="313" t="str">
        <f>[11]RES!A34</f>
        <v>Lighting</v>
      </c>
      <c r="E56" s="313">
        <v>0.5</v>
      </c>
      <c r="F56" s="12">
        <v>0.4</v>
      </c>
      <c r="G56" s="12">
        <v>0.3</v>
      </c>
      <c r="H56" s="40"/>
      <c r="J56" s="313"/>
    </row>
    <row r="57" spans="1:47">
      <c r="A57" s="313" t="s">
        <v>16</v>
      </c>
      <c r="B57" s="313" t="str">
        <f>[11]RES!$B35</f>
        <v>K</v>
      </c>
      <c r="C57" s="313" t="str">
        <f>[11]RES!A35</f>
        <v>Cooking</v>
      </c>
      <c r="E57" s="313">
        <v>0.3</v>
      </c>
      <c r="F57" s="12">
        <v>0.25</v>
      </c>
      <c r="G57" s="12">
        <v>0.2</v>
      </c>
      <c r="H57" s="40"/>
      <c r="J57" s="313"/>
    </row>
    <row r="58" spans="1:47">
      <c r="A58" s="313" t="s">
        <v>16</v>
      </c>
      <c r="B58" s="313" t="str">
        <f>[11]RES!$B36</f>
        <v>H</v>
      </c>
      <c r="C58" s="313" t="str">
        <f>[11]RES!A36</f>
        <v>Space Heating</v>
      </c>
      <c r="E58" s="313">
        <v>0.2</v>
      </c>
      <c r="F58" s="12">
        <v>0.15</v>
      </c>
      <c r="G58" s="12">
        <v>0.1</v>
      </c>
      <c r="H58" s="40"/>
      <c r="J58" s="313"/>
    </row>
    <row r="59" spans="1:47">
      <c r="A59" s="313" t="s">
        <v>16</v>
      </c>
      <c r="B59" s="313" t="str">
        <f>[11]RES!$B37</f>
        <v>WG</v>
      </c>
      <c r="C59" s="313" t="str">
        <f>[11]RES!A37</f>
        <v>Water Heating Geyser</v>
      </c>
      <c r="E59" s="313">
        <v>0.5</v>
      </c>
      <c r="F59" s="12">
        <v>0.4</v>
      </c>
      <c r="G59" s="12">
        <v>0.3</v>
      </c>
      <c r="H59" s="40"/>
      <c r="J59" s="313"/>
    </row>
    <row r="60" spans="1:47">
      <c r="A60" s="313" t="s">
        <v>16</v>
      </c>
      <c r="B60" s="313" t="str">
        <f>[11]RES!$B38</f>
        <v>W</v>
      </c>
      <c r="C60" s="313" t="str">
        <f>[11]RES!A38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0.39882154263327191</v>
      </c>
      <c r="H63" s="186">
        <f t="shared" si="19"/>
        <v>0.39847824443787278</v>
      </c>
      <c r="I63" s="186">
        <f t="shared" si="19"/>
        <v>0.39814719258411824</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0.39898883681771913</v>
      </c>
      <c r="T63" s="313" cm="1">
        <f t="array" ref="T63">IF(T$7=-1,U63,IF(T$7=99,S63,IF(T$7=0,INDEX($E63:$I63,0,T$5),(INDEX($E63:$I63,0,T$7+1)-INDEX($E63:$I63,0,T$7))/(INDEX($E$4:$I$4,0,T$7+1)-INDEX($E$4:$I$4,0,T$7))+S63)))</f>
        <v>0.39897024857500274</v>
      </c>
      <c r="U63" s="313" cm="1">
        <f t="array" ref="U63">IF(U$7=-1,V63,IF(U$7=99,T63,IF(U$7=0,INDEX($E63:$I63,0,U$5),(INDEX($E63:$I63,0,U$7+1)-INDEX($E63:$I63,0,U$7))/(INDEX($E$4:$I$4,0,U$7+1)-INDEX($E$4:$I$4,0,U$7))+T63)))</f>
        <v>0.39895166033228635</v>
      </c>
      <c r="V63" s="313" cm="1">
        <f t="array" ref="V63">IF(V$7=-1,W63,IF(V$7=99,U63,IF(V$7=0,INDEX($E63:$I63,0,V$5),(INDEX($E63:$I63,0,V$7+1)-INDEX($E63:$I63,0,V$7))/(INDEX($E$4:$I$4,0,V$7+1)-INDEX($E$4:$I$4,0,V$7))+U63)))</f>
        <v>0.39893307208956996</v>
      </c>
      <c r="W63" s="313" cm="1">
        <f t="array" ref="W63">IF(W$7=-1,X63,IF(W$7=99,V63,IF(W$7=0,INDEX($E63:$I63,0,W$5),(INDEX($E63:$I63,0,W$7+1)-INDEX($E63:$I63,0,W$7))/(INDEX($E$4:$I$4,0,W$7+1)-INDEX($E$4:$I$4,0,W$7))+V63)))</f>
        <v>0.39891448384685357</v>
      </c>
      <c r="X63" s="313" cm="1">
        <f t="array" ref="X63">IF(X$7=-1,Y63,IF(X$7=99,W63,IF(X$7=0,INDEX($E63:$I63,0,X$5),(INDEX($E63:$I63,0,X$7+1)-INDEX($E63:$I63,0,X$7))/(INDEX($E$4:$I$4,0,X$7+1)-INDEX($E$4:$I$4,0,X$7))+W63)))</f>
        <v>0.39889589560413719</v>
      </c>
      <c r="Y63" s="313" cm="1">
        <f t="array" ref="Y63">IF(Y$7=-1,Z63,IF(Y$7=99,X63,IF(Y$7=0,INDEX($E63:$I63,0,Y$5),(INDEX($E63:$I63,0,Y$7+1)-INDEX($E63:$I63,0,Y$7))/(INDEX($E$4:$I$4,0,Y$7+1)-INDEX($E$4:$I$4,0,Y$7))+X63)))</f>
        <v>0.3988773073614208</v>
      </c>
      <c r="Z63" s="313" cm="1">
        <f t="array" ref="Z63">IF(Z$7=-1,AA63,IF(Z$7=99,Y63,IF(Z$7=0,INDEX($E63:$I63,0,Z$5),(INDEX($E63:$I63,0,Z$7+1)-INDEX($E63:$I63,0,Z$7))/(INDEX($E$4:$I$4,0,Z$7+1)-INDEX($E$4:$I$4,0,Z$7))+Y63)))</f>
        <v>0.39885871911870441</v>
      </c>
      <c r="AA63" s="313" cm="1">
        <f t="array" ref="AA63">IF(AA$7=-1,AB63,IF(AA$7=99,Z63,IF(AA$7=0,INDEX($E63:$I63,0,AA$5),(INDEX($E63:$I63,0,AA$7+1)-INDEX($E63:$I63,0,AA$7))/(INDEX($E$4:$I$4,0,AA$7+1)-INDEX($E$4:$I$4,0,AA$7))+Z63)))</f>
        <v>0.39884013087598802</v>
      </c>
      <c r="AB63" s="313" cm="1">
        <f t="array" ref="AB63">IF(AB$7=-1,AC63,IF(AB$7=99,AA63,IF(AB$7=0,INDEX($E63:$I63,0,AB$5),(INDEX($E63:$I63,0,AB$7+1)-INDEX($E63:$I63,0,AB$7))/(INDEX($E$4:$I$4,0,AB$7+1)-INDEX($E$4:$I$4,0,AB$7))+AA63)))</f>
        <v>0.39882154263327191</v>
      </c>
      <c r="AC63" s="313" cm="1">
        <f t="array" ref="AC63">IF(AC$7=-1,AD63,IF(AC$7=99,AB63,IF(AC$7=0,INDEX($E63:$I63,0,AC$5),(INDEX($E63:$I63,0,AC$7+1)-INDEX($E63:$I63,0,AC$7))/(INDEX($E$4:$I$4,0,AC$7+1)-INDEX($E$4:$I$4,0,AC$7))+AB63)))</f>
        <v>0.39878721281373197</v>
      </c>
      <c r="AD63" s="313" cm="1">
        <f t="array" ref="AD63">IF(AD$7=-1,AE63,IF(AD$7=99,AC63,IF(AD$7=0,INDEX($E63:$I63,0,AD$5),(INDEX($E63:$I63,0,AD$7+1)-INDEX($E63:$I63,0,AD$7))/(INDEX($E$4:$I$4,0,AD$7+1)-INDEX($E$4:$I$4,0,AD$7))+AC63)))</f>
        <v>0.39875288299419204</v>
      </c>
      <c r="AE63" s="313" cm="1">
        <f t="array" ref="AE63">IF(AE$7=-1,AF63,IF(AE$7=99,AD63,IF(AE$7=0,INDEX($E63:$I63,0,AE$5),(INDEX($E63:$I63,0,AE$7+1)-INDEX($E63:$I63,0,AE$7))/(INDEX($E$4:$I$4,0,AE$7+1)-INDEX($E$4:$I$4,0,AE$7))+AD63)))</f>
        <v>0.3987185531746521</v>
      </c>
      <c r="AF63" s="313" cm="1">
        <f t="array" ref="AF63">IF(AF$7=-1,AG63,IF(AF$7=99,AE63,IF(AF$7=0,INDEX($E63:$I63,0,AF$5),(INDEX($E63:$I63,0,AF$7+1)-INDEX($E63:$I63,0,AF$7))/(INDEX($E$4:$I$4,0,AF$7+1)-INDEX($E$4:$I$4,0,AF$7))+AE63)))</f>
        <v>0.39868422335511217</v>
      </c>
      <c r="AG63" s="313" cm="1">
        <f t="array" ref="AG63">IF(AG$7=-1,AH63,IF(AG$7=99,AF63,IF(AG$7=0,INDEX($E63:$I63,0,AG$5),(INDEX($E63:$I63,0,AG$7+1)-INDEX($E63:$I63,0,AG$7))/(INDEX($E$4:$I$4,0,AG$7+1)-INDEX($E$4:$I$4,0,AG$7))+AF63)))</f>
        <v>0.39864989353557223</v>
      </c>
      <c r="AH63" s="313" cm="1">
        <f t="array" ref="AH63">IF(AH$7=-1,AI63,IF(AH$7=99,AG63,IF(AH$7=0,INDEX($E63:$I63,0,AH$5),(INDEX($E63:$I63,0,AH$7+1)-INDEX($E63:$I63,0,AH$7))/(INDEX($E$4:$I$4,0,AH$7+1)-INDEX($E$4:$I$4,0,AH$7))+AG63)))</f>
        <v>0.3986155637160323</v>
      </c>
      <c r="AI63" s="313" cm="1">
        <f t="array" ref="AI63">IF(AI$7=-1,AJ63,IF(AI$7=99,AH63,IF(AI$7=0,INDEX($E63:$I63,0,AI$5),(INDEX($E63:$I63,0,AI$7+1)-INDEX($E63:$I63,0,AI$7))/(INDEX($E$4:$I$4,0,AI$7+1)-INDEX($E$4:$I$4,0,AI$7))+AH63)))</f>
        <v>0.39858123389649236</v>
      </c>
      <c r="AJ63" s="313" cm="1">
        <f t="array" ref="AJ63">IF(AJ$7=-1,AK63,IF(AJ$7=99,AI63,IF(AJ$7=0,INDEX($E63:$I63,0,AJ$5),(INDEX($E63:$I63,0,AJ$7+1)-INDEX($E63:$I63,0,AJ$7))/(INDEX($E$4:$I$4,0,AJ$7+1)-INDEX($E$4:$I$4,0,AJ$7))+AI63)))</f>
        <v>0.39854690407695242</v>
      </c>
      <c r="AK63" s="313" cm="1">
        <f t="array" ref="AK63">IF(AK$7=-1,AL63,IF(AK$7=99,AJ63,IF(AK$7=0,INDEX($E63:$I63,0,AK$5),(INDEX($E63:$I63,0,AK$7+1)-INDEX($E63:$I63,0,AK$7))/(INDEX($E$4:$I$4,0,AK$7+1)-INDEX($E$4:$I$4,0,AK$7))+AJ63)))</f>
        <v>0.39851257425741249</v>
      </c>
      <c r="AL63" s="313" cm="1">
        <f t="array" ref="AL63">IF(AL$7=-1,AM63,IF(AL$7=99,AK63,IF(AL$7=0,INDEX($E63:$I63,0,AL$5),(INDEX($E63:$I63,0,AL$7+1)-INDEX($E63:$I63,0,AL$7))/(INDEX($E$4:$I$4,0,AL$7+1)-INDEX($E$4:$I$4,0,AL$7))+AK63)))</f>
        <v>0.39847824443787278</v>
      </c>
      <c r="AM63" s="313" cm="1">
        <f t="array" ref="AM63">IF(AM$7=-1,AN63,IF(AM$7=99,AL63,IF(AM$7=0,INDEX($E63:$I63,0,AM$5),(INDEX($E63:$I63,0,AM$7+1)-INDEX($E63:$I63,0,AM$7))/(INDEX($E$4:$I$4,0,AM$7+1)-INDEX($E$4:$I$4,0,AM$7))+AL63)))</f>
        <v>0.3984451392524973</v>
      </c>
      <c r="AN63" s="313" cm="1">
        <f t="array" ref="AN63">IF(AN$7=-1,AO63,IF(AN$7=99,AM63,IF(AN$7=0,INDEX($E63:$I63,0,AN$5),(INDEX($E63:$I63,0,AN$7+1)-INDEX($E63:$I63,0,AN$7))/(INDEX($E$4:$I$4,0,AN$7+1)-INDEX($E$4:$I$4,0,AN$7))+AM63)))</f>
        <v>0.39814719258411824</v>
      </c>
      <c r="AO63" s="313" cm="1">
        <f t="array" ref="AO63">IF(AO$7=-1,AP63,IF(AO$7=99,AN63,IF(AO$7=0,INDEX($E63:$I63,0,AO$5),(INDEX($E63:$I63,0,AO$7+1)-INDEX($E63:$I63,0,AO$7))/(INDEX($E$4:$I$4,0,AO$7+1)-INDEX($E$4:$I$4,0,AO$7))+AN63)))</f>
        <v>0.39814719258411824</v>
      </c>
      <c r="AP63" s="313" cm="1">
        <f t="array" ref="AP63">IF(AP$7=-1,AQ63,IF(AP$7=99,AO63,IF(AP$7=0,INDEX($E63:$I63,0,AP$5),(INDEX($E63:$I63,0,AP$7+1)-INDEX($E63:$I63,0,AP$7))/(INDEX($E$4:$I$4,0,AP$7+1)-INDEX($E$4:$I$4,0,AP$7))+AO63)))</f>
        <v>0.39814719258411824</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0.69764308526654384</v>
      </c>
      <c r="H65" s="186">
        <f t="shared" si="19"/>
        <v>0.69695648887574557</v>
      </c>
      <c r="I65" s="186">
        <f t="shared" si="19"/>
        <v>0.6962943851682365</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0.69797767363543839</v>
      </c>
      <c r="T65" s="313" cm="1">
        <f t="array" ref="T65">IF(T$7=-1,U65,IF(T$7=99,S65,IF(T$7=0,INDEX($E65:$I65,0,T$5),(INDEX($E65:$I65,0,T$7+1)-INDEX($E65:$I65,0,T$7))/(INDEX($E$4:$I$4,0,T$7+1)-INDEX($E$4:$I$4,0,T$7))+S65)))</f>
        <v>0.69794049715000561</v>
      </c>
      <c r="U65" s="313" cm="1">
        <f t="array" ref="U65">IF(U$7=-1,V65,IF(U$7=99,T65,IF(U$7=0,INDEX($E65:$I65,0,U$5),(INDEX($E65:$I65,0,U$7+1)-INDEX($E65:$I65,0,U$7))/(INDEX($E$4:$I$4,0,U$7+1)-INDEX($E$4:$I$4,0,U$7))+T65)))</f>
        <v>0.69790332066457283</v>
      </c>
      <c r="V65" s="313" cm="1">
        <f t="array" ref="V65">IF(V$7=-1,W65,IF(V$7=99,U65,IF(V$7=0,INDEX($E65:$I65,0,V$5),(INDEX($E65:$I65,0,V$7+1)-INDEX($E65:$I65,0,V$7))/(INDEX($E$4:$I$4,0,V$7+1)-INDEX($E$4:$I$4,0,V$7))+U65)))</f>
        <v>0.69786614417914006</v>
      </c>
      <c r="W65" s="313" cm="1">
        <f t="array" ref="W65">IF(W$7=-1,X65,IF(W$7=99,V65,IF(W$7=0,INDEX($E65:$I65,0,W$5),(INDEX($E65:$I65,0,W$7+1)-INDEX($E65:$I65,0,W$7))/(INDEX($E$4:$I$4,0,W$7+1)-INDEX($E$4:$I$4,0,W$7))+V65)))</f>
        <v>0.69782896769370728</v>
      </c>
      <c r="X65" s="313" cm="1">
        <f t="array" ref="X65">IF(X$7=-1,Y65,IF(X$7=99,W65,IF(X$7=0,INDEX($E65:$I65,0,X$5),(INDEX($E65:$I65,0,X$7+1)-INDEX($E65:$I65,0,X$7))/(INDEX($E$4:$I$4,0,X$7+1)-INDEX($E$4:$I$4,0,X$7))+W65)))</f>
        <v>0.6977917912082745</v>
      </c>
      <c r="Y65" s="313" cm="1">
        <f t="array" ref="Y65">IF(Y$7=-1,Z65,IF(Y$7=99,X65,IF(Y$7=0,INDEX($E65:$I65,0,Y$5),(INDEX($E65:$I65,0,Y$7+1)-INDEX($E65:$I65,0,Y$7))/(INDEX($E$4:$I$4,0,Y$7+1)-INDEX($E$4:$I$4,0,Y$7))+X65)))</f>
        <v>0.69775461472284173</v>
      </c>
      <c r="Z65" s="313" cm="1">
        <f t="array" ref="Z65">IF(Z$7=-1,AA65,IF(Z$7=99,Y65,IF(Z$7=0,INDEX($E65:$I65,0,Z$5),(INDEX($E65:$I65,0,Z$7+1)-INDEX($E65:$I65,0,Z$7))/(INDEX($E$4:$I$4,0,Z$7+1)-INDEX($E$4:$I$4,0,Z$7))+Y65)))</f>
        <v>0.69771743823740895</v>
      </c>
      <c r="AA65" s="313" cm="1">
        <f t="array" ref="AA65">IF(AA$7=-1,AB65,IF(AA$7=99,Z65,IF(AA$7=0,INDEX($E65:$I65,0,AA$5),(INDEX($E65:$I65,0,AA$7+1)-INDEX($E65:$I65,0,AA$7))/(INDEX($E$4:$I$4,0,AA$7+1)-INDEX($E$4:$I$4,0,AA$7))+Z65)))</f>
        <v>0.69768026175197617</v>
      </c>
      <c r="AB65" s="313" cm="1">
        <f t="array" ref="AB65">IF(AB$7=-1,AC65,IF(AB$7=99,AA65,IF(AB$7=0,INDEX($E65:$I65,0,AB$5),(INDEX($E65:$I65,0,AB$7+1)-INDEX($E65:$I65,0,AB$7))/(INDEX($E$4:$I$4,0,AB$7+1)-INDEX($E$4:$I$4,0,AB$7))+AA65)))</f>
        <v>0.69764308526654384</v>
      </c>
      <c r="AC65" s="313" cm="1">
        <f t="array" ref="AC65">IF(AC$7=-1,AD65,IF(AC$7=99,AB65,IF(AC$7=0,INDEX($E65:$I65,0,AC$5),(INDEX($E65:$I65,0,AC$7+1)-INDEX($E65:$I65,0,AC$7))/(INDEX($E$4:$I$4,0,AC$7+1)-INDEX($E$4:$I$4,0,AC$7))+AB65)))</f>
        <v>0.69757442562746397</v>
      </c>
      <c r="AD65" s="313" cm="1">
        <f t="array" ref="AD65">IF(AD$7=-1,AE65,IF(AD$7=99,AC65,IF(AD$7=0,INDEX($E65:$I65,0,AD$5),(INDEX($E65:$I65,0,AD$7+1)-INDEX($E65:$I65,0,AD$7))/(INDEX($E$4:$I$4,0,AD$7+1)-INDEX($E$4:$I$4,0,AD$7))+AC65)))</f>
        <v>0.6975057659883841</v>
      </c>
      <c r="AE65" s="313" cm="1">
        <f t="array" ref="AE65">IF(AE$7=-1,AF65,IF(AE$7=99,AD65,IF(AE$7=0,INDEX($E65:$I65,0,AE$5),(INDEX($E65:$I65,0,AE$7+1)-INDEX($E65:$I65,0,AE$7))/(INDEX($E$4:$I$4,0,AE$7+1)-INDEX($E$4:$I$4,0,AE$7))+AD65)))</f>
        <v>0.69743710634930423</v>
      </c>
      <c r="AF65" s="313" cm="1">
        <f t="array" ref="AF65">IF(AF$7=-1,AG65,IF(AF$7=99,AE65,IF(AF$7=0,INDEX($E65:$I65,0,AF$5),(INDEX($E65:$I65,0,AF$7+1)-INDEX($E65:$I65,0,AF$7))/(INDEX($E$4:$I$4,0,AF$7+1)-INDEX($E$4:$I$4,0,AF$7))+AE65)))</f>
        <v>0.69736844671022435</v>
      </c>
      <c r="AG65" s="313" cm="1">
        <f t="array" ref="AG65">IF(AG$7=-1,AH65,IF(AG$7=99,AF65,IF(AG$7=0,INDEX($E65:$I65,0,AG$5),(INDEX($E65:$I65,0,AG$7+1)-INDEX($E65:$I65,0,AG$7))/(INDEX($E$4:$I$4,0,AG$7+1)-INDEX($E$4:$I$4,0,AG$7))+AF65)))</f>
        <v>0.69729978707114448</v>
      </c>
      <c r="AH65" s="313" cm="1">
        <f t="array" ref="AH65">IF(AH$7=-1,AI65,IF(AH$7=99,AG65,IF(AH$7=0,INDEX($E65:$I65,0,AH$5),(INDEX($E65:$I65,0,AH$7+1)-INDEX($E65:$I65,0,AH$7))/(INDEX($E$4:$I$4,0,AH$7+1)-INDEX($E$4:$I$4,0,AH$7))+AG65)))</f>
        <v>0.69723112743206461</v>
      </c>
      <c r="AI65" s="313" cm="1">
        <f t="array" ref="AI65">IF(AI$7=-1,AJ65,IF(AI$7=99,AH65,IF(AI$7=0,INDEX($E65:$I65,0,AI$5),(INDEX($E65:$I65,0,AI$7+1)-INDEX($E65:$I65,0,AI$7))/(INDEX($E$4:$I$4,0,AI$7+1)-INDEX($E$4:$I$4,0,AI$7))+AH65)))</f>
        <v>0.69716246779298474</v>
      </c>
      <c r="AJ65" s="313" cm="1">
        <f t="array" ref="AJ65">IF(AJ$7=-1,AK65,IF(AJ$7=99,AI65,IF(AJ$7=0,INDEX($E65:$I65,0,AJ$5),(INDEX($E65:$I65,0,AJ$7+1)-INDEX($E65:$I65,0,AJ$7))/(INDEX($E$4:$I$4,0,AJ$7+1)-INDEX($E$4:$I$4,0,AJ$7))+AI65)))</f>
        <v>0.69709380815390487</v>
      </c>
      <c r="AK65" s="313" cm="1">
        <f t="array" ref="AK65">IF(AK$7=-1,AL65,IF(AK$7=99,AJ65,IF(AK$7=0,INDEX($E65:$I65,0,AK$5),(INDEX($E65:$I65,0,AK$7+1)-INDEX($E65:$I65,0,AK$7))/(INDEX($E$4:$I$4,0,AK$7+1)-INDEX($E$4:$I$4,0,AK$7))+AJ65)))</f>
        <v>0.697025148514825</v>
      </c>
      <c r="AL65" s="313" cm="1">
        <f t="array" ref="AL65">IF(AL$7=-1,AM65,IF(AL$7=99,AK65,IF(AL$7=0,INDEX($E65:$I65,0,AL$5),(INDEX($E65:$I65,0,AL$7+1)-INDEX($E65:$I65,0,AL$7))/(INDEX($E$4:$I$4,0,AL$7+1)-INDEX($E$4:$I$4,0,AL$7))+AK65)))</f>
        <v>0.69695648887574557</v>
      </c>
      <c r="AM65" s="313" cm="1">
        <f t="array" ref="AM65">IF(AM$7=-1,AN65,IF(AM$7=99,AL65,IF(AM$7=0,INDEX($E65:$I65,0,AM$5),(INDEX($E65:$I65,0,AM$7+1)-INDEX($E65:$I65,0,AM$7))/(INDEX($E$4:$I$4,0,AM$7+1)-INDEX($E$4:$I$4,0,AM$7))+AL65)))</f>
        <v>0.69689027850499463</v>
      </c>
      <c r="AN65" s="313" cm="1">
        <f t="array" ref="AN65">IF(AN$7=-1,AO65,IF(AN$7=99,AM65,IF(AN$7=0,INDEX($E65:$I65,0,AN$5),(INDEX($E65:$I65,0,AN$7+1)-INDEX($E65:$I65,0,AN$7))/(INDEX($E$4:$I$4,0,AN$7+1)-INDEX($E$4:$I$4,0,AN$7))+AM65)))</f>
        <v>0.6962943851682365</v>
      </c>
      <c r="AO65" s="313" cm="1">
        <f t="array" ref="AO65">IF(AO$7=-1,AP65,IF(AO$7=99,AN65,IF(AO$7=0,INDEX($E65:$I65,0,AO$5),(INDEX($E65:$I65,0,AO$7+1)-INDEX($E65:$I65,0,AO$7))/(INDEX($E$4:$I$4,0,AO$7+1)-INDEX($E$4:$I$4,0,AO$7))+AN65)))</f>
        <v>0.6962943851682365</v>
      </c>
      <c r="AP65" s="313" cm="1">
        <f t="array" ref="AP65">IF(AP$7=-1,AQ65,IF(AP$7=99,AO65,IF(AP$7=0,INDEX($E65:$I65,0,AP$5),(INDEX($E65:$I65,0,AP$7+1)-INDEX($E65:$I65,0,AP$7))/(INDEX($E$4:$I$4,0,AP$7+1)-INDEX($E$4:$I$4,0,AP$7))+AO65)))</f>
        <v>0.6962943851682365</v>
      </c>
    </row>
    <row r="66" spans="1:42">
      <c r="A66" s="313" t="s">
        <v>16</v>
      </c>
      <c r="C66" s="313" t="str">
        <f t="shared" si="18"/>
        <v>Cooking</v>
      </c>
      <c r="E66" s="186">
        <f t="shared" si="19"/>
        <v>0.39899999999999997</v>
      </c>
      <c r="F66" s="186">
        <f t="shared" si="19"/>
        <v>0.39900742506043552</v>
      </c>
      <c r="G66" s="186">
        <f t="shared" si="19"/>
        <v>0.39882154263327191</v>
      </c>
      <c r="H66" s="186">
        <f t="shared" si="19"/>
        <v>0.39847824443787278</v>
      </c>
      <c r="I66" s="186">
        <f t="shared" si="19"/>
        <v>0.39814719258411824</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0.39898883681771913</v>
      </c>
      <c r="T66" s="313" cm="1">
        <f t="array" ref="T66">IF(T$7=-1,U66,IF(T$7=99,S66,IF(T$7=0,INDEX($E66:$I66,0,T$5),(INDEX($E66:$I66,0,T$7+1)-INDEX($E66:$I66,0,T$7))/(INDEX($E$4:$I$4,0,T$7+1)-INDEX($E$4:$I$4,0,T$7))+S66)))</f>
        <v>0.39897024857500274</v>
      </c>
      <c r="U66" s="313" cm="1">
        <f t="array" ref="U66">IF(U$7=-1,V66,IF(U$7=99,T66,IF(U$7=0,INDEX($E66:$I66,0,U$5),(INDEX($E66:$I66,0,U$7+1)-INDEX($E66:$I66,0,U$7))/(INDEX($E$4:$I$4,0,U$7+1)-INDEX($E$4:$I$4,0,U$7))+T66)))</f>
        <v>0.39895166033228635</v>
      </c>
      <c r="V66" s="313" cm="1">
        <f t="array" ref="V66">IF(V$7=-1,W66,IF(V$7=99,U66,IF(V$7=0,INDEX($E66:$I66,0,V$5),(INDEX($E66:$I66,0,V$7+1)-INDEX($E66:$I66,0,V$7))/(INDEX($E$4:$I$4,0,V$7+1)-INDEX($E$4:$I$4,0,V$7))+U66)))</f>
        <v>0.39893307208956996</v>
      </c>
      <c r="W66" s="313" cm="1">
        <f t="array" ref="W66">IF(W$7=-1,X66,IF(W$7=99,V66,IF(W$7=0,INDEX($E66:$I66,0,W$5),(INDEX($E66:$I66,0,W$7+1)-INDEX($E66:$I66,0,W$7))/(INDEX($E$4:$I$4,0,W$7+1)-INDEX($E$4:$I$4,0,W$7))+V66)))</f>
        <v>0.39891448384685357</v>
      </c>
      <c r="X66" s="313" cm="1">
        <f t="array" ref="X66">IF(X$7=-1,Y66,IF(X$7=99,W66,IF(X$7=0,INDEX($E66:$I66,0,X$5),(INDEX($E66:$I66,0,X$7+1)-INDEX($E66:$I66,0,X$7))/(INDEX($E$4:$I$4,0,X$7+1)-INDEX($E$4:$I$4,0,X$7))+W66)))</f>
        <v>0.39889589560413719</v>
      </c>
      <c r="Y66" s="313" cm="1">
        <f t="array" ref="Y66">IF(Y$7=-1,Z66,IF(Y$7=99,X66,IF(Y$7=0,INDEX($E66:$I66,0,Y$5),(INDEX($E66:$I66,0,Y$7+1)-INDEX($E66:$I66,0,Y$7))/(INDEX($E$4:$I$4,0,Y$7+1)-INDEX($E$4:$I$4,0,Y$7))+X66)))</f>
        <v>0.3988773073614208</v>
      </c>
      <c r="Z66" s="313" cm="1">
        <f t="array" ref="Z66">IF(Z$7=-1,AA66,IF(Z$7=99,Y66,IF(Z$7=0,INDEX($E66:$I66,0,Z$5),(INDEX($E66:$I66,0,Z$7+1)-INDEX($E66:$I66,0,Z$7))/(INDEX($E$4:$I$4,0,Z$7+1)-INDEX($E$4:$I$4,0,Z$7))+Y66)))</f>
        <v>0.39885871911870441</v>
      </c>
      <c r="AA66" s="313" cm="1">
        <f t="array" ref="AA66">IF(AA$7=-1,AB66,IF(AA$7=99,Z66,IF(AA$7=0,INDEX($E66:$I66,0,AA$5),(INDEX($E66:$I66,0,AA$7+1)-INDEX($E66:$I66,0,AA$7))/(INDEX($E$4:$I$4,0,AA$7+1)-INDEX($E$4:$I$4,0,AA$7))+Z66)))</f>
        <v>0.39884013087598802</v>
      </c>
      <c r="AB66" s="313" cm="1">
        <f t="array" ref="AB66">IF(AB$7=-1,AC66,IF(AB$7=99,AA66,IF(AB$7=0,INDEX($E66:$I66,0,AB$5),(INDEX($E66:$I66,0,AB$7+1)-INDEX($E66:$I66,0,AB$7))/(INDEX($E$4:$I$4,0,AB$7+1)-INDEX($E$4:$I$4,0,AB$7))+AA66)))</f>
        <v>0.39882154263327191</v>
      </c>
      <c r="AC66" s="313" cm="1">
        <f t="array" ref="AC66">IF(AC$7=-1,AD66,IF(AC$7=99,AB66,IF(AC$7=0,INDEX($E66:$I66,0,AC$5),(INDEX($E66:$I66,0,AC$7+1)-INDEX($E66:$I66,0,AC$7))/(INDEX($E$4:$I$4,0,AC$7+1)-INDEX($E$4:$I$4,0,AC$7))+AB66)))</f>
        <v>0.39878721281373197</v>
      </c>
      <c r="AD66" s="313" cm="1">
        <f t="array" ref="AD66">IF(AD$7=-1,AE66,IF(AD$7=99,AC66,IF(AD$7=0,INDEX($E66:$I66,0,AD$5),(INDEX($E66:$I66,0,AD$7+1)-INDEX($E66:$I66,0,AD$7))/(INDEX($E$4:$I$4,0,AD$7+1)-INDEX($E$4:$I$4,0,AD$7))+AC66)))</f>
        <v>0.39875288299419204</v>
      </c>
      <c r="AE66" s="313" cm="1">
        <f t="array" ref="AE66">IF(AE$7=-1,AF66,IF(AE$7=99,AD66,IF(AE$7=0,INDEX($E66:$I66,0,AE$5),(INDEX($E66:$I66,0,AE$7+1)-INDEX($E66:$I66,0,AE$7))/(INDEX($E$4:$I$4,0,AE$7+1)-INDEX($E$4:$I$4,0,AE$7))+AD66)))</f>
        <v>0.3987185531746521</v>
      </c>
      <c r="AF66" s="313" cm="1">
        <f t="array" ref="AF66">IF(AF$7=-1,AG66,IF(AF$7=99,AE66,IF(AF$7=0,INDEX($E66:$I66,0,AF$5),(INDEX($E66:$I66,0,AF$7+1)-INDEX($E66:$I66,0,AF$7))/(INDEX($E$4:$I$4,0,AF$7+1)-INDEX($E$4:$I$4,0,AF$7))+AE66)))</f>
        <v>0.39868422335511217</v>
      </c>
      <c r="AG66" s="313" cm="1">
        <f t="array" ref="AG66">IF(AG$7=-1,AH66,IF(AG$7=99,AF66,IF(AG$7=0,INDEX($E66:$I66,0,AG$5),(INDEX($E66:$I66,0,AG$7+1)-INDEX($E66:$I66,0,AG$7))/(INDEX($E$4:$I$4,0,AG$7+1)-INDEX($E$4:$I$4,0,AG$7))+AF66)))</f>
        <v>0.39864989353557223</v>
      </c>
      <c r="AH66" s="313" cm="1">
        <f t="array" ref="AH66">IF(AH$7=-1,AI66,IF(AH$7=99,AG66,IF(AH$7=0,INDEX($E66:$I66,0,AH$5),(INDEX($E66:$I66,0,AH$7+1)-INDEX($E66:$I66,0,AH$7))/(INDEX($E$4:$I$4,0,AH$7+1)-INDEX($E$4:$I$4,0,AH$7))+AG66)))</f>
        <v>0.3986155637160323</v>
      </c>
      <c r="AI66" s="313" cm="1">
        <f t="array" ref="AI66">IF(AI$7=-1,AJ66,IF(AI$7=99,AH66,IF(AI$7=0,INDEX($E66:$I66,0,AI$5),(INDEX($E66:$I66,0,AI$7+1)-INDEX($E66:$I66,0,AI$7))/(INDEX($E$4:$I$4,0,AI$7+1)-INDEX($E$4:$I$4,0,AI$7))+AH66)))</f>
        <v>0.39858123389649236</v>
      </c>
      <c r="AJ66" s="313" cm="1">
        <f t="array" ref="AJ66">IF(AJ$7=-1,AK66,IF(AJ$7=99,AI66,IF(AJ$7=0,INDEX($E66:$I66,0,AJ$5),(INDEX($E66:$I66,0,AJ$7+1)-INDEX($E66:$I66,0,AJ$7))/(INDEX($E$4:$I$4,0,AJ$7+1)-INDEX($E$4:$I$4,0,AJ$7))+AI66)))</f>
        <v>0.39854690407695242</v>
      </c>
      <c r="AK66" s="313" cm="1">
        <f t="array" ref="AK66">IF(AK$7=-1,AL66,IF(AK$7=99,AJ66,IF(AK$7=0,INDEX($E66:$I66,0,AK$5),(INDEX($E66:$I66,0,AK$7+1)-INDEX($E66:$I66,0,AK$7))/(INDEX($E$4:$I$4,0,AK$7+1)-INDEX($E$4:$I$4,0,AK$7))+AJ66)))</f>
        <v>0.39851257425741249</v>
      </c>
      <c r="AL66" s="313" cm="1">
        <f t="array" ref="AL66">IF(AL$7=-1,AM66,IF(AL$7=99,AK66,IF(AL$7=0,INDEX($E66:$I66,0,AL$5),(INDEX($E66:$I66,0,AL$7+1)-INDEX($E66:$I66,0,AL$7))/(INDEX($E$4:$I$4,0,AL$7+1)-INDEX($E$4:$I$4,0,AL$7))+AK66)))</f>
        <v>0.39847824443787278</v>
      </c>
      <c r="AM66" s="313" cm="1">
        <f t="array" ref="AM66">IF(AM$7=-1,AN66,IF(AM$7=99,AL66,IF(AM$7=0,INDEX($E66:$I66,0,AM$5),(INDEX($E66:$I66,0,AM$7+1)-INDEX($E66:$I66,0,AM$7))/(INDEX($E$4:$I$4,0,AM$7+1)-INDEX($E$4:$I$4,0,AM$7))+AL66)))</f>
        <v>0.3984451392524973</v>
      </c>
      <c r="AN66" s="313" cm="1">
        <f t="array" ref="AN66">IF(AN$7=-1,AO66,IF(AN$7=99,AM66,IF(AN$7=0,INDEX($E66:$I66,0,AN$5),(INDEX($E66:$I66,0,AN$7+1)-INDEX($E66:$I66,0,AN$7))/(INDEX($E$4:$I$4,0,AN$7+1)-INDEX($E$4:$I$4,0,AN$7))+AM66)))</f>
        <v>0.39814719258411824</v>
      </c>
      <c r="AO66" s="313" cm="1">
        <f t="array" ref="AO66">IF(AO$7=-1,AP66,IF(AO$7=99,AN66,IF(AO$7=0,INDEX($E66:$I66,0,AO$5),(INDEX($E66:$I66,0,AO$7+1)-INDEX($E66:$I66,0,AO$7))/(INDEX($E$4:$I$4,0,AO$7+1)-INDEX($E$4:$I$4,0,AO$7))+AN66)))</f>
        <v>0.39814719258411824</v>
      </c>
      <c r="AP66" s="313" cm="1">
        <f t="array" ref="AP66">IF(AP$7=-1,AQ66,IF(AP$7=99,AO66,IF(AP$7=0,INDEX($E66:$I66,0,AP$5),(INDEX($E66:$I66,0,AP$7+1)-INDEX($E66:$I66,0,AP$7))/(INDEX($E$4:$I$4,0,AP$7+1)-INDEX($E$4:$I$4,0,AP$7))+AO66)))</f>
        <v>0.39814719258411824</v>
      </c>
    </row>
    <row r="67" spans="1:42">
      <c r="A67" s="313" t="s">
        <v>16</v>
      </c>
      <c r="C67" s="313" t="str">
        <f t="shared" si="18"/>
        <v>Space Heating</v>
      </c>
      <c r="E67" s="186">
        <f t="shared" si="19"/>
        <v>0.29899999999999999</v>
      </c>
      <c r="F67" s="186">
        <f t="shared" si="19"/>
        <v>0.29900742506043554</v>
      </c>
      <c r="G67" s="186">
        <f t="shared" si="19"/>
        <v>0.29882154263327193</v>
      </c>
      <c r="H67" s="186">
        <f t="shared" si="19"/>
        <v>0.2984782444378728</v>
      </c>
      <c r="I67" s="186">
        <f t="shared" si="19"/>
        <v>0.29814719258411826</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0.29898883681771915</v>
      </c>
      <c r="T67" s="313" cm="1">
        <f t="array" ref="T67">IF(T$7=-1,U67,IF(T$7=99,S67,IF(T$7=0,INDEX($E67:$I67,0,T$5),(INDEX($E67:$I67,0,T$7+1)-INDEX($E67:$I67,0,T$7))/(INDEX($E$4:$I$4,0,T$7+1)-INDEX($E$4:$I$4,0,T$7))+S67)))</f>
        <v>0.29897024857500276</v>
      </c>
      <c r="U67" s="313" cm="1">
        <f t="array" ref="U67">IF(U$7=-1,V67,IF(U$7=99,T67,IF(U$7=0,INDEX($E67:$I67,0,U$5),(INDEX($E67:$I67,0,U$7+1)-INDEX($E67:$I67,0,U$7))/(INDEX($E$4:$I$4,0,U$7+1)-INDEX($E$4:$I$4,0,U$7))+T67)))</f>
        <v>0.29895166033228637</v>
      </c>
      <c r="V67" s="313" cm="1">
        <f t="array" ref="V67">IF(V$7=-1,W67,IF(V$7=99,U67,IF(V$7=0,INDEX($E67:$I67,0,V$5),(INDEX($E67:$I67,0,V$7+1)-INDEX($E67:$I67,0,V$7))/(INDEX($E$4:$I$4,0,V$7+1)-INDEX($E$4:$I$4,0,V$7))+U67)))</f>
        <v>0.29893307208956998</v>
      </c>
      <c r="W67" s="313" cm="1">
        <f t="array" ref="W67">IF(W$7=-1,X67,IF(W$7=99,V67,IF(W$7=0,INDEX($E67:$I67,0,W$5),(INDEX($E67:$I67,0,W$7+1)-INDEX($E67:$I67,0,W$7))/(INDEX($E$4:$I$4,0,W$7+1)-INDEX($E$4:$I$4,0,W$7))+V67)))</f>
        <v>0.2989144838468536</v>
      </c>
      <c r="X67" s="313" cm="1">
        <f t="array" ref="X67">IF(X$7=-1,Y67,IF(X$7=99,W67,IF(X$7=0,INDEX($E67:$I67,0,X$5),(INDEX($E67:$I67,0,X$7+1)-INDEX($E67:$I67,0,X$7))/(INDEX($E$4:$I$4,0,X$7+1)-INDEX($E$4:$I$4,0,X$7))+W67)))</f>
        <v>0.29889589560413721</v>
      </c>
      <c r="Y67" s="313" cm="1">
        <f t="array" ref="Y67">IF(Y$7=-1,Z67,IF(Y$7=99,X67,IF(Y$7=0,INDEX($E67:$I67,0,Y$5),(INDEX($E67:$I67,0,Y$7+1)-INDEX($E67:$I67,0,Y$7))/(INDEX($E$4:$I$4,0,Y$7+1)-INDEX($E$4:$I$4,0,Y$7))+X67)))</f>
        <v>0.29887730736142082</v>
      </c>
      <c r="Z67" s="313" cm="1">
        <f t="array" ref="Z67">IF(Z$7=-1,AA67,IF(Z$7=99,Y67,IF(Z$7=0,INDEX($E67:$I67,0,Z$5),(INDEX($E67:$I67,0,Z$7+1)-INDEX($E67:$I67,0,Z$7))/(INDEX($E$4:$I$4,0,Z$7+1)-INDEX($E$4:$I$4,0,Z$7))+Y67)))</f>
        <v>0.29885871911870443</v>
      </c>
      <c r="AA67" s="313" cm="1">
        <f t="array" ref="AA67">IF(AA$7=-1,AB67,IF(AA$7=99,Z67,IF(AA$7=0,INDEX($E67:$I67,0,AA$5),(INDEX($E67:$I67,0,AA$7+1)-INDEX($E67:$I67,0,AA$7))/(INDEX($E$4:$I$4,0,AA$7+1)-INDEX($E$4:$I$4,0,AA$7))+Z67)))</f>
        <v>0.29884013087598804</v>
      </c>
      <c r="AB67" s="313" cm="1">
        <f t="array" ref="AB67">IF(AB$7=-1,AC67,IF(AB$7=99,AA67,IF(AB$7=0,INDEX($E67:$I67,0,AB$5),(INDEX($E67:$I67,0,AB$7+1)-INDEX($E67:$I67,0,AB$7))/(INDEX($E$4:$I$4,0,AB$7+1)-INDEX($E$4:$I$4,0,AB$7))+AA67)))</f>
        <v>0.29882154263327193</v>
      </c>
      <c r="AC67" s="313" cm="1">
        <f t="array" ref="AC67">IF(AC$7=-1,AD67,IF(AC$7=99,AB67,IF(AC$7=0,INDEX($E67:$I67,0,AC$5),(INDEX($E67:$I67,0,AC$7+1)-INDEX($E67:$I67,0,AC$7))/(INDEX($E$4:$I$4,0,AC$7+1)-INDEX($E$4:$I$4,0,AC$7))+AB67)))</f>
        <v>0.29878721281373199</v>
      </c>
      <c r="AD67" s="313" cm="1">
        <f t="array" ref="AD67">IF(AD$7=-1,AE67,IF(AD$7=99,AC67,IF(AD$7=0,INDEX($E67:$I67,0,AD$5),(INDEX($E67:$I67,0,AD$7+1)-INDEX($E67:$I67,0,AD$7))/(INDEX($E$4:$I$4,0,AD$7+1)-INDEX($E$4:$I$4,0,AD$7))+AC67)))</f>
        <v>0.29875288299419206</v>
      </c>
      <c r="AE67" s="313" cm="1">
        <f t="array" ref="AE67">IF(AE$7=-1,AF67,IF(AE$7=99,AD67,IF(AE$7=0,INDEX($E67:$I67,0,AE$5),(INDEX($E67:$I67,0,AE$7+1)-INDEX($E67:$I67,0,AE$7))/(INDEX($E$4:$I$4,0,AE$7+1)-INDEX($E$4:$I$4,0,AE$7))+AD67)))</f>
        <v>0.29871855317465212</v>
      </c>
      <c r="AF67" s="313" cm="1">
        <f t="array" ref="AF67">IF(AF$7=-1,AG67,IF(AF$7=99,AE67,IF(AF$7=0,INDEX($E67:$I67,0,AF$5),(INDEX($E67:$I67,0,AF$7+1)-INDEX($E67:$I67,0,AF$7))/(INDEX($E$4:$I$4,0,AF$7+1)-INDEX($E$4:$I$4,0,AF$7))+AE67)))</f>
        <v>0.29868422335511219</v>
      </c>
      <c r="AG67" s="313" cm="1">
        <f t="array" ref="AG67">IF(AG$7=-1,AH67,IF(AG$7=99,AF67,IF(AG$7=0,INDEX($E67:$I67,0,AG$5),(INDEX($E67:$I67,0,AG$7+1)-INDEX($E67:$I67,0,AG$7))/(INDEX($E$4:$I$4,0,AG$7+1)-INDEX($E$4:$I$4,0,AG$7))+AF67)))</f>
        <v>0.29864989353557225</v>
      </c>
      <c r="AH67" s="313" cm="1">
        <f t="array" ref="AH67">IF(AH$7=-1,AI67,IF(AH$7=99,AG67,IF(AH$7=0,INDEX($E67:$I67,0,AH$5),(INDEX($E67:$I67,0,AH$7+1)-INDEX($E67:$I67,0,AH$7))/(INDEX($E$4:$I$4,0,AH$7+1)-INDEX($E$4:$I$4,0,AH$7))+AG67)))</f>
        <v>0.29861556371603232</v>
      </c>
      <c r="AI67" s="313" cm="1">
        <f t="array" ref="AI67">IF(AI$7=-1,AJ67,IF(AI$7=99,AH67,IF(AI$7=0,INDEX($E67:$I67,0,AI$5),(INDEX($E67:$I67,0,AI$7+1)-INDEX($E67:$I67,0,AI$7))/(INDEX($E$4:$I$4,0,AI$7+1)-INDEX($E$4:$I$4,0,AI$7))+AH67)))</f>
        <v>0.29858123389649238</v>
      </c>
      <c r="AJ67" s="313" cm="1">
        <f t="array" ref="AJ67">IF(AJ$7=-1,AK67,IF(AJ$7=99,AI67,IF(AJ$7=0,INDEX($E67:$I67,0,AJ$5),(INDEX($E67:$I67,0,AJ$7+1)-INDEX($E67:$I67,0,AJ$7))/(INDEX($E$4:$I$4,0,AJ$7+1)-INDEX($E$4:$I$4,0,AJ$7))+AI67)))</f>
        <v>0.29854690407695245</v>
      </c>
      <c r="AK67" s="313" cm="1">
        <f t="array" ref="AK67">IF(AK$7=-1,AL67,IF(AK$7=99,AJ67,IF(AK$7=0,INDEX($E67:$I67,0,AK$5),(INDEX($E67:$I67,0,AK$7+1)-INDEX($E67:$I67,0,AK$7))/(INDEX($E$4:$I$4,0,AK$7+1)-INDEX($E$4:$I$4,0,AK$7))+AJ67)))</f>
        <v>0.29851257425741251</v>
      </c>
      <c r="AL67" s="313" cm="1">
        <f t="array" ref="AL67">IF(AL$7=-1,AM67,IF(AL$7=99,AK67,IF(AL$7=0,INDEX($E67:$I67,0,AL$5),(INDEX($E67:$I67,0,AL$7+1)-INDEX($E67:$I67,0,AL$7))/(INDEX($E$4:$I$4,0,AL$7+1)-INDEX($E$4:$I$4,0,AL$7))+AK67)))</f>
        <v>0.2984782444378728</v>
      </c>
      <c r="AM67" s="313" cm="1">
        <f t="array" ref="AM67">IF(AM$7=-1,AN67,IF(AM$7=99,AL67,IF(AM$7=0,INDEX($E67:$I67,0,AM$5),(INDEX($E67:$I67,0,AM$7+1)-INDEX($E67:$I67,0,AM$7))/(INDEX($E$4:$I$4,0,AM$7+1)-INDEX($E$4:$I$4,0,AM$7))+AL67)))</f>
        <v>0.29844513925249733</v>
      </c>
      <c r="AN67" s="313" cm="1">
        <f t="array" ref="AN67">IF(AN$7=-1,AO67,IF(AN$7=99,AM67,IF(AN$7=0,INDEX($E67:$I67,0,AN$5),(INDEX($E67:$I67,0,AN$7+1)-INDEX($E67:$I67,0,AN$7))/(INDEX($E$4:$I$4,0,AN$7+1)-INDEX($E$4:$I$4,0,AN$7))+AM67)))</f>
        <v>0.29814719258411826</v>
      </c>
      <c r="AO67" s="313" cm="1">
        <f t="array" ref="AO67">IF(AO$7=-1,AP67,IF(AO$7=99,AN67,IF(AO$7=0,INDEX($E67:$I67,0,AO$5),(INDEX($E67:$I67,0,AO$7+1)-INDEX($E67:$I67,0,AO$7))/(INDEX($E$4:$I$4,0,AO$7+1)-INDEX($E$4:$I$4,0,AO$7))+AN67)))</f>
        <v>0.29814719258411826</v>
      </c>
      <c r="AP67" s="313" cm="1">
        <f t="array" ref="AP67">IF(AP$7=-1,AQ67,IF(AP$7=99,AO67,IF(AP$7=0,INDEX($E67:$I67,0,AP$5),(INDEX($E67:$I67,0,AP$7+1)-INDEX($E67:$I67,0,AP$7))/(INDEX($E$4:$I$4,0,AP$7+1)-INDEX($E$4:$I$4,0,AP$7))+AO67)))</f>
        <v>0.29814719258411826</v>
      </c>
    </row>
    <row r="68" spans="1:42">
      <c r="A68" s="313" t="s">
        <v>16</v>
      </c>
      <c r="C68" s="313" t="str">
        <f t="shared" si="18"/>
        <v>Water Heating Geyser</v>
      </c>
      <c r="E68" s="186">
        <f t="shared" si="19"/>
        <v>0.69799999999999995</v>
      </c>
      <c r="F68" s="186">
        <f t="shared" si="19"/>
        <v>0.69801485012087106</v>
      </c>
      <c r="G68" s="186">
        <f t="shared" si="19"/>
        <v>0.69764308526654384</v>
      </c>
      <c r="H68" s="186">
        <f t="shared" si="19"/>
        <v>0.69695648887574557</v>
      </c>
      <c r="I68" s="186">
        <f t="shared" si="19"/>
        <v>0.6962943851682365</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0.69797767363543839</v>
      </c>
      <c r="T68" s="313" cm="1">
        <f t="array" ref="T68">IF(T$7=-1,U68,IF(T$7=99,S68,IF(T$7=0,INDEX($E68:$I68,0,T$5),(INDEX($E68:$I68,0,T$7+1)-INDEX($E68:$I68,0,T$7))/(INDEX($E$4:$I$4,0,T$7+1)-INDEX($E$4:$I$4,0,T$7))+S68)))</f>
        <v>0.69794049715000561</v>
      </c>
      <c r="U68" s="313" cm="1">
        <f t="array" ref="U68">IF(U$7=-1,V68,IF(U$7=99,T68,IF(U$7=0,INDEX($E68:$I68,0,U$5),(INDEX($E68:$I68,0,U$7+1)-INDEX($E68:$I68,0,U$7))/(INDEX($E$4:$I$4,0,U$7+1)-INDEX($E$4:$I$4,0,U$7))+T68)))</f>
        <v>0.69790332066457283</v>
      </c>
      <c r="V68" s="313" cm="1">
        <f t="array" ref="V68">IF(V$7=-1,W68,IF(V$7=99,U68,IF(V$7=0,INDEX($E68:$I68,0,V$5),(INDEX($E68:$I68,0,V$7+1)-INDEX($E68:$I68,0,V$7))/(INDEX($E$4:$I$4,0,V$7+1)-INDEX($E$4:$I$4,0,V$7))+U68)))</f>
        <v>0.69786614417914006</v>
      </c>
      <c r="W68" s="313" cm="1">
        <f t="array" ref="W68">IF(W$7=-1,X68,IF(W$7=99,V68,IF(W$7=0,INDEX($E68:$I68,0,W$5),(INDEX($E68:$I68,0,W$7+1)-INDEX($E68:$I68,0,W$7))/(INDEX($E$4:$I$4,0,W$7+1)-INDEX($E$4:$I$4,0,W$7))+V68)))</f>
        <v>0.69782896769370728</v>
      </c>
      <c r="X68" s="313" cm="1">
        <f t="array" ref="X68">IF(X$7=-1,Y68,IF(X$7=99,W68,IF(X$7=0,INDEX($E68:$I68,0,X$5),(INDEX($E68:$I68,0,X$7+1)-INDEX($E68:$I68,0,X$7))/(INDEX($E$4:$I$4,0,X$7+1)-INDEX($E$4:$I$4,0,X$7))+W68)))</f>
        <v>0.6977917912082745</v>
      </c>
      <c r="Y68" s="313" cm="1">
        <f t="array" ref="Y68">IF(Y$7=-1,Z68,IF(Y$7=99,X68,IF(Y$7=0,INDEX($E68:$I68,0,Y$5),(INDEX($E68:$I68,0,Y$7+1)-INDEX($E68:$I68,0,Y$7))/(INDEX($E$4:$I$4,0,Y$7+1)-INDEX($E$4:$I$4,0,Y$7))+X68)))</f>
        <v>0.69775461472284173</v>
      </c>
      <c r="Z68" s="313" cm="1">
        <f t="array" ref="Z68">IF(Z$7=-1,AA68,IF(Z$7=99,Y68,IF(Z$7=0,INDEX($E68:$I68,0,Z$5),(INDEX($E68:$I68,0,Z$7+1)-INDEX($E68:$I68,0,Z$7))/(INDEX($E$4:$I$4,0,Z$7+1)-INDEX($E$4:$I$4,0,Z$7))+Y68)))</f>
        <v>0.69771743823740895</v>
      </c>
      <c r="AA68" s="313" cm="1">
        <f t="array" ref="AA68">IF(AA$7=-1,AB68,IF(AA$7=99,Z68,IF(AA$7=0,INDEX($E68:$I68,0,AA$5),(INDEX($E68:$I68,0,AA$7+1)-INDEX($E68:$I68,0,AA$7))/(INDEX($E$4:$I$4,0,AA$7+1)-INDEX($E$4:$I$4,0,AA$7))+Z68)))</f>
        <v>0.69768026175197617</v>
      </c>
      <c r="AB68" s="313" cm="1">
        <f t="array" ref="AB68">IF(AB$7=-1,AC68,IF(AB$7=99,AA68,IF(AB$7=0,INDEX($E68:$I68,0,AB$5),(INDEX($E68:$I68,0,AB$7+1)-INDEX($E68:$I68,0,AB$7))/(INDEX($E$4:$I$4,0,AB$7+1)-INDEX($E$4:$I$4,0,AB$7))+AA68)))</f>
        <v>0.69764308526654384</v>
      </c>
      <c r="AC68" s="313" cm="1">
        <f t="array" ref="AC68">IF(AC$7=-1,AD68,IF(AC$7=99,AB68,IF(AC$7=0,INDEX($E68:$I68,0,AC$5),(INDEX($E68:$I68,0,AC$7+1)-INDEX($E68:$I68,0,AC$7))/(INDEX($E$4:$I$4,0,AC$7+1)-INDEX($E$4:$I$4,0,AC$7))+AB68)))</f>
        <v>0.69757442562746397</v>
      </c>
      <c r="AD68" s="313" cm="1">
        <f t="array" ref="AD68">IF(AD$7=-1,AE68,IF(AD$7=99,AC68,IF(AD$7=0,INDEX($E68:$I68,0,AD$5),(INDEX($E68:$I68,0,AD$7+1)-INDEX($E68:$I68,0,AD$7))/(INDEX($E$4:$I$4,0,AD$7+1)-INDEX($E$4:$I$4,0,AD$7))+AC68)))</f>
        <v>0.6975057659883841</v>
      </c>
      <c r="AE68" s="313" cm="1">
        <f t="array" ref="AE68">IF(AE$7=-1,AF68,IF(AE$7=99,AD68,IF(AE$7=0,INDEX($E68:$I68,0,AE$5),(INDEX($E68:$I68,0,AE$7+1)-INDEX($E68:$I68,0,AE$7))/(INDEX($E$4:$I$4,0,AE$7+1)-INDEX($E$4:$I$4,0,AE$7))+AD68)))</f>
        <v>0.69743710634930423</v>
      </c>
      <c r="AF68" s="313" cm="1">
        <f t="array" ref="AF68">IF(AF$7=-1,AG68,IF(AF$7=99,AE68,IF(AF$7=0,INDEX($E68:$I68,0,AF$5),(INDEX($E68:$I68,0,AF$7+1)-INDEX($E68:$I68,0,AF$7))/(INDEX($E$4:$I$4,0,AF$7+1)-INDEX($E$4:$I$4,0,AF$7))+AE68)))</f>
        <v>0.69736844671022435</v>
      </c>
      <c r="AG68" s="313" cm="1">
        <f t="array" ref="AG68">IF(AG$7=-1,AH68,IF(AG$7=99,AF68,IF(AG$7=0,INDEX($E68:$I68,0,AG$5),(INDEX($E68:$I68,0,AG$7+1)-INDEX($E68:$I68,0,AG$7))/(INDEX($E$4:$I$4,0,AG$7+1)-INDEX($E$4:$I$4,0,AG$7))+AF68)))</f>
        <v>0.69729978707114448</v>
      </c>
      <c r="AH68" s="313" cm="1">
        <f t="array" ref="AH68">IF(AH$7=-1,AI68,IF(AH$7=99,AG68,IF(AH$7=0,INDEX($E68:$I68,0,AH$5),(INDEX($E68:$I68,0,AH$7+1)-INDEX($E68:$I68,0,AH$7))/(INDEX($E$4:$I$4,0,AH$7+1)-INDEX($E$4:$I$4,0,AH$7))+AG68)))</f>
        <v>0.69723112743206461</v>
      </c>
      <c r="AI68" s="313" cm="1">
        <f t="array" ref="AI68">IF(AI$7=-1,AJ68,IF(AI$7=99,AH68,IF(AI$7=0,INDEX($E68:$I68,0,AI$5),(INDEX($E68:$I68,0,AI$7+1)-INDEX($E68:$I68,0,AI$7))/(INDEX($E$4:$I$4,0,AI$7+1)-INDEX($E$4:$I$4,0,AI$7))+AH68)))</f>
        <v>0.69716246779298474</v>
      </c>
      <c r="AJ68" s="313" cm="1">
        <f t="array" ref="AJ68">IF(AJ$7=-1,AK68,IF(AJ$7=99,AI68,IF(AJ$7=0,INDEX($E68:$I68,0,AJ$5),(INDEX($E68:$I68,0,AJ$7+1)-INDEX($E68:$I68,0,AJ$7))/(INDEX($E$4:$I$4,0,AJ$7+1)-INDEX($E$4:$I$4,0,AJ$7))+AI68)))</f>
        <v>0.69709380815390487</v>
      </c>
      <c r="AK68" s="313" cm="1">
        <f t="array" ref="AK68">IF(AK$7=-1,AL68,IF(AK$7=99,AJ68,IF(AK$7=0,INDEX($E68:$I68,0,AK$5),(INDEX($E68:$I68,0,AK$7+1)-INDEX($E68:$I68,0,AK$7))/(INDEX($E$4:$I$4,0,AK$7+1)-INDEX($E$4:$I$4,0,AK$7))+AJ68)))</f>
        <v>0.697025148514825</v>
      </c>
      <c r="AL68" s="313" cm="1">
        <f t="array" ref="AL68">IF(AL$7=-1,AM68,IF(AL$7=99,AK68,IF(AL$7=0,INDEX($E68:$I68,0,AL$5),(INDEX($E68:$I68,0,AL$7+1)-INDEX($E68:$I68,0,AL$7))/(INDEX($E$4:$I$4,0,AL$7+1)-INDEX($E$4:$I$4,0,AL$7))+AK68)))</f>
        <v>0.69695648887574557</v>
      </c>
      <c r="AM68" s="313" cm="1">
        <f t="array" ref="AM68">IF(AM$7=-1,AN68,IF(AM$7=99,AL68,IF(AM$7=0,INDEX($E68:$I68,0,AM$5),(INDEX($E68:$I68,0,AM$7+1)-INDEX($E68:$I68,0,AM$7))/(INDEX($E$4:$I$4,0,AM$7+1)-INDEX($E$4:$I$4,0,AM$7))+AL68)))</f>
        <v>0.69689027850499463</v>
      </c>
      <c r="AN68" s="313" cm="1">
        <f t="array" ref="AN68">IF(AN$7=-1,AO68,IF(AN$7=99,AM68,IF(AN$7=0,INDEX($E68:$I68,0,AN$5),(INDEX($E68:$I68,0,AN$7+1)-INDEX($E68:$I68,0,AN$7))/(INDEX($E$4:$I$4,0,AN$7+1)-INDEX($E$4:$I$4,0,AN$7))+AM68)))</f>
        <v>0.6962943851682365</v>
      </c>
      <c r="AO68" s="313" cm="1">
        <f t="array" ref="AO68">IF(AO$7=-1,AP68,IF(AO$7=99,AN68,IF(AO$7=0,INDEX($E68:$I68,0,AO$5),(INDEX($E68:$I68,0,AO$7+1)-INDEX($E68:$I68,0,AO$7))/(INDEX($E$4:$I$4,0,AO$7+1)-INDEX($E$4:$I$4,0,AO$7))+AN68)))</f>
        <v>0.6962943851682365</v>
      </c>
      <c r="AP68" s="313" cm="1">
        <f t="array" ref="AP68">IF(AP$7=-1,AQ68,IF(AP$7=99,AO68,IF(AP$7=0,INDEX($E68:$I68,0,AP$5),(INDEX($E68:$I68,0,AP$7+1)-INDEX($E68:$I68,0,AP$7))/(INDEX($E$4:$I$4,0,AP$7+1)-INDEX($E$4:$I$4,0,AP$7))+AO68)))</f>
        <v>0.6962943851682365</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35.909175296743868</v>
      </c>
      <c r="K74" s="186">
        <f t="shared" si="21"/>
        <v>33.595304694775471</v>
      </c>
      <c r="L74" s="186">
        <f t="shared" si="21"/>
        <v>31.281434092807075</v>
      </c>
      <c r="M74" s="186">
        <f t="shared" si="21"/>
        <v>28.967563490838678</v>
      </c>
      <c r="N74" s="186">
        <f t="shared" si="21"/>
        <v>26.653692888870285</v>
      </c>
      <c r="O74" s="186">
        <f t="shared" si="21"/>
        <v>24.339822286901889</v>
      </c>
      <c r="P74" s="186">
        <f t="shared" ca="1" si="21"/>
        <v>24.761021818758458</v>
      </c>
      <c r="Q74" s="186">
        <f t="shared" ca="1" si="21"/>
        <v>25.203679761811287</v>
      </c>
      <c r="R74" s="186">
        <f t="shared" ca="1" si="21"/>
        <v>25.428610525761801</v>
      </c>
      <c r="S74" s="186">
        <f t="shared" ca="1" si="21"/>
        <v>25.837518541409025</v>
      </c>
      <c r="T74" s="186">
        <f t="shared" ca="1" si="21"/>
        <v>26.218173092714391</v>
      </c>
      <c r="U74" s="186">
        <f t="shared" ca="1" si="21"/>
        <v>26.575882188492301</v>
      </c>
      <c r="V74" s="186">
        <f t="shared" ca="1" si="21"/>
        <v>26.904793159505925</v>
      </c>
      <c r="W74" s="186">
        <f t="shared" ca="1" si="21"/>
        <v>27.21114540892998</v>
      </c>
      <c r="X74" s="186">
        <f t="shared" ca="1" si="21"/>
        <v>27.499826806955436</v>
      </c>
      <c r="Y74" s="186">
        <f t="shared" ca="1" si="21"/>
        <v>27.797893772750992</v>
      </c>
      <c r="Z74" s="186">
        <f t="shared" ca="1" si="21"/>
        <v>28.093288255168897</v>
      </c>
      <c r="AA74" s="186">
        <f t="shared" ca="1" si="21"/>
        <v>28.359415406364285</v>
      </c>
      <c r="AB74" s="186">
        <f t="shared" ca="1" si="21"/>
        <v>28.634393170095006</v>
      </c>
      <c r="AC74" s="186">
        <f t="shared" ca="1" si="21"/>
        <v>28.89543993599429</v>
      </c>
      <c r="AD74" s="186">
        <f t="shared" ca="1" si="21"/>
        <v>29.158485097712735</v>
      </c>
      <c r="AE74" s="186">
        <f t="shared" ca="1" si="21"/>
        <v>29.416922843160528</v>
      </c>
      <c r="AF74" s="186">
        <f t="shared" ca="1" si="21"/>
        <v>29.66574462460904</v>
      </c>
      <c r="AG74" s="186">
        <f t="shared" ca="1" si="21"/>
        <v>29.9182742559234</v>
      </c>
      <c r="AH74" s="186">
        <f t="shared" ca="1" si="21"/>
        <v>30.155998008196349</v>
      </c>
      <c r="AI74" s="186">
        <f t="shared" ca="1" si="21"/>
        <v>30.390418201202568</v>
      </c>
      <c r="AJ74" s="186">
        <f t="shared" ca="1" si="21"/>
        <v>30.624610628991356</v>
      </c>
      <c r="AK74" s="186">
        <f t="shared" ca="1" si="21"/>
        <v>30.848846692457542</v>
      </c>
      <c r="AL74" s="186">
        <f t="shared" ca="1" si="21"/>
        <v>31.067446782199987</v>
      </c>
      <c r="AM74" s="186">
        <f t="shared" ca="1" si="21"/>
        <v>32.076561785847048</v>
      </c>
      <c r="AN74" s="186">
        <f t="shared" ca="1" si="21"/>
        <v>32.9062897918933</v>
      </c>
      <c r="AO74" s="186">
        <f t="shared" ca="1" si="21"/>
        <v>32.9062897918933</v>
      </c>
      <c r="AP74" s="186">
        <f t="shared" ca="1" si="21"/>
        <v>32.9062897918933</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35.909175296743868</v>
      </c>
      <c r="K77" s="186">
        <f>K$74</f>
        <v>33.595304694775471</v>
      </c>
      <c r="L77" s="186">
        <f>L$74</f>
        <v>31.281434092807075</v>
      </c>
      <c r="M77" s="186">
        <f>M$74</f>
        <v>28.967563490838678</v>
      </c>
      <c r="N77" s="186">
        <f t="shared" ref="N77:AP77" si="26">(($M$74*(1-N$75))+((N74-$M$74)*(1-N$76)))</f>
        <v>26.653692888870285</v>
      </c>
      <c r="O77" s="186">
        <f t="shared" si="26"/>
        <v>24.339822286901889</v>
      </c>
      <c r="P77" s="186">
        <f t="shared" ca="1" si="26"/>
        <v>24.761021818758458</v>
      </c>
      <c r="Q77" s="186">
        <f t="shared" ca="1" si="26"/>
        <v>25.203679761811287</v>
      </c>
      <c r="R77" s="186">
        <f t="shared" ca="1" si="26"/>
        <v>25.428610525761801</v>
      </c>
      <c r="S77" s="186">
        <f t="shared" ca="1" si="26"/>
        <v>25.320768170580845</v>
      </c>
      <c r="T77" s="186">
        <f t="shared" ca="1" si="26"/>
        <v>25.169446169005813</v>
      </c>
      <c r="U77" s="186">
        <f t="shared" ca="1" si="26"/>
        <v>24.981329257182765</v>
      </c>
      <c r="V77" s="186">
        <f t="shared" ca="1" si="26"/>
        <v>24.752409706745453</v>
      </c>
      <c r="W77" s="186">
        <f t="shared" ca="1" si="26"/>
        <v>24.490030868036985</v>
      </c>
      <c r="X77" s="186">
        <f t="shared" ca="1" si="26"/>
        <v>24.199847590120783</v>
      </c>
      <c r="Y77" s="186">
        <f t="shared" ca="1" si="26"/>
        <v>23.906188644565855</v>
      </c>
      <c r="Z77" s="186">
        <f t="shared" ca="1" si="26"/>
        <v>23.598362134341873</v>
      </c>
      <c r="AA77" s="186">
        <f t="shared" ca="1" si="26"/>
        <v>23.254720633218717</v>
      </c>
      <c r="AB77" s="186">
        <f t="shared" ca="1" si="26"/>
        <v>22.907514536076004</v>
      </c>
      <c r="AC77" s="186">
        <f t="shared" ca="1" si="26"/>
        <v>23.116351948795433</v>
      </c>
      <c r="AD77" s="186">
        <f t="shared" ca="1" si="26"/>
        <v>23.326788078170189</v>
      </c>
      <c r="AE77" s="186">
        <f t="shared" ca="1" si="26"/>
        <v>23.533538274528421</v>
      </c>
      <c r="AF77" s="186">
        <f t="shared" ca="1" si="26"/>
        <v>23.732595699687234</v>
      </c>
      <c r="AG77" s="186">
        <f t="shared" ca="1" si="26"/>
        <v>23.934619404738722</v>
      </c>
      <c r="AH77" s="186">
        <f t="shared" ca="1" si="26"/>
        <v>24.12479840655708</v>
      </c>
      <c r="AI77" s="186">
        <f t="shared" ca="1" si="26"/>
        <v>24.312334560962054</v>
      </c>
      <c r="AJ77" s="186">
        <f t="shared" ca="1" si="26"/>
        <v>24.499688503193084</v>
      </c>
      <c r="AK77" s="186">
        <f t="shared" ca="1" si="26"/>
        <v>24.679077353966033</v>
      </c>
      <c r="AL77" s="186">
        <f t="shared" ca="1" si="26"/>
        <v>24.85395742575999</v>
      </c>
      <c r="AM77" s="186">
        <f t="shared" ca="1" si="26"/>
        <v>25.661249428677639</v>
      </c>
      <c r="AN77" s="186">
        <f t="shared" ca="1" si="26"/>
        <v>26.325031833514643</v>
      </c>
      <c r="AO77" s="186">
        <f t="shared" ca="1" si="26"/>
        <v>26.325031833514643</v>
      </c>
      <c r="AP77" s="186">
        <f t="shared" ca="1" si="26"/>
        <v>26.325031833514643</v>
      </c>
    </row>
    <row r="78" spans="1:42">
      <c r="A78" s="313" t="s">
        <v>16</v>
      </c>
      <c r="D78" s="313" t="s">
        <v>551</v>
      </c>
      <c r="E78" s="212">
        <f>DriversGams!A164</f>
        <v>-1</v>
      </c>
      <c r="F78" s="336" t="s">
        <v>653</v>
      </c>
      <c r="G78" s="186" t="s">
        <v>41</v>
      </c>
    </row>
    <row r="79" spans="1:42">
      <c r="A79" s="313" t="s">
        <v>16</v>
      </c>
      <c r="B79" s="228"/>
      <c r="D79" s="186"/>
      <c r="F79" s="91">
        <v>1</v>
      </c>
      <c r="G79" s="91" t="s">
        <v>631</v>
      </c>
      <c r="O79" s="5"/>
    </row>
    <row r="80" spans="1:42">
      <c r="A80" s="313" t="s">
        <v>16</v>
      </c>
      <c r="B80" s="228"/>
      <c r="D80" s="186"/>
      <c r="F80" s="91">
        <v>2</v>
      </c>
      <c r="G80" s="91" t="s">
        <v>635</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631</v>
      </c>
      <c r="J81" s="42">
        <f t="shared" ref="J81:O81" si="28">J102</f>
        <v>14.801331667914985</v>
      </c>
      <c r="K81" s="42">
        <f t="shared" si="28"/>
        <v>13.77594241560559</v>
      </c>
      <c r="L81" s="42">
        <f t="shared" si="28"/>
        <v>12.750553163296196</v>
      </c>
      <c r="M81" s="42">
        <f t="shared" si="28"/>
        <v>11.725163910986801</v>
      </c>
      <c r="N81" s="42">
        <f t="shared" si="28"/>
        <v>10.699774658677406</v>
      </c>
      <c r="O81" s="42">
        <f t="shared" si="28"/>
        <v>9.6743854063680121</v>
      </c>
      <c r="P81" s="24">
        <f t="shared" ref="P81:AP81" ca="1" si="29">OFFSET(P$33,$BB81,$J$96)/OFFSET(O$33,$BB81,$J$96)*O81</f>
        <v>9.6558587191078793</v>
      </c>
      <c r="Q81" s="24">
        <f t="shared" ca="1" si="29"/>
        <v>9.7462607769104928</v>
      </c>
      <c r="R81" s="24">
        <f t="shared" ca="1" si="29"/>
        <v>10.14125245387001</v>
      </c>
      <c r="S81" s="24">
        <f t="shared" ca="1" si="29"/>
        <v>11.348114841328542</v>
      </c>
      <c r="T81" s="24">
        <f t="shared" ca="1" si="29"/>
        <v>11.381134899027664</v>
      </c>
      <c r="U81" s="24">
        <f t="shared" ca="1" si="29"/>
        <v>11.409668252966531</v>
      </c>
      <c r="V81" s="24">
        <f t="shared" ca="1" si="29"/>
        <v>11.411361910366155</v>
      </c>
      <c r="W81" s="24">
        <f t="shared" ca="1" si="29"/>
        <v>11.391439458685902</v>
      </c>
      <c r="X81" s="24">
        <f t="shared" ca="1" si="29"/>
        <v>11.343305644479367</v>
      </c>
      <c r="Y81" s="24">
        <f t="shared" ca="1" si="29"/>
        <v>11.2940190891184</v>
      </c>
      <c r="Z81" s="24">
        <f t="shared" ca="1" si="29"/>
        <v>11.313210930076808</v>
      </c>
      <c r="AA81" s="24">
        <f t="shared" ca="1" si="29"/>
        <v>11.252384354684697</v>
      </c>
      <c r="AB81" s="24">
        <f t="shared" ca="1" si="29"/>
        <v>11.159143858214836</v>
      </c>
      <c r="AC81" s="24">
        <f t="shared" ca="1" si="29"/>
        <v>11.046676606678128</v>
      </c>
      <c r="AD81" s="24">
        <f t="shared" ca="1" si="29"/>
        <v>10.911110102158377</v>
      </c>
      <c r="AE81" s="24">
        <f t="shared" ca="1" si="29"/>
        <v>10.775404662416113</v>
      </c>
      <c r="AF81" s="24">
        <f t="shared" ca="1" si="29"/>
        <v>10.623746121639579</v>
      </c>
      <c r="AG81" s="24">
        <f t="shared" ca="1" si="29"/>
        <v>10.470427064733602</v>
      </c>
      <c r="AH81" s="24">
        <f t="shared" ca="1" si="29"/>
        <v>10.310471589177592</v>
      </c>
      <c r="AI81" s="24">
        <f t="shared" ca="1" si="29"/>
        <v>10.127644772841645</v>
      </c>
      <c r="AJ81" s="24">
        <f t="shared" ca="1" si="29"/>
        <v>9.9480384767971088</v>
      </c>
      <c r="AK81" s="24">
        <f t="shared" ca="1" si="29"/>
        <v>9.7727754302893466</v>
      </c>
      <c r="AL81" s="24">
        <f t="shared" ca="1" si="29"/>
        <v>9.5941654254321485</v>
      </c>
      <c r="AM81" s="24">
        <f t="shared" ca="1" si="29"/>
        <v>8.7194752388624739</v>
      </c>
      <c r="AN81" s="24">
        <f t="shared" ca="1" si="29"/>
        <v>7.8121328513095678</v>
      </c>
      <c r="AO81" s="24">
        <f t="shared" ca="1" si="29"/>
        <v>7.8121328513095678</v>
      </c>
      <c r="AP81" s="24">
        <f t="shared" ca="1" si="29"/>
        <v>7.8121328513095678</v>
      </c>
      <c r="BB81" s="313">
        <v>1</v>
      </c>
    </row>
    <row r="82" spans="1:54">
      <c r="A82" s="313" t="s">
        <v>16</v>
      </c>
      <c r="B82" s="228"/>
      <c r="D82" s="186" t="str">
        <f>D113</f>
        <v>RMEH</v>
      </c>
      <c r="H82" s="313" t="s">
        <v>648</v>
      </c>
      <c r="J82" s="42">
        <f t="shared" ref="J82:O82" si="30">J113</f>
        <v>13.521473473147067</v>
      </c>
      <c r="K82" s="42">
        <f t="shared" si="30"/>
        <v>12.868372566315568</v>
      </c>
      <c r="L82" s="42">
        <f t="shared" si="30"/>
        <v>12.215271659484069</v>
      </c>
      <c r="M82" s="42">
        <f t="shared" si="30"/>
        <v>11.56217075265257</v>
      </c>
      <c r="N82" s="42">
        <f t="shared" si="30"/>
        <v>10.909069845821071</v>
      </c>
      <c r="O82" s="42">
        <f t="shared" si="30"/>
        <v>10.255968938989572</v>
      </c>
      <c r="P82" s="24">
        <f t="shared" ref="P82:AP82" ca="1" si="31">OFFSET(P$33,$BB82,$J$96)/OFFSET(O$33,$BB82,$J$96)*O82</f>
        <v>10.532689473400621</v>
      </c>
      <c r="Q82" s="24">
        <f t="shared" ca="1" si="31"/>
        <v>10.817327693532297</v>
      </c>
      <c r="R82" s="24">
        <f t="shared" ca="1" si="31"/>
        <v>11.36765068761791</v>
      </c>
      <c r="S82" s="24">
        <f t="shared" ca="1" si="31"/>
        <v>10.517539198405712</v>
      </c>
      <c r="T82" s="24">
        <f t="shared" ca="1" si="31"/>
        <v>10.816022059954664</v>
      </c>
      <c r="U82" s="24">
        <f t="shared" ca="1" si="31"/>
        <v>11.099183209672825</v>
      </c>
      <c r="V82" s="24">
        <f t="shared" ca="1" si="31"/>
        <v>11.333509334390895</v>
      </c>
      <c r="W82" s="24">
        <f t="shared" ca="1" si="31"/>
        <v>11.532244580462509</v>
      </c>
      <c r="X82" s="24">
        <f t="shared" ca="1" si="31"/>
        <v>11.708787738467917</v>
      </c>
      <c r="Y82" s="24">
        <f t="shared" ca="1" si="31"/>
        <v>11.917844461727661</v>
      </c>
      <c r="Z82" s="24">
        <f t="shared" ca="1" si="31"/>
        <v>12.113268247642099</v>
      </c>
      <c r="AA82" s="24">
        <f t="shared" ca="1" si="31"/>
        <v>12.272101384903202</v>
      </c>
      <c r="AB82" s="24">
        <f t="shared" ca="1" si="31"/>
        <v>12.468516327378383</v>
      </c>
      <c r="AC82" s="24">
        <f t="shared" ca="1" si="31"/>
        <v>12.647280158076017</v>
      </c>
      <c r="AD82" s="24">
        <f t="shared" ca="1" si="31"/>
        <v>12.846086955343271</v>
      </c>
      <c r="AE82" s="24">
        <f t="shared" ca="1" si="31"/>
        <v>13.043893476646277</v>
      </c>
      <c r="AF82" s="24">
        <f t="shared" ca="1" si="31"/>
        <v>13.232913206900259</v>
      </c>
      <c r="AG82" s="24">
        <f t="shared" ca="1" si="31"/>
        <v>13.439880732219393</v>
      </c>
      <c r="AH82" s="24">
        <f t="shared" ca="1" si="31"/>
        <v>13.624226452292071</v>
      </c>
      <c r="AI82" s="24">
        <f t="shared" ca="1" si="31"/>
        <v>13.816893910895709</v>
      </c>
      <c r="AJ82" s="24">
        <f t="shared" ca="1" si="31"/>
        <v>14.018005436787538</v>
      </c>
      <c r="AK82" s="24">
        <f t="shared" ca="1" si="31"/>
        <v>14.204241067296131</v>
      </c>
      <c r="AL82" s="24">
        <f t="shared" ca="1" si="31"/>
        <v>14.38779001056613</v>
      </c>
      <c r="AM82" s="24">
        <f t="shared" ca="1" si="31"/>
        <v>15.25554755049791</v>
      </c>
      <c r="AN82" s="24">
        <f t="shared" ca="1" si="31"/>
        <v>15.985630141112377</v>
      </c>
      <c r="AO82" s="24">
        <f t="shared" ca="1" si="31"/>
        <v>15.985630141112377</v>
      </c>
      <c r="AP82" s="24">
        <f t="shared" ca="1" si="31"/>
        <v>15.985630141112377</v>
      </c>
      <c r="BB82" s="313">
        <v>2</v>
      </c>
    </row>
    <row r="83" spans="1:54">
      <c r="A83" s="313" t="s">
        <v>16</v>
      </c>
      <c r="B83" s="228"/>
      <c r="D83" s="186" t="str">
        <f>D123</f>
        <v>RHEH</v>
      </c>
      <c r="H83" s="313" t="s">
        <v>647</v>
      </c>
      <c r="J83" s="42">
        <f t="shared" ref="J83:O83" si="32">J123</f>
        <v>7.5863701556818199</v>
      </c>
      <c r="K83" s="42">
        <f t="shared" si="32"/>
        <v>6.9509897128543168</v>
      </c>
      <c r="L83" s="42">
        <f t="shared" si="32"/>
        <v>6.3156092700268136</v>
      </c>
      <c r="M83" s="42">
        <f t="shared" si="32"/>
        <v>5.6802288271993095</v>
      </c>
      <c r="N83" s="42">
        <f t="shared" si="32"/>
        <v>5.0448483843718064</v>
      </c>
      <c r="O83" s="42">
        <f t="shared" si="32"/>
        <v>4.4094679415443032</v>
      </c>
      <c r="P83" s="24">
        <f t="shared" ref="P83:AP83" ca="1" si="33">OFFSET(P$33,$BB83,$J$96)/OFFSET(O$33,$BB83,$J$96)*O83</f>
        <v>4.5724736262499608</v>
      </c>
      <c r="Q83" s="24">
        <f t="shared" ca="1" si="33"/>
        <v>4.6400912913684973</v>
      </c>
      <c r="R83" s="24">
        <f t="shared" ca="1" si="33"/>
        <v>3.919707384273881</v>
      </c>
      <c r="S83" s="24">
        <f t="shared" ca="1" si="33"/>
        <v>3.9718645016747711</v>
      </c>
      <c r="T83" s="24">
        <f t="shared" ca="1" si="33"/>
        <v>4.0210161337320658</v>
      </c>
      <c r="U83" s="24">
        <f t="shared" ca="1" si="33"/>
        <v>4.0670307258529448</v>
      </c>
      <c r="V83" s="24">
        <f t="shared" ca="1" si="33"/>
        <v>4.1599219147488746</v>
      </c>
      <c r="W83" s="24">
        <f t="shared" ca="1" si="33"/>
        <v>4.2874613697815667</v>
      </c>
      <c r="X83" s="24">
        <f t="shared" ca="1" si="33"/>
        <v>4.4477334240081534</v>
      </c>
      <c r="Y83" s="24">
        <f t="shared" ca="1" si="33"/>
        <v>4.5860302219049318</v>
      </c>
      <c r="Z83" s="24">
        <f t="shared" ca="1" si="33"/>
        <v>4.6668090774499902</v>
      </c>
      <c r="AA83" s="24">
        <f t="shared" ca="1" si="33"/>
        <v>4.8349296667763859</v>
      </c>
      <c r="AB83" s="24">
        <f t="shared" ca="1" si="33"/>
        <v>5.0067329845017854</v>
      </c>
      <c r="AC83" s="24">
        <f t="shared" ca="1" si="33"/>
        <v>5.2014831712401453</v>
      </c>
      <c r="AD83" s="24">
        <f t="shared" ca="1" si="33"/>
        <v>5.4012880402110834</v>
      </c>
      <c r="AE83" s="24">
        <f t="shared" ca="1" si="33"/>
        <v>5.597624704098136</v>
      </c>
      <c r="AF83" s="24">
        <f t="shared" ca="1" si="33"/>
        <v>5.8090852960692043</v>
      </c>
      <c r="AG83" s="24">
        <f t="shared" ca="1" si="33"/>
        <v>6.0079664589704036</v>
      </c>
      <c r="AH83" s="24">
        <f t="shared" ca="1" si="33"/>
        <v>6.2212999667266864</v>
      </c>
      <c r="AI83" s="24">
        <f t="shared" ca="1" si="33"/>
        <v>6.4458795174652108</v>
      </c>
      <c r="AJ83" s="24">
        <f t="shared" ca="1" si="33"/>
        <v>6.6585667154067085</v>
      </c>
      <c r="AK83" s="24">
        <f t="shared" ca="1" si="33"/>
        <v>6.8718301948720653</v>
      </c>
      <c r="AL83" s="24">
        <f t="shared" ca="1" si="33"/>
        <v>7.0854913462017066</v>
      </c>
      <c r="AM83" s="24">
        <f t="shared" ca="1" si="33"/>
        <v>8.1015389964866618</v>
      </c>
      <c r="AN83" s="24">
        <f t="shared" ca="1" si="33"/>
        <v>9.1085267994713561</v>
      </c>
      <c r="AO83" s="24">
        <f t="shared" ca="1" si="33"/>
        <v>9.1085267994713561</v>
      </c>
      <c r="AP83" s="24">
        <f t="shared" ca="1" si="33"/>
        <v>9.1085267994713561</v>
      </c>
      <c r="BB83" s="313">
        <v>3</v>
      </c>
    </row>
    <row r="84" spans="1:54">
      <c r="A84" s="313" t="s">
        <v>16</v>
      </c>
      <c r="B84" s="228"/>
      <c r="D84" s="186" t="s">
        <v>377</v>
      </c>
      <c r="J84" s="42">
        <f t="shared" ref="J84:O84" si="34">J117</f>
        <v>6.2973927659906073</v>
      </c>
      <c r="K84" s="42">
        <f t="shared" si="34"/>
        <v>7.1494611937355241</v>
      </c>
      <c r="L84" s="42">
        <f t="shared" si="34"/>
        <v>8.0015296214804419</v>
      </c>
      <c r="M84" s="42">
        <f t="shared" si="34"/>
        <v>8.8535980492253596</v>
      </c>
      <c r="N84" s="42">
        <f t="shared" si="34"/>
        <v>9.7056664769702756</v>
      </c>
      <c r="O84" s="42">
        <f t="shared" si="34"/>
        <v>10.557734904715193</v>
      </c>
      <c r="P84" s="24">
        <f t="shared" ref="P84:AP84" ca="1" si="35">OFFSET(P$33,$BB117,$J$96)/OFFSET(O$33,$BB117,$J$96)*O84</f>
        <v>10.842597511298987</v>
      </c>
      <c r="Q84" s="24">
        <f t="shared" ca="1" si="35"/>
        <v>11.135610769215138</v>
      </c>
      <c r="R84" s="24">
        <f t="shared" ca="1" si="35"/>
        <v>11.702126163137292</v>
      </c>
      <c r="S84" s="24">
        <f t="shared" ca="1" si="35"/>
        <v>10.827001462980069</v>
      </c>
      <c r="T84" s="24">
        <f t="shared" ca="1" si="35"/>
        <v>11.134266719396214</v>
      </c>
      <c r="U84" s="24">
        <f t="shared" ca="1" si="35"/>
        <v>11.425759446394785</v>
      </c>
      <c r="V84" s="24">
        <f t="shared" ca="1" si="35"/>
        <v>11.666980253589072</v>
      </c>
      <c r="W84" s="24">
        <f t="shared" ca="1" si="35"/>
        <v>11.871562975780327</v>
      </c>
      <c r="X84" s="24">
        <f t="shared" ca="1" si="35"/>
        <v>12.053300642162728</v>
      </c>
      <c r="Y84" s="24">
        <f t="shared" ca="1" si="35"/>
        <v>12.268508534986383</v>
      </c>
      <c r="Z84" s="24">
        <f t="shared" ca="1" si="35"/>
        <v>12.469682362445704</v>
      </c>
      <c r="AA84" s="24">
        <f t="shared" ca="1" si="35"/>
        <v>12.6331889182146</v>
      </c>
      <c r="AB84" s="24">
        <f t="shared" ca="1" si="35"/>
        <v>12.835383065477895</v>
      </c>
      <c r="AC84" s="24">
        <f t="shared" ca="1" si="35"/>
        <v>13.019406744399348</v>
      </c>
      <c r="AD84" s="24">
        <f t="shared" ca="1" si="35"/>
        <v>13.224063123069106</v>
      </c>
      <c r="AE84" s="24">
        <f t="shared" ca="1" si="35"/>
        <v>13.427689794207092</v>
      </c>
      <c r="AF84" s="24">
        <f t="shared" ca="1" si="35"/>
        <v>13.622271136609143</v>
      </c>
      <c r="AG84" s="24">
        <f t="shared" ca="1" si="35"/>
        <v>13.835328360085839</v>
      </c>
      <c r="AH84" s="24">
        <f t="shared" ca="1" si="35"/>
        <v>14.025098166812448</v>
      </c>
      <c r="AI84" s="24">
        <f t="shared" ca="1" si="35"/>
        <v>14.223434566308487</v>
      </c>
      <c r="AJ84" s="24">
        <f t="shared" ca="1" si="35"/>
        <v>14.430463486664975</v>
      </c>
      <c r="AK84" s="24">
        <f t="shared" ca="1" si="35"/>
        <v>14.622178811508375</v>
      </c>
      <c r="AL84" s="24">
        <f t="shared" ca="1" si="35"/>
        <v>14.811128397511721</v>
      </c>
      <c r="AM84" s="24">
        <f t="shared" ca="1" si="35"/>
        <v>15.704418356039048</v>
      </c>
      <c r="AN84" s="24">
        <f t="shared" ca="1" si="35"/>
        <v>16.455982493577732</v>
      </c>
      <c r="AO84" s="24">
        <f t="shared" ca="1" si="35"/>
        <v>16.455982493577732</v>
      </c>
      <c r="AP84" s="24">
        <f t="shared" ca="1" si="35"/>
        <v>16.455982493577732</v>
      </c>
      <c r="BB84" s="313">
        <v>4</v>
      </c>
    </row>
    <row r="85" spans="1:54">
      <c r="A85" s="313" t="s">
        <v>16</v>
      </c>
      <c r="B85" s="228"/>
      <c r="D85" s="186" t="s">
        <v>365</v>
      </c>
      <c r="J85" s="42">
        <f t="shared" ref="J85:O85" si="36">J127</f>
        <v>12.654091880341426</v>
      </c>
      <c r="K85" s="42">
        <f t="shared" si="36"/>
        <v>12.636321580209477</v>
      </c>
      <c r="L85" s="42">
        <f t="shared" si="36"/>
        <v>12.618551280077529</v>
      </c>
      <c r="M85" s="42">
        <f t="shared" si="36"/>
        <v>12.600780979945583</v>
      </c>
      <c r="N85" s="42">
        <f t="shared" si="36"/>
        <v>12.583010679813635</v>
      </c>
      <c r="O85" s="42">
        <f t="shared" si="36"/>
        <v>12.565240379681686</v>
      </c>
      <c r="P85" s="24">
        <f t="shared" ref="P85:AP85" ca="1" si="37">OFFSET(P$33,$BB127,$J$96)/OFFSET(O$33,$BB127,$J$96)*O85</f>
        <v>13.029742137883348</v>
      </c>
      <c r="Q85" s="24">
        <f t="shared" ca="1" si="37"/>
        <v>13.222425751278587</v>
      </c>
      <c r="R85" s="24">
        <f t="shared" ca="1" si="37"/>
        <v>11.169616415028379</v>
      </c>
      <c r="S85" s="24">
        <f t="shared" ca="1" si="37"/>
        <v>11.318243579652675</v>
      </c>
      <c r="T85" s="24">
        <f t="shared" ca="1" si="37"/>
        <v>11.458306299246294</v>
      </c>
      <c r="U85" s="24">
        <f t="shared" ca="1" si="37"/>
        <v>11.58942969522893</v>
      </c>
      <c r="V85" s="24">
        <f t="shared" ca="1" si="37"/>
        <v>11.854132859670806</v>
      </c>
      <c r="W85" s="24">
        <f t="shared" ca="1" si="37"/>
        <v>12.217569884641696</v>
      </c>
      <c r="X85" s="24">
        <f t="shared" ca="1" si="37"/>
        <v>12.674281876700569</v>
      </c>
      <c r="Y85" s="24">
        <f t="shared" ca="1" si="37"/>
        <v>13.068373075990403</v>
      </c>
      <c r="Z85" s="24">
        <f t="shared" ca="1" si="37"/>
        <v>13.29856087891244</v>
      </c>
      <c r="AA85" s="24">
        <f t="shared" ca="1" si="37"/>
        <v>13.777638093139803</v>
      </c>
      <c r="AB85" s="24">
        <f t="shared" ca="1" si="37"/>
        <v>14.267209627362234</v>
      </c>
      <c r="AC85" s="24">
        <f t="shared" ca="1" si="37"/>
        <v>14.822170666380098</v>
      </c>
      <c r="AD85" s="24">
        <f t="shared" ca="1" si="37"/>
        <v>15.391535551425928</v>
      </c>
      <c r="AE85" s="24">
        <f t="shared" ca="1" si="37"/>
        <v>15.951017423114413</v>
      </c>
      <c r="AF85" s="24">
        <f t="shared" ca="1" si="37"/>
        <v>16.55359651069832</v>
      </c>
      <c r="AG85" s="24">
        <f t="shared" ca="1" si="37"/>
        <v>17.120329198626422</v>
      </c>
      <c r="AH85" s="24">
        <f t="shared" ca="1" si="37"/>
        <v>17.728245355753437</v>
      </c>
      <c r="AI85" s="24">
        <f t="shared" ca="1" si="37"/>
        <v>18.368208289331811</v>
      </c>
      <c r="AJ85" s="24">
        <f t="shared" ca="1" si="37"/>
        <v>18.974282719000961</v>
      </c>
      <c r="AK85" s="24">
        <f t="shared" ca="1" si="37"/>
        <v>19.581999323184053</v>
      </c>
      <c r="AL85" s="24">
        <f t="shared" ca="1" si="37"/>
        <v>20.19084913496344</v>
      </c>
      <c r="AM85" s="24">
        <f t="shared" ca="1" si="37"/>
        <v>23.08618325061866</v>
      </c>
      <c r="AN85" s="24">
        <f t="shared" ca="1" si="37"/>
        <v>25.955700383218293</v>
      </c>
      <c r="AO85" s="24">
        <f t="shared" ca="1" si="37"/>
        <v>25.955700383218293</v>
      </c>
      <c r="AP85" s="24">
        <f t="shared" ca="1" si="37"/>
        <v>25.955700383218293</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654</v>
      </c>
    </row>
    <row r="89" spans="1:54">
      <c r="A89" s="313" t="s">
        <v>16</v>
      </c>
      <c r="B89" s="228"/>
      <c r="C89" s="313" t="s">
        <v>655</v>
      </c>
      <c r="D89" s="186" t="str">
        <f>D81</f>
        <v>RLEH</v>
      </c>
      <c r="J89" s="42">
        <f t="shared" ref="J89:O93" si="38">J81</f>
        <v>14.801331667914985</v>
      </c>
      <c r="K89" s="42">
        <f t="shared" si="38"/>
        <v>13.77594241560559</v>
      </c>
      <c r="L89" s="42">
        <f t="shared" si="38"/>
        <v>12.750553163296196</v>
      </c>
      <c r="M89" s="42">
        <f t="shared" si="38"/>
        <v>11.725163910986801</v>
      </c>
      <c r="N89" s="42">
        <f t="shared" si="38"/>
        <v>10.699774658677406</v>
      </c>
      <c r="O89" s="42">
        <f t="shared" si="38"/>
        <v>9.6743854063680121</v>
      </c>
      <c r="P89" s="186">
        <f t="shared" ref="P89:AP89" ca="1" si="39">(($M$81*(1-P$75))+((P81-$M$81)*(1-P$76)))</f>
        <v>9.6558587191078793</v>
      </c>
      <c r="Q89" s="186">
        <f t="shared" ca="1" si="39"/>
        <v>9.7462607769104928</v>
      </c>
      <c r="R89" s="186">
        <f t="shared" ca="1" si="39"/>
        <v>10.14125245387001</v>
      </c>
      <c r="S89" s="186">
        <f t="shared" ca="1" si="39"/>
        <v>11.121152544501971</v>
      </c>
      <c r="T89" s="186">
        <f t="shared" ca="1" si="39"/>
        <v>10.925889503066557</v>
      </c>
      <c r="U89" s="186">
        <f t="shared" ca="1" si="39"/>
        <v>10.725088157788539</v>
      </c>
      <c r="V89" s="186">
        <f t="shared" ca="1" si="39"/>
        <v>10.498452957536864</v>
      </c>
      <c r="W89" s="186">
        <f t="shared" ca="1" si="39"/>
        <v>10.252295512817311</v>
      </c>
      <c r="X89" s="186">
        <f t="shared" ca="1" si="39"/>
        <v>9.9821089671418424</v>
      </c>
      <c r="Y89" s="186">
        <f t="shared" ca="1" si="39"/>
        <v>9.7128564166418236</v>
      </c>
      <c r="Z89" s="186">
        <f t="shared" ca="1" si="39"/>
        <v>9.5030971812645184</v>
      </c>
      <c r="AA89" s="186">
        <f t="shared" ca="1" si="39"/>
        <v>9.2269551708414514</v>
      </c>
      <c r="AB89" s="186">
        <f t="shared" ca="1" si="39"/>
        <v>8.9273150865718698</v>
      </c>
      <c r="AC89" s="186">
        <f t="shared" ca="1" si="39"/>
        <v>8.8373412853425037</v>
      </c>
      <c r="AD89" s="186">
        <f t="shared" ca="1" si="39"/>
        <v>8.7288880817267032</v>
      </c>
      <c r="AE89" s="186">
        <f t="shared" ca="1" si="39"/>
        <v>8.6203237299328919</v>
      </c>
      <c r="AF89" s="186">
        <f t="shared" ca="1" si="39"/>
        <v>8.498996897311665</v>
      </c>
      <c r="AG89" s="186">
        <f t="shared" ca="1" si="39"/>
        <v>8.3763416517868823</v>
      </c>
      <c r="AH89" s="186">
        <f t="shared" ca="1" si="39"/>
        <v>8.2483772713420738</v>
      </c>
      <c r="AI89" s="186">
        <f t="shared" ca="1" si="39"/>
        <v>8.1021158182733171</v>
      </c>
      <c r="AJ89" s="186">
        <f t="shared" ca="1" si="39"/>
        <v>7.9584307814376878</v>
      </c>
      <c r="AK89" s="186">
        <f t="shared" ca="1" si="39"/>
        <v>7.8182203442314782</v>
      </c>
      <c r="AL89" s="186">
        <f t="shared" ca="1" si="39"/>
        <v>7.6753323403457197</v>
      </c>
      <c r="AM89" s="186">
        <f t="shared" ca="1" si="39"/>
        <v>6.9755801910899802</v>
      </c>
      <c r="AN89" s="186">
        <f ca="1">(($M$81*(1-AN$75))+((AN81-$M$81)*(1-AN$76)))</f>
        <v>6.2497062810476551</v>
      </c>
      <c r="AO89" s="186">
        <f t="shared" ca="1" si="39"/>
        <v>6.2497062810476551</v>
      </c>
      <c r="AP89" s="186">
        <f t="shared" ca="1" si="39"/>
        <v>6.2497062810476551</v>
      </c>
      <c r="AR89" s="186">
        <v>5.6509347274363675</v>
      </c>
    </row>
    <row r="90" spans="1:54">
      <c r="A90" s="313" t="s">
        <v>16</v>
      </c>
      <c r="B90" s="228"/>
      <c r="D90" s="186" t="str">
        <f>D82</f>
        <v>RMEH</v>
      </c>
      <c r="J90" s="42">
        <f t="shared" si="38"/>
        <v>13.521473473147067</v>
      </c>
      <c r="K90" s="42">
        <f t="shared" si="38"/>
        <v>12.868372566315568</v>
      </c>
      <c r="L90" s="42">
        <f t="shared" si="38"/>
        <v>12.215271659484069</v>
      </c>
      <c r="M90" s="42">
        <f t="shared" si="38"/>
        <v>11.56217075265257</v>
      </c>
      <c r="N90" s="42">
        <f t="shared" si="38"/>
        <v>10.909069845821071</v>
      </c>
      <c r="O90" s="42">
        <f t="shared" si="38"/>
        <v>10.255968938989572</v>
      </c>
      <c r="P90" s="186">
        <f t="shared" ref="P90:AP90" ca="1" si="40">(($M$82*(1-P$75))+((P82-$M$82)*(1-P$76)))</f>
        <v>10.532689473400621</v>
      </c>
      <c r="Q90" s="186">
        <f t="shared" ca="1" si="40"/>
        <v>10.817327693532297</v>
      </c>
      <c r="R90" s="186">
        <f t="shared" ca="1" si="40"/>
        <v>11.36765068761791</v>
      </c>
      <c r="S90" s="186">
        <f t="shared" ca="1" si="40"/>
        <v>10.307188414437597</v>
      </c>
      <c r="T90" s="186">
        <f t="shared" ca="1" si="40"/>
        <v>10.383381177556476</v>
      </c>
      <c r="U90" s="186">
        <f t="shared" ca="1" si="40"/>
        <v>10.433232217092455</v>
      </c>
      <c r="V90" s="186">
        <f t="shared" ca="1" si="40"/>
        <v>10.426828587639625</v>
      </c>
      <c r="W90" s="186">
        <f t="shared" ca="1" si="40"/>
        <v>10.379020122416257</v>
      </c>
      <c r="X90" s="186">
        <f t="shared" ca="1" si="40"/>
        <v>10.303733209851767</v>
      </c>
      <c r="Y90" s="186">
        <f t="shared" ca="1" si="40"/>
        <v>10.249346237085788</v>
      </c>
      <c r="Z90" s="186">
        <f t="shared" ca="1" si="40"/>
        <v>10.175145328019363</v>
      </c>
      <c r="AA90" s="186">
        <f t="shared" ca="1" si="40"/>
        <v>10.063123135620627</v>
      </c>
      <c r="AB90" s="186">
        <f t="shared" ca="1" si="40"/>
        <v>9.9748130619027062</v>
      </c>
      <c r="AC90" s="186">
        <f t="shared" ca="1" si="40"/>
        <v>10.117824126460814</v>
      </c>
      <c r="AD90" s="186">
        <f t="shared" ca="1" si="40"/>
        <v>10.276869564274616</v>
      </c>
      <c r="AE90" s="186">
        <f t="shared" ca="1" si="40"/>
        <v>10.435114781317022</v>
      </c>
      <c r="AF90" s="186">
        <f t="shared" ca="1" si="40"/>
        <v>10.586330565520207</v>
      </c>
      <c r="AG90" s="186">
        <f t="shared" ca="1" si="40"/>
        <v>10.751904585775515</v>
      </c>
      <c r="AH90" s="186">
        <f t="shared" ca="1" si="40"/>
        <v>10.899381161833656</v>
      </c>
      <c r="AI90" s="186">
        <f t="shared" ca="1" si="40"/>
        <v>11.053515128716567</v>
      </c>
      <c r="AJ90" s="186">
        <f t="shared" ca="1" si="40"/>
        <v>11.21440434943003</v>
      </c>
      <c r="AK90" s="186">
        <f t="shared" ca="1" si="40"/>
        <v>11.363392853836904</v>
      </c>
      <c r="AL90" s="186">
        <f t="shared" ca="1" si="40"/>
        <v>11.510232008452904</v>
      </c>
      <c r="AM90" s="186">
        <f t="shared" ca="1" si="40"/>
        <v>12.204438040398328</v>
      </c>
      <c r="AN90" s="186">
        <f t="shared" ca="1" si="40"/>
        <v>12.788504112889902</v>
      </c>
      <c r="AO90" s="186">
        <f t="shared" ca="1" si="40"/>
        <v>12.788504112889902</v>
      </c>
      <c r="AP90" s="186">
        <f t="shared" ca="1" si="40"/>
        <v>12.788504112889902</v>
      </c>
      <c r="AR90" s="186">
        <v>15.965795038638294</v>
      </c>
    </row>
    <row r="91" spans="1:54">
      <c r="A91" s="313" t="s">
        <v>16</v>
      </c>
      <c r="B91" s="228"/>
      <c r="D91" s="186" t="str">
        <f>D83</f>
        <v>RHEH</v>
      </c>
      <c r="J91" s="42">
        <f t="shared" si="38"/>
        <v>7.5863701556818199</v>
      </c>
      <c r="K91" s="42">
        <f t="shared" si="38"/>
        <v>6.9509897128543168</v>
      </c>
      <c r="L91" s="42">
        <f t="shared" si="38"/>
        <v>6.3156092700268136</v>
      </c>
      <c r="M91" s="42">
        <f t="shared" si="38"/>
        <v>5.6802288271993095</v>
      </c>
      <c r="N91" s="42">
        <f t="shared" si="38"/>
        <v>5.0448483843718064</v>
      </c>
      <c r="O91" s="42">
        <f t="shared" si="38"/>
        <v>4.4094679415443032</v>
      </c>
      <c r="P91" s="186">
        <f t="shared" ref="P91:AP91" ca="1" si="41">(($M$83*(1-P$75))+((P83-$M$83)*(1-P$76)))</f>
        <v>4.5724736262499608</v>
      </c>
      <c r="Q91" s="186">
        <f t="shared" ca="1" si="41"/>
        <v>4.6400912913684973</v>
      </c>
      <c r="R91" s="186">
        <f t="shared" ca="1" si="41"/>
        <v>3.919707384273881</v>
      </c>
      <c r="S91" s="186">
        <f t="shared" ca="1" si="41"/>
        <v>3.8924272116412757</v>
      </c>
      <c r="T91" s="186">
        <f t="shared" ca="1" si="41"/>
        <v>3.860175488382783</v>
      </c>
      <c r="U91" s="186">
        <f t="shared" ca="1" si="41"/>
        <v>3.8230088823017674</v>
      </c>
      <c r="V91" s="186">
        <f t="shared" ca="1" si="41"/>
        <v>3.8271281615689645</v>
      </c>
      <c r="W91" s="186">
        <f t="shared" ca="1" si="41"/>
        <v>3.85871523280341</v>
      </c>
      <c r="X91" s="186">
        <f t="shared" ca="1" si="41"/>
        <v>3.9140054131271746</v>
      </c>
      <c r="Y91" s="186">
        <f t="shared" ca="1" si="41"/>
        <v>3.9439859908382409</v>
      </c>
      <c r="Z91" s="186">
        <f t="shared" ca="1" si="41"/>
        <v>3.9201196250579913</v>
      </c>
      <c r="AA91" s="186">
        <f t="shared" ca="1" si="41"/>
        <v>3.9646423267566364</v>
      </c>
      <c r="AB91" s="186">
        <f t="shared" ca="1" si="41"/>
        <v>4.005386387601428</v>
      </c>
      <c r="AC91" s="186">
        <f t="shared" ca="1" si="41"/>
        <v>4.1611865369921164</v>
      </c>
      <c r="AD91" s="186">
        <f t="shared" ca="1" si="41"/>
        <v>4.3210304321688664</v>
      </c>
      <c r="AE91" s="186">
        <f t="shared" ca="1" si="41"/>
        <v>4.4780997632785091</v>
      </c>
      <c r="AF91" s="186">
        <f t="shared" ca="1" si="41"/>
        <v>4.6472682368553633</v>
      </c>
      <c r="AG91" s="186">
        <f t="shared" ca="1" si="41"/>
        <v>4.8063731671763232</v>
      </c>
      <c r="AH91" s="186">
        <f t="shared" ca="1" si="41"/>
        <v>4.9770399733813493</v>
      </c>
      <c r="AI91" s="186">
        <f t="shared" ca="1" si="41"/>
        <v>5.1567036139721685</v>
      </c>
      <c r="AJ91" s="186">
        <f t="shared" ca="1" si="41"/>
        <v>5.3268533723253668</v>
      </c>
      <c r="AK91" s="186">
        <f t="shared" ca="1" si="41"/>
        <v>5.497464155897652</v>
      </c>
      <c r="AL91" s="186">
        <f t="shared" ca="1" si="41"/>
        <v>5.6683930769613653</v>
      </c>
      <c r="AM91" s="186">
        <f t="shared" ca="1" si="41"/>
        <v>6.4812311971893291</v>
      </c>
      <c r="AN91" s="186">
        <f t="shared" ca="1" si="41"/>
        <v>7.2868214395770856</v>
      </c>
      <c r="AO91" s="186">
        <f t="shared" ca="1" si="41"/>
        <v>7.2868214395770856</v>
      </c>
      <c r="AP91" s="186">
        <f t="shared" ca="1" si="41"/>
        <v>7.2868214395770856</v>
      </c>
      <c r="AR91" s="186">
        <v>15.624866478724483</v>
      </c>
    </row>
    <row r="92" spans="1:54">
      <c r="A92" s="313" t="s">
        <v>16</v>
      </c>
      <c r="B92" s="228"/>
      <c r="D92" s="186" t="str">
        <f>D84</f>
        <v>RMEO</v>
      </c>
      <c r="I92" s="313">
        <v>0.1</v>
      </c>
      <c r="J92" s="42">
        <f t="shared" si="38"/>
        <v>6.2973927659906073</v>
      </c>
      <c r="K92" s="42">
        <f t="shared" si="38"/>
        <v>7.1494611937355241</v>
      </c>
      <c r="L92" s="42">
        <f t="shared" si="38"/>
        <v>8.0015296214804419</v>
      </c>
      <c r="M92" s="42">
        <f t="shared" si="38"/>
        <v>8.8535980492253596</v>
      </c>
      <c r="N92" s="42">
        <f t="shared" si="38"/>
        <v>9.7056664769702756</v>
      </c>
      <c r="O92" s="42">
        <f t="shared" si="38"/>
        <v>10.557734904715193</v>
      </c>
      <c r="P92" s="186">
        <f ca="1">OFFSET(P$33,$BB117,$J$96)/OFFSET(O$33,$BB117,$J$96)*O117</f>
        <v>10.842597511298987</v>
      </c>
      <c r="Q92" s="186">
        <f t="shared" ref="Q92:AP92" ca="1" si="42">(($M$84*(1-Q$75*$I$92))+((Q84-$M$84)*(1-Q$76*$I$92)))</f>
        <v>11.135610769215138</v>
      </c>
      <c r="R92" s="186">
        <f t="shared" ca="1" si="42"/>
        <v>11.702126163137292</v>
      </c>
      <c r="S92" s="186">
        <f t="shared" ca="1" si="42"/>
        <v>10.80534746005411</v>
      </c>
      <c r="T92" s="186">
        <f t="shared" ca="1" si="42"/>
        <v>11.089729652518628</v>
      </c>
      <c r="U92" s="186">
        <f t="shared" ca="1" si="42"/>
        <v>11.357204889716416</v>
      </c>
      <c r="V92" s="186">
        <f t="shared" ca="1" si="42"/>
        <v>11.573644411560359</v>
      </c>
      <c r="W92" s="186">
        <f t="shared" ca="1" si="42"/>
        <v>11.752847346022524</v>
      </c>
      <c r="X92" s="186">
        <f t="shared" ca="1" si="42"/>
        <v>11.908661034456776</v>
      </c>
      <c r="Y92" s="186">
        <f t="shared" ca="1" si="42"/>
        <v>12.096749415496573</v>
      </c>
      <c r="Z92" s="186">
        <f t="shared" ca="1" si="42"/>
        <v>12.270167444646573</v>
      </c>
      <c r="AA92" s="186">
        <f t="shared" ca="1" si="42"/>
        <v>12.405791517686737</v>
      </c>
      <c r="AB92" s="186">
        <f t="shared" ca="1" si="42"/>
        <v>12.578675404168337</v>
      </c>
      <c r="AC92" s="186">
        <f t="shared" ca="1" si="42"/>
        <v>12.75901860951136</v>
      </c>
      <c r="AD92" s="186">
        <f t="shared" ca="1" si="42"/>
        <v>12.959581860607724</v>
      </c>
      <c r="AE92" s="186">
        <f t="shared" ca="1" si="42"/>
        <v>13.159135998322949</v>
      </c>
      <c r="AF92" s="186">
        <f t="shared" ca="1" si="42"/>
        <v>13.34982571387696</v>
      </c>
      <c r="AG92" s="186">
        <f t="shared" ca="1" si="42"/>
        <v>13.558621792884122</v>
      </c>
      <c r="AH92" s="186">
        <f t="shared" ca="1" si="42"/>
        <v>13.744596203476199</v>
      </c>
      <c r="AI92" s="186">
        <f t="shared" ca="1" si="42"/>
        <v>13.938965874982317</v>
      </c>
      <c r="AJ92" s="186">
        <f t="shared" ca="1" si="42"/>
        <v>14.141854216931675</v>
      </c>
      <c r="AK92" s="186">
        <f t="shared" ca="1" si="42"/>
        <v>14.329735235278207</v>
      </c>
      <c r="AL92" s="186">
        <f t="shared" ca="1" si="42"/>
        <v>14.514905829561485</v>
      </c>
      <c r="AM92" s="186">
        <f t="shared" ca="1" si="42"/>
        <v>15.390329988918266</v>
      </c>
      <c r="AN92" s="186">
        <f t="shared" ca="1" si="42"/>
        <v>16.126862843706178</v>
      </c>
      <c r="AO92" s="186">
        <f t="shared" ca="1" si="42"/>
        <v>16.126862843706178</v>
      </c>
      <c r="AP92" s="186">
        <f t="shared" ca="1" si="42"/>
        <v>16.126862843706178</v>
      </c>
      <c r="AR92" s="186">
        <v>12.91511152465643</v>
      </c>
    </row>
    <row r="93" spans="1:54">
      <c r="A93" s="313" t="s">
        <v>16</v>
      </c>
      <c r="B93" s="228"/>
      <c r="D93" s="186" t="str">
        <f>D85</f>
        <v>RHEO</v>
      </c>
      <c r="I93" s="313">
        <v>0.1</v>
      </c>
      <c r="J93" s="42">
        <f t="shared" si="38"/>
        <v>12.654091880341426</v>
      </c>
      <c r="K93" s="42">
        <f t="shared" si="38"/>
        <v>12.636321580209477</v>
      </c>
      <c r="L93" s="42">
        <f t="shared" si="38"/>
        <v>12.618551280077529</v>
      </c>
      <c r="M93" s="42">
        <f t="shared" si="38"/>
        <v>12.600780979945583</v>
      </c>
      <c r="N93" s="42">
        <f t="shared" si="38"/>
        <v>12.583010679813635</v>
      </c>
      <c r="O93" s="42">
        <f t="shared" si="38"/>
        <v>12.565240379681686</v>
      </c>
      <c r="P93" s="186">
        <f ca="1">(($M$85*(1-P$75))+((P85-$M$85)*(1-P$76)))</f>
        <v>13.029742137883348</v>
      </c>
      <c r="Q93" s="186">
        <f t="shared" ref="Q93:AP93" ca="1" si="43">(($M$85*(1-Q$75*$I$93))+((Q85-$M$85)*(1-Q$76*$I$93)))</f>
        <v>13.222425751278587</v>
      </c>
      <c r="R93" s="186">
        <f t="shared" ca="1" si="43"/>
        <v>11.169616415028379</v>
      </c>
      <c r="S93" s="186">
        <f t="shared" ca="1" si="43"/>
        <v>11.29560709249337</v>
      </c>
      <c r="T93" s="186">
        <f t="shared" ca="1" si="43"/>
        <v>11.412473074049309</v>
      </c>
      <c r="U93" s="186">
        <f t="shared" ca="1" si="43"/>
        <v>11.519893117057556</v>
      </c>
      <c r="V93" s="186">
        <f t="shared" ca="1" si="43"/>
        <v>11.759299796793439</v>
      </c>
      <c r="W93" s="186">
        <f t="shared" ca="1" si="43"/>
        <v>12.09539418579528</v>
      </c>
      <c r="X93" s="186">
        <f t="shared" ca="1" si="43"/>
        <v>12.522190494180162</v>
      </c>
      <c r="Y93" s="186">
        <f t="shared" ca="1" si="43"/>
        <v>12.885415852926538</v>
      </c>
      <c r="Z93" s="186">
        <f t="shared" ca="1" si="43"/>
        <v>13.085783904849841</v>
      </c>
      <c r="AA93" s="186">
        <f t="shared" ca="1" si="43"/>
        <v>13.529640607463287</v>
      </c>
      <c r="AB93" s="186">
        <f t="shared" ca="1" si="43"/>
        <v>13.981865434814988</v>
      </c>
      <c r="AC93" s="186">
        <f t="shared" ca="1" si="43"/>
        <v>14.525727253052494</v>
      </c>
      <c r="AD93" s="186">
        <f t="shared" ca="1" si="43"/>
        <v>15.083704840397409</v>
      </c>
      <c r="AE93" s="186">
        <f t="shared" ca="1" si="43"/>
        <v>15.631997074652123</v>
      </c>
      <c r="AF93" s="186">
        <f t="shared" ca="1" si="43"/>
        <v>16.222524580484354</v>
      </c>
      <c r="AG93" s="186">
        <f t="shared" ca="1" si="43"/>
        <v>16.777922614653892</v>
      </c>
      <c r="AH93" s="186">
        <f t="shared" ca="1" si="43"/>
        <v>17.373680448638368</v>
      </c>
      <c r="AI93" s="186">
        <f t="shared" ca="1" si="43"/>
        <v>18.000844123545175</v>
      </c>
      <c r="AJ93" s="186">
        <f t="shared" ca="1" si="43"/>
        <v>18.594797064620941</v>
      </c>
      <c r="AK93" s="186">
        <f t="shared" ca="1" si="43"/>
        <v>19.19035933672037</v>
      </c>
      <c r="AL93" s="186">
        <f t="shared" ca="1" si="43"/>
        <v>19.787032152264167</v>
      </c>
      <c r="AM93" s="186">
        <f t="shared" ca="1" si="43"/>
        <v>22.624459585606285</v>
      </c>
      <c r="AN93" s="186">
        <f t="shared" ca="1" si="43"/>
        <v>25.436586375553926</v>
      </c>
      <c r="AO93" s="186">
        <f t="shared" ca="1" si="43"/>
        <v>25.436586375553926</v>
      </c>
      <c r="AP93" s="186">
        <f t="shared" ca="1" si="43"/>
        <v>25.436586375553926</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'[11]TS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'[11]TS BYDem'!A10</f>
        <v/>
      </c>
      <c r="B99" s="22" t="str">
        <f>'[11]TS BYDem'!B10</f>
        <v>COM_PROJ</v>
      </c>
      <c r="C99" s="22" t="str">
        <f>'[11]TS BYDem'!C10</f>
        <v>-</v>
      </c>
      <c r="D99" s="22" t="str">
        <f>'[11]TS BYDem'!D10</f>
        <v>RLEL</v>
      </c>
      <c r="E99" s="111" t="str">
        <f>'[11]TS BYDem'!E10</f>
        <v>-</v>
      </c>
      <c r="F99" s="111" t="str">
        <f>'[11]TS BYDem'!F10</f>
        <v>-</v>
      </c>
      <c r="G99" s="111" t="str">
        <f>'[11]TS BYDem'!G10</f>
        <v>-</v>
      </c>
      <c r="H99" s="111" t="str">
        <f>'[11]TS BYDem'!H10</f>
        <v>-</v>
      </c>
      <c r="I99" s="111">
        <f>'[11]TS BYDem'!I10</f>
        <v>0</v>
      </c>
      <c r="J99" s="24">
        <f>'[11]TS BYDem'!J10</f>
        <v>18.173250507337517</v>
      </c>
      <c r="K99" s="24">
        <f t="shared" ref="K99:N128" si="45">($O99-$J99)*(K$97-$J$97)/($O$97-$J$97)+$J99</f>
        <v>18.173250507337517</v>
      </c>
      <c r="L99" s="24">
        <f t="shared" si="45"/>
        <v>18.173250507337517</v>
      </c>
      <c r="M99" s="24">
        <f t="shared" si="45"/>
        <v>18.173250507337517</v>
      </c>
      <c r="N99" s="24">
        <f t="shared" si="45"/>
        <v>18.173250507337517</v>
      </c>
      <c r="O99" s="24">
        <f>'[11]TS BYDem'!O10</f>
        <v>18.173250507337517</v>
      </c>
      <c r="P99" s="24">
        <f t="shared" ref="P99:AP99" ca="1" si="46">OFFSET(P$21,$BB99,$J$96)/OFFSET(O$21,$BB99,$J$96)*O99</f>
        <v>18.138448283267774</v>
      </c>
      <c r="Q99" s="24">
        <f t="shared" ca="1" si="46"/>
        <v>18.308267778131427</v>
      </c>
      <c r="R99" s="24">
        <f t="shared" ca="1" si="46"/>
        <v>19.050256275816629</v>
      </c>
      <c r="S99" s="24">
        <f t="shared" ca="1" si="46"/>
        <v>21.317336981608083</v>
      </c>
      <c r="T99" s="24">
        <f t="shared" ca="1" si="46"/>
        <v>21.37936487848491</v>
      </c>
      <c r="U99" s="24">
        <f t="shared" ca="1" si="46"/>
        <v>21.432964540599286</v>
      </c>
      <c r="V99" s="24">
        <f t="shared" ca="1" si="46"/>
        <v>21.436146061585283</v>
      </c>
      <c r="W99" s="24">
        <f t="shared" ca="1" si="46"/>
        <v>21.398721905951867</v>
      </c>
      <c r="X99" s="24">
        <f t="shared" ca="1" si="46"/>
        <v>21.308302946327494</v>
      </c>
      <c r="Y99" s="24">
        <f t="shared" ca="1" si="46"/>
        <v>21.215718572272163</v>
      </c>
      <c r="Z99" s="24">
        <f t="shared" ca="1" si="46"/>
        <v>21.251770281893378</v>
      </c>
      <c r="AA99" s="24">
        <f t="shared" ca="1" si="46"/>
        <v>21.137508078593449</v>
      </c>
      <c r="AB99" s="24">
        <f t="shared" ca="1" si="46"/>
        <v>20.962356600892353</v>
      </c>
      <c r="AC99" s="24">
        <f t="shared" ca="1" si="46"/>
        <v>20.751087827714993</v>
      </c>
      <c r="AD99" s="24">
        <f t="shared" ca="1" si="46"/>
        <v>20.4964273047406</v>
      </c>
      <c r="AE99" s="24">
        <f t="shared" ca="1" si="46"/>
        <v>20.2415057931352</v>
      </c>
      <c r="AF99" s="24">
        <f t="shared" ca="1" si="46"/>
        <v>19.956616517244349</v>
      </c>
      <c r="AG99" s="24">
        <f t="shared" ca="1" si="46"/>
        <v>19.668607975960992</v>
      </c>
      <c r="AH99" s="24">
        <f t="shared" ca="1" si="46"/>
        <v>19.368132978822025</v>
      </c>
      <c r="AI99" s="24">
        <f t="shared" ca="1" si="46"/>
        <v>19.024694363016508</v>
      </c>
      <c r="AJ99" s="24">
        <f t="shared" ca="1" si="46"/>
        <v>18.687305467122005</v>
      </c>
      <c r="AK99" s="24">
        <f t="shared" ca="1" si="46"/>
        <v>18.358075328454159</v>
      </c>
      <c r="AL99" s="24">
        <f t="shared" ca="1" si="46"/>
        <v>18.022557957061238</v>
      </c>
      <c r="AM99" s="24">
        <f t="shared" ca="1" si="46"/>
        <v>16.379459898720786</v>
      </c>
      <c r="AN99" s="24">
        <f t="shared" ca="1" si="46"/>
        <v>14.675024959208161</v>
      </c>
      <c r="AO99" s="24">
        <f t="shared" ca="1" si="46"/>
        <v>14.675024959208161</v>
      </c>
      <c r="AP99" s="24">
        <f t="shared" ca="1" si="46"/>
        <v>14.675024959208161</v>
      </c>
      <c r="AQ99" s="186"/>
      <c r="AR99" s="186"/>
      <c r="AS99" s="186"/>
      <c r="AT99" s="186"/>
      <c r="AU99" s="186"/>
      <c r="AV99" s="186"/>
      <c r="BB99" s="313">
        <f>MATCH(MID(D99,2,2),$B$34:$B$38,0)</f>
        <v>1</v>
      </c>
    </row>
    <row r="100" spans="1:54">
      <c r="A100" s="22" t="str">
        <f>'[11]TS BYDem'!A11</f>
        <v/>
      </c>
      <c r="B100" s="22" t="str">
        <f>'[11]TS BYDem'!B11</f>
        <v>COM_PROJ</v>
      </c>
      <c r="C100" s="22" t="str">
        <f>'[11]TS BYDem'!C11</f>
        <v>-</v>
      </c>
      <c r="D100" s="22" t="str">
        <f>'[11]TS BYDem'!D11</f>
        <v>RLNL</v>
      </c>
      <c r="E100" s="111" t="s">
        <v>137</v>
      </c>
      <c r="F100" s="111" t="s">
        <v>137</v>
      </c>
      <c r="G100" s="111" t="s">
        <v>137</v>
      </c>
      <c r="H100" s="111" t="s">
        <v>137</v>
      </c>
      <c r="I100" s="111">
        <v>0</v>
      </c>
      <c r="J100" s="186">
        <f>'[11]TS BYDem'!J11</f>
        <v>4.742986727829742E-2</v>
      </c>
      <c r="K100" s="24">
        <f t="shared" si="45"/>
        <v>4.5708972638273712E-2</v>
      </c>
      <c r="L100" s="24">
        <f t="shared" si="45"/>
        <v>4.3988077998250004E-2</v>
      </c>
      <c r="M100" s="24">
        <f t="shared" si="45"/>
        <v>4.2267183358226296E-2</v>
      </c>
      <c r="N100" s="24">
        <f t="shared" si="45"/>
        <v>4.0546288718202587E-2</v>
      </c>
      <c r="O100" s="24">
        <f>'[11]TS BYDem'!O11</f>
        <v>3.8825394078178879E-2</v>
      </c>
      <c r="P100" s="24">
        <f t="shared" ref="P100:AP100" ca="1" si="47">OFFSET(P$21,$BB100,$J$96)/OFFSET(O$21,$BB100,$J$96)*O100</f>
        <v>3.875104248853016E-2</v>
      </c>
      <c r="Q100" s="24">
        <f t="shared" ca="1" si="47"/>
        <v>3.911384543385777E-2</v>
      </c>
      <c r="R100" s="24">
        <f t="shared" ca="1" si="47"/>
        <v>4.0699032179204869E-2</v>
      </c>
      <c r="S100" s="24">
        <f t="shared" ca="1" si="47"/>
        <v>4.5542431095312398E-2</v>
      </c>
      <c r="T100" s="24">
        <f t="shared" ca="1" si="47"/>
        <v>4.5674947704771512E-2</v>
      </c>
      <c r="U100" s="24">
        <f t="shared" ca="1" si="47"/>
        <v>4.5789458204872069E-2</v>
      </c>
      <c r="V100" s="24">
        <f t="shared" ca="1" si="47"/>
        <v>4.5796255217107139E-2</v>
      </c>
      <c r="W100" s="24">
        <f t="shared" ca="1" si="47"/>
        <v>4.5716302123964894E-2</v>
      </c>
      <c r="X100" s="24">
        <f t="shared" ca="1" si="47"/>
        <v>4.5523130751670332E-2</v>
      </c>
      <c r="Y100" s="24">
        <f t="shared" ca="1" si="47"/>
        <v>4.5325333180634357E-2</v>
      </c>
      <c r="Z100" s="24">
        <f t="shared" ca="1" si="47"/>
        <v>4.5402354175456981E-2</v>
      </c>
      <c r="AA100" s="24">
        <f t="shared" ca="1" si="47"/>
        <v>4.5158244016431245E-2</v>
      </c>
      <c r="AB100" s="24">
        <f t="shared" ca="1" si="47"/>
        <v>4.4784049804868775E-2</v>
      </c>
      <c r="AC100" s="24">
        <f t="shared" ca="1" si="47"/>
        <v>4.4332694480640311E-2</v>
      </c>
      <c r="AD100" s="24">
        <f t="shared" ca="1" si="47"/>
        <v>4.3788636874839741E-2</v>
      </c>
      <c r="AE100" s="24">
        <f t="shared" ca="1" si="47"/>
        <v>4.324402169204189E-2</v>
      </c>
      <c r="AF100" s="24">
        <f t="shared" ca="1" si="47"/>
        <v>4.2635383275890448E-2</v>
      </c>
      <c r="AG100" s="24">
        <f t="shared" ca="1" si="47"/>
        <v>4.2020080850565217E-2</v>
      </c>
      <c r="AH100" s="24">
        <f t="shared" ca="1" si="47"/>
        <v>4.1378145046629101E-2</v>
      </c>
      <c r="AI100" s="24">
        <f t="shared" ca="1" si="47"/>
        <v>4.0644421621921459E-2</v>
      </c>
      <c r="AJ100" s="24">
        <f t="shared" ca="1" si="47"/>
        <v>3.9923622839369219E-2</v>
      </c>
      <c r="AK100" s="24">
        <f t="shared" ca="1" si="47"/>
        <v>3.922025445345325E-2</v>
      </c>
      <c r="AL100" s="24">
        <f t="shared" ca="1" si="47"/>
        <v>3.8503454002199615E-2</v>
      </c>
      <c r="AM100" s="24">
        <f t="shared" ca="1" si="47"/>
        <v>3.499313373239419E-2</v>
      </c>
      <c r="AN100" s="24">
        <f t="shared" ca="1" si="47"/>
        <v>3.1351773141426925E-2</v>
      </c>
      <c r="AO100" s="24">
        <f t="shared" ca="1" si="47"/>
        <v>3.1351773141426925E-2</v>
      </c>
      <c r="AP100" s="24">
        <f t="shared" ca="1" si="47"/>
        <v>3.1351773141426925E-2</v>
      </c>
      <c r="AQ100" s="186"/>
      <c r="AR100" s="186"/>
      <c r="AS100" s="186"/>
      <c r="AT100" s="186"/>
      <c r="AU100" s="186"/>
      <c r="AV100" s="186"/>
      <c r="BB100" s="214">
        <v>1</v>
      </c>
    </row>
    <row r="101" spans="1:54">
      <c r="A101" s="22" t="str">
        <f>'[11]TS BYDem'!A12</f>
        <v/>
      </c>
      <c r="B101" s="22" t="str">
        <f>'[11]TS BYDem'!B12</f>
        <v>COM_PROJ</v>
      </c>
      <c r="C101" s="22" t="str">
        <f>'[11]TS BYDem'!C12</f>
        <v>-</v>
      </c>
      <c r="D101" s="22" t="str">
        <f>'[11]TS BYDem'!D12</f>
        <v>RLEK</v>
      </c>
      <c r="E101" s="111" t="s">
        <v>137</v>
      </c>
      <c r="F101" s="111" t="s">
        <v>137</v>
      </c>
      <c r="G101" s="111" t="s">
        <v>137</v>
      </c>
      <c r="H101" s="111" t="s">
        <v>137</v>
      </c>
      <c r="I101" s="111">
        <v>0</v>
      </c>
      <c r="J101" s="186">
        <f>'[11]TS BYDem'!J12</f>
        <v>10.507635166126629</v>
      </c>
      <c r="K101" s="24">
        <f t="shared" si="45"/>
        <v>10.936801294994522</v>
      </c>
      <c r="L101" s="24">
        <f t="shared" si="45"/>
        <v>11.365967423862415</v>
      </c>
      <c r="M101" s="24">
        <f t="shared" si="45"/>
        <v>11.795133552730308</v>
      </c>
      <c r="N101" s="24">
        <f t="shared" si="45"/>
        <v>12.2242996815982</v>
      </c>
      <c r="O101" s="24">
        <f>'[11]TS BYDem'!O12</f>
        <v>12.653465810466093</v>
      </c>
      <c r="P101" s="24">
        <f t="shared" ref="P101:AP101" ca="1" si="48">OFFSET(P$21,$BB101,$J$96)/OFFSET(O$21,$BB101,$J$96)*O101</f>
        <v>12.629234110571961</v>
      </c>
      <c r="Q101" s="24">
        <f t="shared" ca="1" si="48"/>
        <v>12.747474112344911</v>
      </c>
      <c r="R101" s="24">
        <f t="shared" ca="1" si="48"/>
        <v>13.264097491493736</v>
      </c>
      <c r="S101" s="24">
        <f t="shared" ca="1" si="48"/>
        <v>14.842594865351938</v>
      </c>
      <c r="T101" s="24">
        <f t="shared" ca="1" si="48"/>
        <v>14.885782949514931</v>
      </c>
      <c r="U101" s="24">
        <f t="shared" ca="1" si="48"/>
        <v>14.923102717475151</v>
      </c>
      <c r="V101" s="24">
        <f t="shared" ca="1" si="48"/>
        <v>14.925317911009481</v>
      </c>
      <c r="W101" s="24">
        <f t="shared" ca="1" si="48"/>
        <v>14.899260642190026</v>
      </c>
      <c r="X101" s="24">
        <f t="shared" ca="1" si="48"/>
        <v>14.836304749199778</v>
      </c>
      <c r="Y101" s="24">
        <f t="shared" ca="1" si="48"/>
        <v>14.771841145882391</v>
      </c>
      <c r="Z101" s="24">
        <f t="shared" ca="1" si="48"/>
        <v>14.796942823478082</v>
      </c>
      <c r="AA101" s="24">
        <f t="shared" ca="1" si="48"/>
        <v>14.71738562580998</v>
      </c>
      <c r="AB101" s="24">
        <f t="shared" ca="1" si="48"/>
        <v>14.59543313118891</v>
      </c>
      <c r="AC101" s="24">
        <f t="shared" ca="1" si="48"/>
        <v>14.448333293593016</v>
      </c>
      <c r="AD101" s="24">
        <f t="shared" ca="1" si="48"/>
        <v>14.2710211380471</v>
      </c>
      <c r="AE101" s="24">
        <f t="shared" ca="1" si="48"/>
        <v>14.093527264281979</v>
      </c>
      <c r="AF101" s="24">
        <f t="shared" ca="1" si="48"/>
        <v>13.895167773733062</v>
      </c>
      <c r="AG101" s="24">
        <f t="shared" ca="1" si="48"/>
        <v>13.69463643627201</v>
      </c>
      <c r="AH101" s="24">
        <f t="shared" ca="1" si="48"/>
        <v>13.485425095589575</v>
      </c>
      <c r="AI101" s="24">
        <f t="shared" ca="1" si="48"/>
        <v>13.246299531269953</v>
      </c>
      <c r="AJ101" s="24">
        <f t="shared" ca="1" si="48"/>
        <v>13.011386197669653</v>
      </c>
      <c r="AK101" s="24">
        <f t="shared" ca="1" si="48"/>
        <v>12.782153551494078</v>
      </c>
      <c r="AL101" s="24">
        <f t="shared" ca="1" si="48"/>
        <v>12.548543301856917</v>
      </c>
      <c r="AM101" s="24">
        <f t="shared" ca="1" si="48"/>
        <v>11.404505525232436</v>
      </c>
      <c r="AN101" s="24">
        <f t="shared" ca="1" si="48"/>
        <v>10.217760797062915</v>
      </c>
      <c r="AO101" s="24">
        <f t="shared" ca="1" si="48"/>
        <v>10.217760797062915</v>
      </c>
      <c r="AP101" s="24">
        <f t="shared" ca="1" si="48"/>
        <v>10.217760797062915</v>
      </c>
      <c r="AQ101" s="186"/>
      <c r="AR101" s="186"/>
      <c r="AS101" s="186"/>
      <c r="AT101" s="186"/>
      <c r="AU101" s="186"/>
      <c r="AV101" s="186"/>
      <c r="BB101" s="313">
        <f t="shared" ref="BB101:BB110" si="49">MATCH(MID(D101,2,2),$B$34:$B$38,0)</f>
        <v>1</v>
      </c>
    </row>
    <row r="102" spans="1:54">
      <c r="A102" s="22" t="str">
        <f>'[11]TS BYDem'!A13</f>
        <v/>
      </c>
      <c r="B102" s="22" t="str">
        <f>'[11]TS BYDem'!B13</f>
        <v>COM_PROJ</v>
      </c>
      <c r="C102" s="22" t="str">
        <f>'[11]TS BYDem'!C13</f>
        <v>-</v>
      </c>
      <c r="D102" s="22" t="str">
        <f>'[11]TS BYDem'!D13</f>
        <v>RLEH</v>
      </c>
      <c r="E102" s="111" t="s">
        <v>137</v>
      </c>
      <c r="F102" s="111" t="s">
        <v>137</v>
      </c>
      <c r="G102" s="111" t="s">
        <v>137</v>
      </c>
      <c r="H102" s="111" t="s">
        <v>137</v>
      </c>
      <c r="I102" s="111">
        <v>0</v>
      </c>
      <c r="J102" s="186">
        <f>'[11]TS BYDem'!J13</f>
        <v>14.801331667914985</v>
      </c>
      <c r="K102" s="24">
        <f t="shared" si="45"/>
        <v>13.77594241560559</v>
      </c>
      <c r="L102" s="24">
        <f t="shared" si="45"/>
        <v>12.750553163296196</v>
      </c>
      <c r="M102" s="24">
        <f t="shared" si="45"/>
        <v>11.725163910986801</v>
      </c>
      <c r="N102" s="24">
        <f t="shared" si="45"/>
        <v>10.699774658677406</v>
      </c>
      <c r="O102" s="24">
        <f>'[11]TS BYDem'!O13</f>
        <v>9.6743854063680121</v>
      </c>
      <c r="P102" s="24">
        <f ca="1">IF(OR($E$78=1,$E$78=2,$E$78=3), P89,P81)</f>
        <v>9.6558587191078793</v>
      </c>
      <c r="Q102" s="24">
        <f t="shared" ref="Q102:AN102" ca="1" si="50">IF(OR($E$78=1,$E$78=2,$E$78=3), Q89,Q81)</f>
        <v>9.7462607769104928</v>
      </c>
      <c r="R102" s="24">
        <f t="shared" ca="1" si="50"/>
        <v>10.14125245387001</v>
      </c>
      <c r="S102" s="24">
        <f t="shared" ca="1" si="50"/>
        <v>11.348114841328542</v>
      </c>
      <c r="T102" s="24">
        <f t="shared" ca="1" si="50"/>
        <v>11.381134899027664</v>
      </c>
      <c r="U102" s="24">
        <f t="shared" ca="1" si="50"/>
        <v>11.409668252966531</v>
      </c>
      <c r="V102" s="24">
        <f t="shared" ca="1" si="50"/>
        <v>11.411361910366155</v>
      </c>
      <c r="W102" s="24">
        <f t="shared" ca="1" si="50"/>
        <v>11.391439458685902</v>
      </c>
      <c r="X102" s="24">
        <f t="shared" ca="1" si="50"/>
        <v>11.343305644479367</v>
      </c>
      <c r="Y102" s="24">
        <f t="shared" ca="1" si="50"/>
        <v>11.2940190891184</v>
      </c>
      <c r="Z102" s="24">
        <f t="shared" ca="1" si="50"/>
        <v>11.313210930076808</v>
      </c>
      <c r="AA102" s="24">
        <f t="shared" ca="1" si="50"/>
        <v>11.252384354684697</v>
      </c>
      <c r="AB102" s="24">
        <f t="shared" ca="1" si="50"/>
        <v>11.159143858214836</v>
      </c>
      <c r="AC102" s="24">
        <f t="shared" ca="1" si="50"/>
        <v>11.046676606678128</v>
      </c>
      <c r="AD102" s="24">
        <f t="shared" ca="1" si="50"/>
        <v>10.911110102158377</v>
      </c>
      <c r="AE102" s="24">
        <f t="shared" ca="1" si="50"/>
        <v>10.775404662416113</v>
      </c>
      <c r="AF102" s="24">
        <f t="shared" ca="1" si="50"/>
        <v>10.623746121639579</v>
      </c>
      <c r="AG102" s="24">
        <f t="shared" ca="1" si="50"/>
        <v>10.470427064733602</v>
      </c>
      <c r="AH102" s="24">
        <f t="shared" ca="1" si="50"/>
        <v>10.310471589177592</v>
      </c>
      <c r="AI102" s="24">
        <f t="shared" ca="1" si="50"/>
        <v>10.127644772841645</v>
      </c>
      <c r="AJ102" s="24">
        <f t="shared" ca="1" si="50"/>
        <v>9.9480384767971088</v>
      </c>
      <c r="AK102" s="24">
        <f t="shared" ca="1" si="50"/>
        <v>9.7727754302893466</v>
      </c>
      <c r="AL102" s="24">
        <f t="shared" ca="1" si="50"/>
        <v>9.5941654254321485</v>
      </c>
      <c r="AM102" s="24">
        <f t="shared" ca="1" si="50"/>
        <v>8.7194752388624739</v>
      </c>
      <c r="AN102" s="24">
        <f t="shared" ca="1" si="50"/>
        <v>7.8121328513095678</v>
      </c>
      <c r="AO102" s="24">
        <f t="shared" ref="AO102:AP102" ca="1" si="51">IF($E$78=1, AO89,AO81)</f>
        <v>7.8121328513095678</v>
      </c>
      <c r="AP102" s="24">
        <f t="shared" ca="1" si="51"/>
        <v>7.8121328513095678</v>
      </c>
      <c r="AQ102" s="186"/>
      <c r="AR102" s="186"/>
      <c r="AS102" s="186"/>
      <c r="AT102" s="186"/>
      <c r="AU102" s="186"/>
      <c r="AV102" s="186"/>
      <c r="BB102" s="313">
        <f t="shared" si="49"/>
        <v>1</v>
      </c>
    </row>
    <row r="103" spans="1:54">
      <c r="A103" s="22" t="str">
        <f>'[11]TS BYDem'!A14</f>
        <v/>
      </c>
      <c r="B103" s="22" t="str">
        <f>'[11]TS BYDem'!B14</f>
        <v>COM_PROJ</v>
      </c>
      <c r="C103" s="22" t="str">
        <f>'[11]TS BYDem'!C14</f>
        <v>-</v>
      </c>
      <c r="D103" s="22" t="str">
        <f>'[11]TS BYDem'!D14</f>
        <v>RLEWG</v>
      </c>
      <c r="E103" s="111" t="s">
        <v>137</v>
      </c>
      <c r="F103" s="111" t="s">
        <v>137</v>
      </c>
      <c r="G103" s="111" t="s">
        <v>137</v>
      </c>
      <c r="H103" s="111" t="s">
        <v>137</v>
      </c>
      <c r="I103" s="111">
        <v>0</v>
      </c>
      <c r="J103" s="186">
        <f>'[11]TS BYDem'!J14</f>
        <v>0</v>
      </c>
      <c r="K103" s="24">
        <f t="shared" si="45"/>
        <v>0</v>
      </c>
      <c r="L103" s="24">
        <f t="shared" si="45"/>
        <v>0</v>
      </c>
      <c r="M103" s="24">
        <f t="shared" si="45"/>
        <v>0</v>
      </c>
      <c r="N103" s="24">
        <f t="shared" si="45"/>
        <v>0</v>
      </c>
      <c r="O103" s="24">
        <f>'[11]TS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'[11]TS BYDem'!A15</f>
        <v/>
      </c>
      <c r="B104" s="22" t="str">
        <f>'[11]TS BYDem'!B15</f>
        <v>COM_PROJ</v>
      </c>
      <c r="C104" s="22" t="str">
        <f>'[11]TS BYDem'!C15</f>
        <v>-</v>
      </c>
      <c r="D104" s="22" t="str">
        <f>'[11]TS BYDem'!D15</f>
        <v>RLEW</v>
      </c>
      <c r="E104" s="111" t="s">
        <v>137</v>
      </c>
      <c r="F104" s="111" t="s">
        <v>137</v>
      </c>
      <c r="G104" s="111" t="s">
        <v>137</v>
      </c>
      <c r="H104" s="111" t="s">
        <v>137</v>
      </c>
      <c r="I104" s="111">
        <v>0</v>
      </c>
      <c r="J104" s="186">
        <f>'[11]TS BYDem'!J15</f>
        <v>5.8444173726378219</v>
      </c>
      <c r="K104" s="24">
        <f t="shared" si="45"/>
        <v>5.7003095605203544</v>
      </c>
      <c r="L104" s="24">
        <f t="shared" si="45"/>
        <v>5.5562017484028869</v>
      </c>
      <c r="M104" s="24">
        <f t="shared" si="45"/>
        <v>5.4120939362854186</v>
      </c>
      <c r="N104" s="24">
        <f t="shared" si="45"/>
        <v>5.2679861241679511</v>
      </c>
      <c r="O104" s="24">
        <f>'[11]TS BYDem'!O15</f>
        <v>5.1238783120504836</v>
      </c>
      <c r="P104" s="24">
        <f t="shared" ref="P104:AP104" ca="1" si="53">OFFSET(P$21,$BB104,$J$96)/OFFSET(O$21,$BB104,$J$96)*O104</f>
        <v>5.1140659583909063</v>
      </c>
      <c r="Q104" s="24">
        <f t="shared" ca="1" si="53"/>
        <v>5.1619459139521808</v>
      </c>
      <c r="R104" s="24">
        <f t="shared" ca="1" si="53"/>
        <v>5.3711467264070087</v>
      </c>
      <c r="S104" s="24">
        <f t="shared" ca="1" si="53"/>
        <v>6.0103414403841722</v>
      </c>
      <c r="T104" s="24">
        <f t="shared" ca="1" si="53"/>
        <v>6.027829968120086</v>
      </c>
      <c r="U104" s="24">
        <f t="shared" ca="1" si="53"/>
        <v>6.0429421873749849</v>
      </c>
      <c r="V104" s="24">
        <f t="shared" ca="1" si="53"/>
        <v>6.043839205020392</v>
      </c>
      <c r="W104" s="24">
        <f t="shared" ca="1" si="53"/>
        <v>6.0332876078078055</v>
      </c>
      <c r="X104" s="24">
        <f t="shared" ca="1" si="53"/>
        <v>6.0077943287694504</v>
      </c>
      <c r="Y104" s="24">
        <f t="shared" ca="1" si="53"/>
        <v>5.9816905194335623</v>
      </c>
      <c r="Z104" s="24">
        <f t="shared" ca="1" si="53"/>
        <v>5.9918551607543824</v>
      </c>
      <c r="AA104" s="24">
        <f t="shared" ca="1" si="53"/>
        <v>5.9596393705665331</v>
      </c>
      <c r="AB104" s="24">
        <f t="shared" ca="1" si="53"/>
        <v>5.9102560828847892</v>
      </c>
      <c r="AC104" s="24">
        <f t="shared" ca="1" si="53"/>
        <v>5.8506896622018232</v>
      </c>
      <c r="AD104" s="24">
        <f t="shared" ca="1" si="53"/>
        <v>5.7788891040090498</v>
      </c>
      <c r="AE104" s="24">
        <f t="shared" ca="1" si="53"/>
        <v>5.7070149610722831</v>
      </c>
      <c r="AF104" s="24">
        <f t="shared" ca="1" si="53"/>
        <v>5.6266915218788638</v>
      </c>
      <c r="AG104" s="24">
        <f t="shared" ca="1" si="53"/>
        <v>5.5454886177659617</v>
      </c>
      <c r="AH104" s="24">
        <f t="shared" ca="1" si="53"/>
        <v>5.460770844215646</v>
      </c>
      <c r="AI104" s="24">
        <f t="shared" ca="1" si="53"/>
        <v>5.3639396430864901</v>
      </c>
      <c r="AJ104" s="24">
        <f t="shared" ca="1" si="53"/>
        <v>5.2688141372941981</v>
      </c>
      <c r="AK104" s="24">
        <f t="shared" ca="1" si="53"/>
        <v>5.1759889618247668</v>
      </c>
      <c r="AL104" s="24">
        <f t="shared" ca="1" si="53"/>
        <v>5.0813911251910691</v>
      </c>
      <c r="AM104" s="24">
        <f t="shared" ca="1" si="53"/>
        <v>4.6181259265793129</v>
      </c>
      <c r="AN104" s="24">
        <f t="shared" ca="1" si="53"/>
        <v>4.1375670294605111</v>
      </c>
      <c r="AO104" s="24">
        <f t="shared" ca="1" si="53"/>
        <v>4.1375670294605111</v>
      </c>
      <c r="AP104" s="24">
        <f t="shared" ca="1" si="53"/>
        <v>4.1375670294605111</v>
      </c>
      <c r="AQ104" s="186"/>
      <c r="AR104" s="186"/>
      <c r="AS104" s="186"/>
      <c r="AT104" s="186"/>
      <c r="AU104" s="186"/>
      <c r="AV104" s="186"/>
      <c r="BB104" s="313">
        <f t="shared" si="49"/>
        <v>1</v>
      </c>
    </row>
    <row r="105" spans="1:54">
      <c r="A105" s="22" t="str">
        <f>'[11]TS BYDem'!A16</f>
        <v/>
      </c>
      <c r="B105" s="22" t="str">
        <f>'[11]TS BYDem'!B16</f>
        <v>COM_PROJ</v>
      </c>
      <c r="C105" s="22" t="str">
        <f>'[11]TS BYDem'!C16</f>
        <v>-</v>
      </c>
      <c r="D105" s="22" t="str">
        <f>'[11]TS BYDem'!D16</f>
        <v>RLER</v>
      </c>
      <c r="E105" s="111" t="s">
        <v>137</v>
      </c>
      <c r="F105" s="111" t="s">
        <v>137</v>
      </c>
      <c r="G105" s="111" t="s">
        <v>137</v>
      </c>
      <c r="H105" s="111" t="s">
        <v>137</v>
      </c>
      <c r="I105" s="111">
        <v>0</v>
      </c>
      <c r="J105" s="186">
        <f>'[11]TS BYDem'!J16</f>
        <v>1.5535297865526809</v>
      </c>
      <c r="K105" s="24">
        <f t="shared" si="45"/>
        <v>2.1730092415083284</v>
      </c>
      <c r="L105" s="24">
        <f t="shared" si="45"/>
        <v>2.7924886964639763</v>
      </c>
      <c r="M105" s="24">
        <f t="shared" si="45"/>
        <v>3.4119681514196238</v>
      </c>
      <c r="N105" s="24">
        <f t="shared" si="45"/>
        <v>4.0314476063752718</v>
      </c>
      <c r="O105" s="24">
        <f>'[11]TS BYDem'!O16</f>
        <v>4.6509270613309193</v>
      </c>
      <c r="P105" s="24">
        <f t="shared" ref="P105:AP105" ca="1" si="54">OFFSET(P$21,$BB105,$J$96)/OFFSET(O$21,$BB105,$J$96)*O105</f>
        <v>4.6420204210105691</v>
      </c>
      <c r="Q105" s="24">
        <f t="shared" ca="1" si="54"/>
        <v>4.685480895177478</v>
      </c>
      <c r="R105" s="24">
        <f t="shared" ca="1" si="54"/>
        <v>4.8753717670216234</v>
      </c>
      <c r="S105" s="24">
        <f t="shared" ca="1" si="54"/>
        <v>5.4555666529353726</v>
      </c>
      <c r="T105" s="24">
        <f t="shared" ca="1" si="54"/>
        <v>5.4714409305735643</v>
      </c>
      <c r="U105" s="24">
        <f t="shared" ca="1" si="54"/>
        <v>5.4851582410186763</v>
      </c>
      <c r="V105" s="24">
        <f t="shared" ca="1" si="54"/>
        <v>5.4859724609098288</v>
      </c>
      <c r="W105" s="24">
        <f t="shared" ca="1" si="54"/>
        <v>5.4763948117098336</v>
      </c>
      <c r="X105" s="24">
        <f t="shared" ca="1" si="54"/>
        <v>5.4532546483139352</v>
      </c>
      <c r="Y105" s="24">
        <f t="shared" ca="1" si="54"/>
        <v>5.4295603086262467</v>
      </c>
      <c r="Z105" s="24">
        <f t="shared" ca="1" si="54"/>
        <v>5.4387867192684629</v>
      </c>
      <c r="AA105" s="24">
        <f t="shared" ca="1" si="54"/>
        <v>5.4095445551767742</v>
      </c>
      <c r="AB105" s="24">
        <f t="shared" ca="1" si="54"/>
        <v>5.3647195115147595</v>
      </c>
      <c r="AC105" s="24">
        <f t="shared" ca="1" si="54"/>
        <v>5.3106512723745984</v>
      </c>
      <c r="AD105" s="24">
        <f t="shared" ca="1" si="54"/>
        <v>5.2454781478817569</v>
      </c>
      <c r="AE105" s="24">
        <f t="shared" ca="1" si="54"/>
        <v>5.1802382307649903</v>
      </c>
      <c r="AF105" s="24">
        <f t="shared" ca="1" si="54"/>
        <v>5.1073289159350015</v>
      </c>
      <c r="AG105" s="24">
        <f t="shared" ca="1" si="54"/>
        <v>5.0336213137639767</v>
      </c>
      <c r="AH105" s="24">
        <f t="shared" ca="1" si="54"/>
        <v>4.9567232764600444</v>
      </c>
      <c r="AI105" s="24">
        <f t="shared" ca="1" si="54"/>
        <v>4.8688299218006232</v>
      </c>
      <c r="AJ105" s="24">
        <f t="shared" ca="1" si="54"/>
        <v>4.7824848210452719</v>
      </c>
      <c r="AK105" s="24">
        <f t="shared" ca="1" si="54"/>
        <v>4.6982277223651119</v>
      </c>
      <c r="AL105" s="24">
        <f t="shared" ca="1" si="54"/>
        <v>4.6123615851252211</v>
      </c>
      <c r="AM105" s="24">
        <f t="shared" ca="1" si="54"/>
        <v>4.1918573269095294</v>
      </c>
      <c r="AN105" s="24">
        <f t="shared" ca="1" si="54"/>
        <v>3.7556556368895433</v>
      </c>
      <c r="AO105" s="24">
        <f t="shared" ca="1" si="54"/>
        <v>3.7556556368895433</v>
      </c>
      <c r="AP105" s="24">
        <f t="shared" ca="1" si="54"/>
        <v>3.7556556368895433</v>
      </c>
      <c r="AQ105" s="186"/>
      <c r="AR105" s="186"/>
      <c r="AS105" s="186"/>
      <c r="AT105" s="186"/>
      <c r="AU105" s="186"/>
      <c r="AV105" s="186"/>
      <c r="BB105" s="313">
        <f t="shared" si="49"/>
        <v>1</v>
      </c>
    </row>
    <row r="106" spans="1:54">
      <c r="A106" s="22" t="str">
        <f>'[11]TS BYDem'!A17</f>
        <v/>
      </c>
      <c r="B106" s="22" t="str">
        <f>'[11]TS BYDem'!B17</f>
        <v>COM_PROJ</v>
      </c>
      <c r="C106" s="22" t="str">
        <f>'[11]TS BYDem'!C17</f>
        <v>-</v>
      </c>
      <c r="D106" s="22" t="str">
        <f>'[11]TS BYDem'!D17</f>
        <v>RLEO</v>
      </c>
      <c r="E106" s="111" t="s">
        <v>137</v>
      </c>
      <c r="F106" s="111" t="s">
        <v>137</v>
      </c>
      <c r="G106" s="111" t="s">
        <v>137</v>
      </c>
      <c r="H106" s="111" t="s">
        <v>137</v>
      </c>
      <c r="I106" s="111">
        <v>0</v>
      </c>
      <c r="J106" s="186">
        <f>'[11]TS BYDem'!J17</f>
        <v>2.1515377759370442</v>
      </c>
      <c r="K106" s="24">
        <f t="shared" si="45"/>
        <v>2.9862158266230328</v>
      </c>
      <c r="L106" s="24">
        <f t="shared" si="45"/>
        <v>3.8208938773090217</v>
      </c>
      <c r="M106" s="360">
        <f>($O106-$J106)*(M$97-$J$97)/($O$97-$J$97)+$J106-0.52</f>
        <v>4.1355719279950112</v>
      </c>
      <c r="N106" s="24">
        <f t="shared" si="45"/>
        <v>5.4902499786809988</v>
      </c>
      <c r="O106" s="24">
        <f>'[11]TS BYDem'!O17</f>
        <v>6.3249280293669869</v>
      </c>
      <c r="P106" s="24">
        <f t="shared" ref="P106:AP106" ca="1" si="55">OFFSET(P$21,$BB106,$J$96)/OFFSET(O$21,$BB106,$J$96)*O106</f>
        <v>6.3128156358018312</v>
      </c>
      <c r="Q106" s="24">
        <f t="shared" ca="1" si="55"/>
        <v>6.3719187710699208</v>
      </c>
      <c r="R106" s="24">
        <f t="shared" ca="1" si="55"/>
        <v>6.6301567700774298</v>
      </c>
      <c r="S106" s="24">
        <f t="shared" ca="1" si="55"/>
        <v>7.4191803019496172</v>
      </c>
      <c r="T106" s="24">
        <f t="shared" ca="1" si="55"/>
        <v>7.4407681837322697</v>
      </c>
      <c r="U106" s="24">
        <f t="shared" ca="1" si="55"/>
        <v>7.4594227444634349</v>
      </c>
      <c r="V106" s="24">
        <f t="shared" ca="1" si="55"/>
        <v>7.4605300252579321</v>
      </c>
      <c r="W106" s="24">
        <f t="shared" ca="1" si="55"/>
        <v>7.4475051076271752</v>
      </c>
      <c r="X106" s="24">
        <f t="shared" ca="1" si="55"/>
        <v>7.4160361410884983</v>
      </c>
      <c r="Y106" s="24">
        <f t="shared" ca="1" si="55"/>
        <v>7.3838135344443252</v>
      </c>
      <c r="Z106" s="24">
        <f t="shared" ca="1" si="55"/>
        <v>7.3963607927676378</v>
      </c>
      <c r="AA106" s="24">
        <f t="shared" ca="1" si="55"/>
        <v>7.3565935418811135</v>
      </c>
      <c r="AB106" s="24">
        <f t="shared" ca="1" si="55"/>
        <v>7.2956346897346895</v>
      </c>
      <c r="AC106" s="24">
        <f t="shared" ca="1" si="55"/>
        <v>7.2221057530890445</v>
      </c>
      <c r="AD106" s="24">
        <f t="shared" ca="1" si="55"/>
        <v>7.133474966918806</v>
      </c>
      <c r="AE106" s="24">
        <f t="shared" ca="1" si="55"/>
        <v>7.0447533475590438</v>
      </c>
      <c r="AF106" s="24">
        <f t="shared" ca="1" si="55"/>
        <v>6.945601896055055</v>
      </c>
      <c r="AG106" s="24">
        <f t="shared" ca="1" si="55"/>
        <v>6.8453648308847539</v>
      </c>
      <c r="AH106" s="24">
        <f t="shared" ca="1" si="55"/>
        <v>6.7407890022094774</v>
      </c>
      <c r="AI106" s="24">
        <f t="shared" ca="1" si="55"/>
        <v>6.6212603286461933</v>
      </c>
      <c r="AJ106" s="24">
        <f t="shared" ca="1" si="55"/>
        <v>6.5038371696148065</v>
      </c>
      <c r="AK106" s="24">
        <f t="shared" ca="1" si="55"/>
        <v>6.389253544009037</v>
      </c>
      <c r="AL106" s="24">
        <f t="shared" ca="1" si="55"/>
        <v>6.2724817410888161</v>
      </c>
      <c r="AM106" s="24">
        <f t="shared" ca="1" si="55"/>
        <v>5.7006260370143025</v>
      </c>
      <c r="AN106" s="24">
        <f t="shared" ca="1" si="55"/>
        <v>5.1074229488379093</v>
      </c>
      <c r="AO106" s="24">
        <f t="shared" ca="1" si="55"/>
        <v>5.1074229488379093</v>
      </c>
      <c r="AP106" s="24">
        <f t="shared" ca="1" si="55"/>
        <v>5.1074229488379093</v>
      </c>
      <c r="AQ106" s="186"/>
      <c r="AR106" s="186"/>
      <c r="AS106" s="186"/>
      <c r="AT106" s="186"/>
      <c r="AU106" s="186"/>
      <c r="AV106" s="186"/>
      <c r="BB106" s="313">
        <f t="shared" si="49"/>
        <v>1</v>
      </c>
    </row>
    <row r="107" spans="1:54">
      <c r="A107" s="22" t="str">
        <f>'[11]TS BYDem'!A18</f>
        <v>*</v>
      </c>
      <c r="B107" s="22" t="str">
        <f>'[11]TS BYDem'!B18</f>
        <v>COM_PROJ</v>
      </c>
      <c r="C107" s="22" t="str">
        <f>'[11]TS BYDem'!C18</f>
        <v>-</v>
      </c>
      <c r="D107" s="22">
        <f>'[11]TS BYDem'!D18</f>
        <v>0</v>
      </c>
      <c r="E107" s="111" t="s">
        <v>137</v>
      </c>
      <c r="F107" s="111" t="s">
        <v>137</v>
      </c>
      <c r="G107" s="111" t="s">
        <v>137</v>
      </c>
      <c r="H107" s="111" t="s">
        <v>137</v>
      </c>
      <c r="I107" s="111">
        <v>0</v>
      </c>
      <c r="J107" s="186">
        <f>'[11]TS BYDem'!J18</f>
        <v>0</v>
      </c>
      <c r="K107" s="24">
        <f t="shared" si="45"/>
        <v>0</v>
      </c>
      <c r="L107" s="24">
        <f t="shared" si="45"/>
        <v>0</v>
      </c>
      <c r="M107" s="24">
        <f t="shared" si="45"/>
        <v>0</v>
      </c>
      <c r="N107" s="24">
        <f t="shared" si="45"/>
        <v>0</v>
      </c>
      <c r="O107" s="24">
        <f>'[11]TS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'[11]TS BYDem'!A19</f>
        <v>*</v>
      </c>
      <c r="B108" s="22" t="str">
        <f>'[11]TS BYDem'!B19</f>
        <v>COM_PROJ</v>
      </c>
      <c r="C108" s="22" t="str">
        <f>'[11]TS BYDem'!C19</f>
        <v>-</v>
      </c>
      <c r="D108" s="22">
        <f>'[11]TS BYDem'!D19</f>
        <v>0</v>
      </c>
      <c r="E108" s="111" t="s">
        <v>137</v>
      </c>
      <c r="F108" s="111" t="s">
        <v>137</v>
      </c>
      <c r="G108" s="111" t="s">
        <v>137</v>
      </c>
      <c r="H108" s="111" t="s">
        <v>137</v>
      </c>
      <c r="I108" s="111">
        <v>0</v>
      </c>
      <c r="J108" s="186">
        <f>'[11]TS BYDem'!J19</f>
        <v>0</v>
      </c>
      <c r="K108" s="24">
        <f t="shared" si="45"/>
        <v>0</v>
      </c>
      <c r="L108" s="24">
        <f t="shared" si="45"/>
        <v>0</v>
      </c>
      <c r="M108" s="24">
        <f t="shared" si="45"/>
        <v>0</v>
      </c>
      <c r="N108" s="24">
        <f t="shared" si="45"/>
        <v>0</v>
      </c>
      <c r="O108" s="24">
        <f>'[11]TS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'[11]TS BYDem'!A20</f>
        <v>*</v>
      </c>
      <c r="B109" s="22" t="str">
        <f>'[11]TS BYDem'!B20</f>
        <v>COM_PROJ</v>
      </c>
      <c r="C109" s="22" t="str">
        <f>'[11]TS BYDem'!C20</f>
        <v>-</v>
      </c>
      <c r="D109" s="22">
        <f>'[11]TS BYDem'!D20</f>
        <v>0</v>
      </c>
      <c r="E109" s="111" t="s">
        <v>137</v>
      </c>
      <c r="F109" s="111" t="s">
        <v>137</v>
      </c>
      <c r="G109" s="111" t="s">
        <v>137</v>
      </c>
      <c r="H109" s="111" t="s">
        <v>137</v>
      </c>
      <c r="I109" s="111">
        <v>0</v>
      </c>
      <c r="J109" s="186">
        <f>'[11]TS BYDem'!J20</f>
        <v>0</v>
      </c>
      <c r="K109" s="24">
        <f t="shared" si="45"/>
        <v>0</v>
      </c>
      <c r="L109" s="24">
        <f t="shared" si="45"/>
        <v>0</v>
      </c>
      <c r="M109" s="24">
        <f t="shared" si="45"/>
        <v>0</v>
      </c>
      <c r="N109" s="24">
        <f t="shared" si="45"/>
        <v>0</v>
      </c>
      <c r="O109" s="24">
        <f>'[11]TS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'[11]TS BYDem'!A21</f>
        <v/>
      </c>
      <c r="B110" s="22" t="str">
        <f>'[11]TS BYDem'!B21</f>
        <v>COM_PROJ</v>
      </c>
      <c r="C110" s="22" t="str">
        <f>'[11]TS BYDem'!C21</f>
        <v>-</v>
      </c>
      <c r="D110" s="22" t="str">
        <f>'[11]TS BYDem'!D21</f>
        <v>RMEL</v>
      </c>
      <c r="E110" s="111" t="s">
        <v>137</v>
      </c>
      <c r="F110" s="111" t="s">
        <v>137</v>
      </c>
      <c r="G110" s="111" t="s">
        <v>137</v>
      </c>
      <c r="H110" s="111" t="s">
        <v>137</v>
      </c>
      <c r="I110" s="111">
        <v>0</v>
      </c>
      <c r="J110" s="186">
        <f>'[11]TS BYDem'!J21</f>
        <v>17.258999181012896</v>
      </c>
      <c r="K110" s="24">
        <f t="shared" si="45"/>
        <v>17.319000448101587</v>
      </c>
      <c r="L110" s="24">
        <f t="shared" si="45"/>
        <v>17.379001715190277</v>
      </c>
      <c r="M110" s="24">
        <f t="shared" si="45"/>
        <v>17.439002982278964</v>
      </c>
      <c r="N110" s="24">
        <f t="shared" si="45"/>
        <v>17.499004249367655</v>
      </c>
      <c r="O110" s="24">
        <f>'[11]TS BYDem'!O21</f>
        <v>17.559005516456345</v>
      </c>
      <c r="P110" s="24">
        <f t="shared" ref="P110:AP110" ca="1" si="59">OFFSET(P$33,$BB110,$J$96)/OFFSET(O$33,$BB110,$J$96)*O110</f>
        <v>18.032772297454326</v>
      </c>
      <c r="Q110" s="24">
        <f t="shared" ca="1" si="59"/>
        <v>18.5200947637389</v>
      </c>
      <c r="R110" s="24">
        <f t="shared" ca="1" si="59"/>
        <v>19.462289942611399</v>
      </c>
      <c r="S110" s="24">
        <f t="shared" ca="1" si="59"/>
        <v>18.006833864548184</v>
      </c>
      <c r="T110" s="24">
        <f t="shared" ca="1" si="59"/>
        <v>18.517859418904248</v>
      </c>
      <c r="U110" s="24">
        <f t="shared" ca="1" si="59"/>
        <v>19.002653027340934</v>
      </c>
      <c r="V110" s="24">
        <f t="shared" ca="1" si="59"/>
        <v>19.403837327044926</v>
      </c>
      <c r="W110" s="24">
        <f t="shared" ca="1" si="59"/>
        <v>19.744087312477269</v>
      </c>
      <c r="X110" s="24">
        <f t="shared" ca="1" si="59"/>
        <v>20.046342740877094</v>
      </c>
      <c r="Y110" s="24">
        <f t="shared" ca="1" si="59"/>
        <v>20.40426388697329</v>
      </c>
      <c r="Z110" s="24">
        <f t="shared" ca="1" si="59"/>
        <v>20.738844398608151</v>
      </c>
      <c r="AA110" s="24">
        <f t="shared" ca="1" si="59"/>
        <v>21.010778913031373</v>
      </c>
      <c r="AB110" s="24">
        <f t="shared" ca="1" si="59"/>
        <v>21.347056360725745</v>
      </c>
      <c r="AC110" s="24">
        <f t="shared" ca="1" si="59"/>
        <v>21.653113751113267</v>
      </c>
      <c r="AD110" s="24">
        <f t="shared" ca="1" si="59"/>
        <v>21.993486237680944</v>
      </c>
      <c r="AE110" s="24">
        <f t="shared" ca="1" si="59"/>
        <v>22.3321461750708</v>
      </c>
      <c r="AF110" s="24">
        <f t="shared" ca="1" si="59"/>
        <v>22.655762452186373</v>
      </c>
      <c r="AG110" s="24">
        <f t="shared" ca="1" si="59"/>
        <v>23.010106731154522</v>
      </c>
      <c r="AH110" s="24">
        <f t="shared" ca="1" si="59"/>
        <v>23.325720744315735</v>
      </c>
      <c r="AI110" s="24">
        <f t="shared" ca="1" si="59"/>
        <v>23.655582212168056</v>
      </c>
      <c r="AJ110" s="24">
        <f t="shared" ca="1" si="59"/>
        <v>23.999900570927192</v>
      </c>
      <c r="AK110" s="24">
        <f t="shared" ca="1" si="59"/>
        <v>24.318750255721898</v>
      </c>
      <c r="AL110" s="24">
        <f t="shared" ca="1" si="59"/>
        <v>24.63300012587948</v>
      </c>
      <c r="AM110" s="24">
        <f t="shared" ca="1" si="59"/>
        <v>26.118667596330095</v>
      </c>
      <c r="AN110" s="24">
        <f t="shared" ca="1" si="59"/>
        <v>27.368624993074235</v>
      </c>
      <c r="AO110" s="24">
        <f t="shared" ca="1" si="59"/>
        <v>27.368624993074235</v>
      </c>
      <c r="AP110" s="24">
        <f t="shared" ca="1" si="59"/>
        <v>27.368624993074235</v>
      </c>
      <c r="AQ110" s="186"/>
      <c r="AR110" s="186"/>
      <c r="AS110" s="186"/>
      <c r="AT110" s="186"/>
      <c r="AU110" s="186"/>
      <c r="AV110" s="186"/>
      <c r="BB110" s="313">
        <f t="shared" si="49"/>
        <v>2</v>
      </c>
    </row>
    <row r="111" spans="1:54" s="315" customFormat="1">
      <c r="A111" s="319" t="str">
        <f>'[11]TS BYDem'!A22</f>
        <v/>
      </c>
      <c r="B111" s="319" t="str">
        <f>'[11]TS BYDem'!B22</f>
        <v>COM_PROJ</v>
      </c>
      <c r="C111" s="319" t="str">
        <f>'[11]TS BYDem'!C22</f>
        <v>-</v>
      </c>
      <c r="D111" s="319" t="str">
        <f>'[11]TS BYDem'!D22</f>
        <v>RMNL</v>
      </c>
      <c r="E111" s="318" t="s">
        <v>137</v>
      </c>
      <c r="F111" s="318" t="s">
        <v>137</v>
      </c>
      <c r="G111" s="318" t="s">
        <v>137</v>
      </c>
      <c r="H111" s="318" t="s">
        <v>137</v>
      </c>
      <c r="I111" s="318">
        <v>0</v>
      </c>
      <c r="J111" s="316">
        <f>'[11]TS BYDem'!J22</f>
        <v>3.3422499241462768E-2</v>
      </c>
      <c r="K111" s="317">
        <f t="shared" si="45"/>
        <v>4.0890728552561373E-2</v>
      </c>
      <c r="L111" s="317">
        <f t="shared" si="45"/>
        <v>4.8358957863659985E-2</v>
      </c>
      <c r="M111" s="317">
        <f t="shared" si="45"/>
        <v>5.5827187174758597E-2</v>
      </c>
      <c r="N111" s="317">
        <f t="shared" si="45"/>
        <v>6.3295416485857195E-2</v>
      </c>
      <c r="O111" s="317">
        <f>'[11]TS BYDem'!O22</f>
        <v>7.0763645796955807E-2</v>
      </c>
      <c r="P111" s="24">
        <f t="shared" ref="P111:AP111" ca="1" si="60">OFFSET(P$33,$BB111,$J$96)/OFFSET(O$33,$BB111,$J$96)*O111</f>
        <v>7.2672948954784697E-2</v>
      </c>
      <c r="Q111" s="24">
        <f t="shared" ca="1" si="60"/>
        <v>7.46368821832777E-2</v>
      </c>
      <c r="R111" s="24">
        <f t="shared" ca="1" si="60"/>
        <v>7.8433974555442321E-2</v>
      </c>
      <c r="S111" s="24">
        <f t="shared" ca="1" si="60"/>
        <v>7.256841580927266E-2</v>
      </c>
      <c r="T111" s="24">
        <f t="shared" ca="1" si="60"/>
        <v>7.4627873634931091E-2</v>
      </c>
      <c r="U111" s="24">
        <f t="shared" ca="1" si="60"/>
        <v>7.6581615443366099E-2</v>
      </c>
      <c r="V111" s="24">
        <f t="shared" ca="1" si="60"/>
        <v>7.8198407673253298E-2</v>
      </c>
      <c r="W111" s="24">
        <f t="shared" ca="1" si="60"/>
        <v>7.9569631654531084E-2</v>
      </c>
      <c r="X111" s="24">
        <f t="shared" ca="1" si="60"/>
        <v>8.0787735724003967E-2</v>
      </c>
      <c r="Y111" s="24">
        <f t="shared" ca="1" si="60"/>
        <v>8.2230175341774708E-2</v>
      </c>
      <c r="Z111" s="24">
        <f t="shared" ca="1" si="60"/>
        <v>8.357855106804829E-2</v>
      </c>
      <c r="AA111" s="24">
        <f t="shared" ca="1" si="60"/>
        <v>8.4674460380257194E-2</v>
      </c>
      <c r="AB111" s="24">
        <f t="shared" ca="1" si="60"/>
        <v>8.6029674841340817E-2</v>
      </c>
      <c r="AC111" s="24">
        <f t="shared" ca="1" si="60"/>
        <v>8.7263101002442334E-2</v>
      </c>
      <c r="AD111" s="24">
        <f t="shared" ca="1" si="60"/>
        <v>8.8634818669250437E-2</v>
      </c>
      <c r="AE111" s="24">
        <f t="shared" ca="1" si="60"/>
        <v>8.9999634679622728E-2</v>
      </c>
      <c r="AF111" s="24">
        <f t="shared" ca="1" si="60"/>
        <v>9.1303824007798171E-2</v>
      </c>
      <c r="AG111" s="24">
        <f t="shared" ca="1" si="60"/>
        <v>9.2731848677166814E-2</v>
      </c>
      <c r="AH111" s="24">
        <f t="shared" ca="1" si="60"/>
        <v>9.4003788492605933E-2</v>
      </c>
      <c r="AI111" s="24">
        <f t="shared" ca="1" si="60"/>
        <v>9.533314624303714E-2</v>
      </c>
      <c r="AJ111" s="24">
        <f t="shared" ca="1" si="60"/>
        <v>9.6720765966590697E-2</v>
      </c>
      <c r="AK111" s="24">
        <f t="shared" ca="1" si="60"/>
        <v>9.8005745696002899E-2</v>
      </c>
      <c r="AL111" s="24">
        <f t="shared" ca="1" si="60"/>
        <v>9.9272187948824642E-2</v>
      </c>
      <c r="AM111" s="24">
        <f t="shared" ca="1" si="60"/>
        <v>0.1052595000749298</v>
      </c>
      <c r="AN111" s="24">
        <f t="shared" ca="1" si="60"/>
        <v>0.11029688914583079</v>
      </c>
      <c r="AO111" s="24">
        <f t="shared" ca="1" si="60"/>
        <v>0.11029688914583079</v>
      </c>
      <c r="AP111" s="24">
        <f t="shared" ca="1" si="60"/>
        <v>0.11029688914583079</v>
      </c>
      <c r="AQ111" s="316"/>
      <c r="AR111" s="316"/>
      <c r="AS111" s="316"/>
      <c r="AT111" s="316"/>
      <c r="AU111" s="316"/>
      <c r="AV111" s="316"/>
      <c r="BB111" s="320">
        <v>2</v>
      </c>
    </row>
    <row r="112" spans="1:54">
      <c r="A112" s="22" t="str">
        <f>'[11]TS BYDem'!A23</f>
        <v/>
      </c>
      <c r="B112" s="22" t="str">
        <f>'[11]TS BYDem'!B23</f>
        <v>COM_PROJ</v>
      </c>
      <c r="C112" s="22" t="str">
        <f>'[11]TS BYDem'!C23</f>
        <v>-</v>
      </c>
      <c r="D112" s="22" t="str">
        <f>'[11]TS BYDem'!D23</f>
        <v>RMEK</v>
      </c>
      <c r="E112" s="111" t="s">
        <v>137</v>
      </c>
      <c r="F112" s="111" t="s">
        <v>137</v>
      </c>
      <c r="G112" s="111" t="s">
        <v>137</v>
      </c>
      <c r="H112" s="111" t="s">
        <v>137</v>
      </c>
      <c r="I112" s="111">
        <v>0</v>
      </c>
      <c r="J112" s="186">
        <f>'[11]TS BYDem'!J23</f>
        <v>9.2736775351245697</v>
      </c>
      <c r="K112" s="24">
        <f t="shared" si="45"/>
        <v>9.4887126347360695</v>
      </c>
      <c r="L112" s="24">
        <f t="shared" si="45"/>
        <v>9.7037477343475711</v>
      </c>
      <c r="M112" s="24">
        <f t="shared" si="45"/>
        <v>9.9187828339590709</v>
      </c>
      <c r="N112" s="24">
        <f t="shared" si="45"/>
        <v>10.133817933570572</v>
      </c>
      <c r="O112" s="24">
        <f>'[11]TS BYDem'!O23</f>
        <v>10.348853033182072</v>
      </c>
      <c r="P112" s="24">
        <f t="shared" ref="P112:AP112" ca="1" si="61">OFFSET(P$33,$BB112,$J$96)/OFFSET(O$33,$BB112,$J$96)*O112</f>
        <v>10.62807971170648</v>
      </c>
      <c r="Q112" s="24">
        <f t="shared" ca="1" si="61"/>
        <v>10.915295783175925</v>
      </c>
      <c r="R112" s="24">
        <f t="shared" ca="1" si="61"/>
        <v>11.470602826367287</v>
      </c>
      <c r="S112" s="24">
        <f t="shared" ca="1" si="61"/>
        <v>10.612792226899604</v>
      </c>
      <c r="T112" s="24">
        <f t="shared" ca="1" si="61"/>
        <v>10.91397832501176</v>
      </c>
      <c r="U112" s="24">
        <f t="shared" ca="1" si="61"/>
        <v>11.199703948848216</v>
      </c>
      <c r="V112" s="24">
        <f t="shared" ca="1" si="61"/>
        <v>11.436152268940466</v>
      </c>
      <c r="W112" s="24">
        <f t="shared" ca="1" si="61"/>
        <v>11.63668737843067</v>
      </c>
      <c r="X112" s="24">
        <f t="shared" ca="1" si="61"/>
        <v>11.814829415236781</v>
      </c>
      <c r="Y112" s="24">
        <f t="shared" ca="1" si="61"/>
        <v>12.025779479290589</v>
      </c>
      <c r="Z112" s="24">
        <f t="shared" ca="1" si="61"/>
        <v>12.222973138090397</v>
      </c>
      <c r="AA112" s="24">
        <f t="shared" ca="1" si="61"/>
        <v>12.383244761775359</v>
      </c>
      <c r="AB112" s="24">
        <f t="shared" ca="1" si="61"/>
        <v>12.581438553633392</v>
      </c>
      <c r="AC112" s="24">
        <f t="shared" ca="1" si="61"/>
        <v>12.761821374851326</v>
      </c>
      <c r="AD112" s="24">
        <f t="shared" ca="1" si="61"/>
        <v>12.962428683546934</v>
      </c>
      <c r="AE112" s="24">
        <f t="shared" ca="1" si="61"/>
        <v>13.162026657190122</v>
      </c>
      <c r="AF112" s="24">
        <f t="shared" ca="1" si="61"/>
        <v>13.352758261430228</v>
      </c>
      <c r="AG112" s="24">
        <f t="shared" ca="1" si="61"/>
        <v>13.5616002065366</v>
      </c>
      <c r="AH112" s="24">
        <f t="shared" ca="1" si="61"/>
        <v>13.747615470006792</v>
      </c>
      <c r="AI112" s="24">
        <f t="shared" ca="1" si="61"/>
        <v>13.942027838572544</v>
      </c>
      <c r="AJ112" s="24">
        <f t="shared" ca="1" si="61"/>
        <v>14.144960748872345</v>
      </c>
      <c r="AK112" s="24">
        <f t="shared" ca="1" si="61"/>
        <v>14.332883038920281</v>
      </c>
      <c r="AL112" s="24">
        <f t="shared" ca="1" si="61"/>
        <v>14.51809430950787</v>
      </c>
      <c r="AM112" s="24">
        <f t="shared" ca="1" si="61"/>
        <v>15.393710772721764</v>
      </c>
      <c r="AN112" s="24">
        <f t="shared" ca="1" si="61"/>
        <v>16.130405421204028</v>
      </c>
      <c r="AO112" s="24">
        <f t="shared" ca="1" si="61"/>
        <v>16.130405421204028</v>
      </c>
      <c r="AP112" s="24">
        <f t="shared" ca="1" si="61"/>
        <v>16.130405421204028</v>
      </c>
      <c r="AQ112" s="186"/>
      <c r="AR112" s="186"/>
      <c r="AS112" s="186"/>
      <c r="AT112" s="186"/>
      <c r="AU112" s="186"/>
      <c r="AV112" s="186"/>
      <c r="BB112" s="313">
        <f t="shared" ref="BB112:BB128" si="62">MATCH(MID(D112,2,2),$B$34:$B$38,0)</f>
        <v>2</v>
      </c>
    </row>
    <row r="113" spans="1:54">
      <c r="A113" s="22" t="str">
        <f>'[11]TS BYDem'!A24</f>
        <v/>
      </c>
      <c r="B113" s="22" t="str">
        <f>'[11]TS BYDem'!B24</f>
        <v>COM_PROJ</v>
      </c>
      <c r="C113" s="22" t="str">
        <f>'[11]TS BYDem'!C24</f>
        <v>-</v>
      </c>
      <c r="D113" s="22" t="str">
        <f>'[11]TS BYDem'!D24</f>
        <v>RMEH</v>
      </c>
      <c r="E113" s="111" t="s">
        <v>137</v>
      </c>
      <c r="F113" s="111" t="s">
        <v>137</v>
      </c>
      <c r="G113" s="111" t="s">
        <v>137</v>
      </c>
      <c r="H113" s="111" t="s">
        <v>137</v>
      </c>
      <c r="I113" s="111">
        <v>0</v>
      </c>
      <c r="J113" s="186">
        <f>'[11]TS BYDem'!J24</f>
        <v>13.521473473147067</v>
      </c>
      <c r="K113" s="24">
        <f t="shared" si="45"/>
        <v>12.868372566315568</v>
      </c>
      <c r="L113" s="24">
        <f t="shared" si="45"/>
        <v>12.215271659484069</v>
      </c>
      <c r="M113" s="24">
        <f t="shared" si="45"/>
        <v>11.56217075265257</v>
      </c>
      <c r="N113" s="24">
        <f t="shared" si="45"/>
        <v>10.909069845821071</v>
      </c>
      <c r="O113" s="24">
        <f>'[11]TS BYDem'!O24</f>
        <v>10.255968938989572</v>
      </c>
      <c r="P113" s="24">
        <f ca="1">IF(OR($E$78=1,$E$78=2,$E$78=3), P90,P82)</f>
        <v>10.532689473400621</v>
      </c>
      <c r="Q113" s="24">
        <f t="shared" ref="Q113:AN113" ca="1" si="63">IF(OR($E$78=1,$E$78=2,$E$78=3), Q90,Q82)</f>
        <v>10.817327693532297</v>
      </c>
      <c r="R113" s="24">
        <f t="shared" ca="1" si="63"/>
        <v>11.36765068761791</v>
      </c>
      <c r="S113" s="24">
        <f t="shared" ca="1" si="63"/>
        <v>10.517539198405712</v>
      </c>
      <c r="T113" s="24">
        <f t="shared" ca="1" si="63"/>
        <v>10.816022059954664</v>
      </c>
      <c r="U113" s="24">
        <f t="shared" ca="1" si="63"/>
        <v>11.099183209672825</v>
      </c>
      <c r="V113" s="24">
        <f t="shared" ca="1" si="63"/>
        <v>11.333509334390895</v>
      </c>
      <c r="W113" s="24">
        <f t="shared" ca="1" si="63"/>
        <v>11.532244580462509</v>
      </c>
      <c r="X113" s="24">
        <f t="shared" ca="1" si="63"/>
        <v>11.708787738467917</v>
      </c>
      <c r="Y113" s="24">
        <f t="shared" ca="1" si="63"/>
        <v>11.917844461727661</v>
      </c>
      <c r="Z113" s="24">
        <f t="shared" ca="1" si="63"/>
        <v>12.113268247642099</v>
      </c>
      <c r="AA113" s="24">
        <f t="shared" ca="1" si="63"/>
        <v>12.272101384903202</v>
      </c>
      <c r="AB113" s="24">
        <f t="shared" ca="1" si="63"/>
        <v>12.468516327378383</v>
      </c>
      <c r="AC113" s="24">
        <f t="shared" ca="1" si="63"/>
        <v>12.647280158076017</v>
      </c>
      <c r="AD113" s="24">
        <f t="shared" ca="1" si="63"/>
        <v>12.846086955343271</v>
      </c>
      <c r="AE113" s="24">
        <f t="shared" ca="1" si="63"/>
        <v>13.043893476646277</v>
      </c>
      <c r="AF113" s="24">
        <f t="shared" ca="1" si="63"/>
        <v>13.232913206900259</v>
      </c>
      <c r="AG113" s="24">
        <f t="shared" ca="1" si="63"/>
        <v>13.439880732219393</v>
      </c>
      <c r="AH113" s="24">
        <f t="shared" ca="1" si="63"/>
        <v>13.624226452292071</v>
      </c>
      <c r="AI113" s="24">
        <f t="shared" ca="1" si="63"/>
        <v>13.816893910895709</v>
      </c>
      <c r="AJ113" s="24">
        <f t="shared" ca="1" si="63"/>
        <v>14.018005436787538</v>
      </c>
      <c r="AK113" s="24">
        <f t="shared" ca="1" si="63"/>
        <v>14.204241067296131</v>
      </c>
      <c r="AL113" s="24">
        <f t="shared" ca="1" si="63"/>
        <v>14.38779001056613</v>
      </c>
      <c r="AM113" s="24">
        <f t="shared" ca="1" si="63"/>
        <v>15.25554755049791</v>
      </c>
      <c r="AN113" s="24">
        <f t="shared" ca="1" si="63"/>
        <v>15.985630141112377</v>
      </c>
      <c r="AO113" s="24">
        <f t="shared" ref="AO113:AP113" ca="1" si="64">IF($E$78=1, AO90,AO82)</f>
        <v>15.985630141112377</v>
      </c>
      <c r="AP113" s="24">
        <f t="shared" ca="1" si="64"/>
        <v>15.985630141112377</v>
      </c>
      <c r="AQ113" s="186"/>
      <c r="AR113" s="186"/>
      <c r="AS113" s="186"/>
      <c r="AT113" s="186"/>
      <c r="AU113" s="186"/>
      <c r="AV113" s="186"/>
      <c r="BB113" s="313">
        <f t="shared" si="62"/>
        <v>2</v>
      </c>
    </row>
    <row r="114" spans="1:54">
      <c r="A114" s="22" t="str">
        <f>'[11]TS BYDem'!A25</f>
        <v/>
      </c>
      <c r="B114" s="22" t="str">
        <f>'[11]TS BYDem'!B25</f>
        <v>COM_PROJ</v>
      </c>
      <c r="C114" s="22" t="str">
        <f>'[11]TS BYDem'!C25</f>
        <v>-</v>
      </c>
      <c r="D114" s="22" t="str">
        <f>'[11]TS BYDem'!D25</f>
        <v>RMEWG</v>
      </c>
      <c r="E114" s="111" t="s">
        <v>137</v>
      </c>
      <c r="F114" s="111" t="s">
        <v>137</v>
      </c>
      <c r="G114" s="111" t="s">
        <v>137</v>
      </c>
      <c r="H114" s="111" t="s">
        <v>137</v>
      </c>
      <c r="I114" s="111">
        <v>0</v>
      </c>
      <c r="J114" s="186">
        <f>'[11]TS BYDem'!J25</f>
        <v>9.4375994537713712</v>
      </c>
      <c r="K114" s="24">
        <f t="shared" si="45"/>
        <v>8.4174890709025032</v>
      </c>
      <c r="L114" s="24">
        <f t="shared" si="45"/>
        <v>7.3973786880336352</v>
      </c>
      <c r="M114" s="24">
        <f t="shared" si="45"/>
        <v>6.3772683051647663</v>
      </c>
      <c r="N114" s="24">
        <f t="shared" si="45"/>
        <v>5.3571579222958983</v>
      </c>
      <c r="O114" s="24">
        <f>'[11]TS BYDem'!O25</f>
        <v>4.3370475394270303</v>
      </c>
      <c r="P114" s="24">
        <f t="shared" ref="P114:AP114" ca="1" si="65">OFFSET(P$33,$BB114,$J$96)/OFFSET(O$33,$BB114,$J$96)*O114</f>
        <v>4.4540672106073735</v>
      </c>
      <c r="Q114" s="24">
        <f t="shared" ca="1" si="65"/>
        <v>4.5744351153458398</v>
      </c>
      <c r="R114" s="24">
        <f t="shared" ca="1" si="65"/>
        <v>4.8071558852299452</v>
      </c>
      <c r="S114" s="24">
        <f t="shared" ca="1" si="65"/>
        <v>4.4476604573031073</v>
      </c>
      <c r="T114" s="24">
        <f t="shared" ca="1" si="65"/>
        <v>4.5738829885863934</v>
      </c>
      <c r="U114" s="24">
        <f t="shared" ca="1" si="65"/>
        <v>4.6936262692995143</v>
      </c>
      <c r="V114" s="24">
        <f t="shared" ca="1" si="65"/>
        <v>4.7927181784772444</v>
      </c>
      <c r="W114" s="24">
        <f t="shared" ca="1" si="65"/>
        <v>4.8767594051131393</v>
      </c>
      <c r="X114" s="24">
        <f t="shared" ca="1" si="65"/>
        <v>4.9514160342024889</v>
      </c>
      <c r="Y114" s="24">
        <f t="shared" ca="1" si="65"/>
        <v>5.0398220105278888</v>
      </c>
      <c r="Z114" s="24">
        <f t="shared" ca="1" si="65"/>
        <v>5.1224628857964936</v>
      </c>
      <c r="AA114" s="24">
        <f t="shared" ca="1" si="65"/>
        <v>5.1896302954518516</v>
      </c>
      <c r="AB114" s="24">
        <f t="shared" ca="1" si="65"/>
        <v>5.2726903113349159</v>
      </c>
      <c r="AC114" s="24">
        <f t="shared" ca="1" si="65"/>
        <v>5.3482860192273494</v>
      </c>
      <c r="AD114" s="24">
        <f t="shared" ca="1" si="65"/>
        <v>5.4323575034565383</v>
      </c>
      <c r="AE114" s="24">
        <f t="shared" ca="1" si="65"/>
        <v>5.5160059906548957</v>
      </c>
      <c r="AF114" s="24">
        <f t="shared" ca="1" si="65"/>
        <v>5.5959387167462014</v>
      </c>
      <c r="AG114" s="24">
        <f t="shared" ca="1" si="65"/>
        <v>5.6834612123549961</v>
      </c>
      <c r="AH114" s="24">
        <f t="shared" ca="1" si="65"/>
        <v>5.7614173914738336</v>
      </c>
      <c r="AI114" s="24">
        <f t="shared" ca="1" si="65"/>
        <v>5.8428926701369619</v>
      </c>
      <c r="AJ114" s="24">
        <f t="shared" ca="1" si="65"/>
        <v>5.9279387787697262</v>
      </c>
      <c r="AK114" s="24">
        <f t="shared" ca="1" si="65"/>
        <v>6.0066941638392244</v>
      </c>
      <c r="AL114" s="24">
        <f t="shared" ca="1" si="65"/>
        <v>6.0843134017200295</v>
      </c>
      <c r="AM114" s="24">
        <f t="shared" ca="1" si="65"/>
        <v>6.4512709974156301</v>
      </c>
      <c r="AN114" s="24">
        <f t="shared" ca="1" si="65"/>
        <v>6.7600085649764523</v>
      </c>
      <c r="AO114" s="24">
        <f t="shared" ca="1" si="65"/>
        <v>6.7600085649764523</v>
      </c>
      <c r="AP114" s="24">
        <f t="shared" ca="1" si="65"/>
        <v>6.7600085649764523</v>
      </c>
      <c r="AQ114" s="186"/>
      <c r="AR114" s="186"/>
      <c r="AS114" s="186"/>
      <c r="AT114" s="186"/>
      <c r="AU114" s="186"/>
      <c r="AV114" s="186"/>
      <c r="BB114" s="313">
        <f t="shared" si="62"/>
        <v>2</v>
      </c>
    </row>
    <row r="115" spans="1:54">
      <c r="A115" s="22" t="str">
        <f>'[11]TS BYDem'!A26</f>
        <v/>
      </c>
      <c r="B115" s="22" t="str">
        <f>'[11]TS BYDem'!B26</f>
        <v>COM_PROJ</v>
      </c>
      <c r="C115" s="22" t="str">
        <f>'[11]TS BYDem'!C26</f>
        <v>-</v>
      </c>
      <c r="D115" s="22" t="str">
        <f>'[11]TS BYDem'!D26</f>
        <v>RMEW</v>
      </c>
      <c r="E115" s="111" t="s">
        <v>137</v>
      </c>
      <c r="F115" s="111" t="s">
        <v>137</v>
      </c>
      <c r="G115" s="111" t="s">
        <v>137</v>
      </c>
      <c r="H115" s="111" t="s">
        <v>137</v>
      </c>
      <c r="I115" s="111">
        <v>0</v>
      </c>
      <c r="J115" s="186">
        <f>'[11]TS BYDem'!J26</f>
        <v>6.1907939589625975</v>
      </c>
      <c r="K115" s="24">
        <f t="shared" si="45"/>
        <v>6.073694549770198</v>
      </c>
      <c r="L115" s="24">
        <f t="shared" si="45"/>
        <v>5.9565951405777984</v>
      </c>
      <c r="M115" s="24">
        <f t="shared" si="45"/>
        <v>5.8394957313853979</v>
      </c>
      <c r="N115" s="24">
        <f t="shared" si="45"/>
        <v>5.7223963221929983</v>
      </c>
      <c r="O115" s="24">
        <f>'[11]TS BYDem'!O26</f>
        <v>5.6052969130005987</v>
      </c>
      <c r="P115" s="24">
        <f t="shared" ref="P115:AP115" ca="1" si="66">OFFSET(P$33,$BB115,$J$96)/OFFSET(O$33,$BB115,$J$96)*O115</f>
        <v>5.7565357444094376</v>
      </c>
      <c r="Q115" s="24">
        <f t="shared" ca="1" si="66"/>
        <v>5.9121019075011185</v>
      </c>
      <c r="R115" s="24">
        <f t="shared" ca="1" si="66"/>
        <v>6.2128754178590047</v>
      </c>
      <c r="S115" s="24">
        <f t="shared" ca="1" si="66"/>
        <v>5.7482555136320972</v>
      </c>
      <c r="T115" s="24">
        <f t="shared" ca="1" si="66"/>
        <v>5.9113883265702727</v>
      </c>
      <c r="U115" s="24">
        <f t="shared" ca="1" si="66"/>
        <v>6.0661472116486905</v>
      </c>
      <c r="V115" s="24">
        <f t="shared" ca="1" si="66"/>
        <v>6.1942158038344806</v>
      </c>
      <c r="W115" s="24">
        <f t="shared" ca="1" si="66"/>
        <v>6.3028325584226028</v>
      </c>
      <c r="X115" s="24">
        <f t="shared" ca="1" si="66"/>
        <v>6.3993204499583376</v>
      </c>
      <c r="Y115" s="24">
        <f t="shared" ca="1" si="66"/>
        <v>6.5135783043357041</v>
      </c>
      <c r="Z115" s="24">
        <f t="shared" ca="1" si="66"/>
        <v>6.6203852136028258</v>
      </c>
      <c r="AA115" s="24">
        <f t="shared" ca="1" si="66"/>
        <v>6.7071938710069281</v>
      </c>
      <c r="AB115" s="24">
        <f t="shared" ca="1" si="66"/>
        <v>6.8145424869468467</v>
      </c>
      <c r="AC115" s="24">
        <f t="shared" ca="1" si="66"/>
        <v>6.9122440648598085</v>
      </c>
      <c r="AD115" s="24">
        <f t="shared" ca="1" si="66"/>
        <v>7.0208999250359474</v>
      </c>
      <c r="AE115" s="24">
        <f t="shared" ca="1" si="66"/>
        <v>7.1290090944208107</v>
      </c>
      <c r="AF115" s="24">
        <f t="shared" ca="1" si="66"/>
        <v>7.2323159313263874</v>
      </c>
      <c r="AG115" s="24">
        <f t="shared" ca="1" si="66"/>
        <v>7.3454319555327761</v>
      </c>
      <c r="AH115" s="24">
        <f t="shared" ca="1" si="66"/>
        <v>7.4461842590737861</v>
      </c>
      <c r="AI115" s="24">
        <f t="shared" ca="1" si="66"/>
        <v>7.5514847253067741</v>
      </c>
      <c r="AJ115" s="24">
        <f t="shared" ca="1" si="66"/>
        <v>7.6614002117865301</v>
      </c>
      <c r="AK115" s="24">
        <f t="shared" ca="1" si="66"/>
        <v>7.7631854269125213</v>
      </c>
      <c r="AL115" s="24">
        <f t="shared" ca="1" si="66"/>
        <v>7.8635022600870581</v>
      </c>
      <c r="AM115" s="24">
        <f t="shared" ca="1" si="66"/>
        <v>8.3377664362704742</v>
      </c>
      <c r="AN115" s="24">
        <f t="shared" ca="1" si="66"/>
        <v>8.7367857503646462</v>
      </c>
      <c r="AO115" s="24">
        <f t="shared" ca="1" si="66"/>
        <v>8.7367857503646462</v>
      </c>
      <c r="AP115" s="24">
        <f t="shared" ca="1" si="66"/>
        <v>8.7367857503646462</v>
      </c>
      <c r="AQ115" s="186"/>
      <c r="AR115" s="186"/>
      <c r="AS115" s="186"/>
      <c r="AT115" s="186"/>
      <c r="AU115" s="186"/>
      <c r="AV115" s="186"/>
      <c r="BB115" s="313">
        <f t="shared" si="62"/>
        <v>2</v>
      </c>
    </row>
    <row r="116" spans="1:54">
      <c r="A116" s="22" t="str">
        <f>'[11]TS BYDem'!A27</f>
        <v/>
      </c>
      <c r="B116" s="22" t="str">
        <f>'[11]TS BYDem'!B27</f>
        <v>COM_PROJ</v>
      </c>
      <c r="C116" s="22" t="str">
        <f>'[11]TS BYDem'!C27</f>
        <v>-</v>
      </c>
      <c r="D116" s="22" t="str">
        <f>'[11]TS BYDem'!D27</f>
        <v>RMER</v>
      </c>
      <c r="E116" s="111" t="s">
        <v>137</v>
      </c>
      <c r="F116" s="111" t="s">
        <v>137</v>
      </c>
      <c r="G116" s="111" t="s">
        <v>137</v>
      </c>
      <c r="H116" s="111" t="s">
        <v>137</v>
      </c>
      <c r="I116" s="111">
        <v>0</v>
      </c>
      <c r="J116" s="186">
        <f>'[11]TS BYDem'!J27</f>
        <v>3.5239347704472497</v>
      </c>
      <c r="K116" s="24">
        <f t="shared" si="45"/>
        <v>4.2416671911302339</v>
      </c>
      <c r="L116" s="24">
        <f t="shared" si="45"/>
        <v>4.9593996118132173</v>
      </c>
      <c r="M116" s="24">
        <f t="shared" si="45"/>
        <v>5.6771320324962016</v>
      </c>
      <c r="N116" s="24">
        <f t="shared" si="45"/>
        <v>6.3948644531791849</v>
      </c>
      <c r="O116" s="24">
        <f>'[11]TS BYDem'!O27</f>
        <v>7.1125968738621692</v>
      </c>
      <c r="P116" s="24">
        <f t="shared" ref="P116:AP116" ca="1" si="67">OFFSET(P$33,$BB116,$J$96)/OFFSET(O$33,$BB116,$J$96)*O116</f>
        <v>7.3045047881405649</v>
      </c>
      <c r="Q116" s="24">
        <f t="shared" ca="1" si="67"/>
        <v>7.5019036810909663</v>
      </c>
      <c r="R116" s="24">
        <f t="shared" ca="1" si="67"/>
        <v>7.8835570997618536</v>
      </c>
      <c r="S116" s="24">
        <f t="shared" ca="1" si="67"/>
        <v>7.2939979506873733</v>
      </c>
      <c r="T116" s="24">
        <f t="shared" ca="1" si="67"/>
        <v>7.5009982137130988</v>
      </c>
      <c r="U116" s="24">
        <f t="shared" ca="1" si="67"/>
        <v>7.6973727464623209</v>
      </c>
      <c r="V116" s="24">
        <f t="shared" ca="1" si="67"/>
        <v>7.8598797969466387</v>
      </c>
      <c r="W116" s="24">
        <f t="shared" ca="1" si="67"/>
        <v>7.9977042870892987</v>
      </c>
      <c r="X116" s="24">
        <f t="shared" ca="1" si="67"/>
        <v>8.1201383858273886</v>
      </c>
      <c r="Y116" s="24">
        <f t="shared" ca="1" si="67"/>
        <v>8.2651209033410993</v>
      </c>
      <c r="Z116" s="24">
        <f t="shared" ca="1" si="67"/>
        <v>8.4006488692546029</v>
      </c>
      <c r="AA116" s="24">
        <f t="shared" ca="1" si="67"/>
        <v>8.5108009262927489</v>
      </c>
      <c r="AB116" s="24">
        <f t="shared" ca="1" si="67"/>
        <v>8.6470162672458422</v>
      </c>
      <c r="AC116" s="24">
        <f t="shared" ca="1" si="67"/>
        <v>8.7709904203408193</v>
      </c>
      <c r="AD116" s="24">
        <f t="shared" ca="1" si="67"/>
        <v>8.9088645318126254</v>
      </c>
      <c r="AE116" s="24">
        <f t="shared" ca="1" si="67"/>
        <v>9.0460449438652297</v>
      </c>
      <c r="AF116" s="24">
        <f t="shared" ca="1" si="67"/>
        <v>9.1771316457166492</v>
      </c>
      <c r="AG116" s="24">
        <f t="shared" ca="1" si="67"/>
        <v>9.3206652876702183</v>
      </c>
      <c r="AH116" s="24">
        <f t="shared" ca="1" si="67"/>
        <v>9.448510525901602</v>
      </c>
      <c r="AI116" s="24">
        <f t="shared" ca="1" si="67"/>
        <v>9.5821269566758378</v>
      </c>
      <c r="AJ116" s="24">
        <f t="shared" ca="1" si="67"/>
        <v>9.7215994159690684</v>
      </c>
      <c r="AK116" s="24">
        <f t="shared" ca="1" si="67"/>
        <v>9.850755322274658</v>
      </c>
      <c r="AL116" s="24">
        <f t="shared" ca="1" si="67"/>
        <v>9.9780479893906655</v>
      </c>
      <c r="AM116" s="24">
        <f t="shared" ca="1" si="67"/>
        <v>10.579844816438893</v>
      </c>
      <c r="AN116" s="24">
        <f t="shared" ca="1" si="67"/>
        <v>11.086162959810459</v>
      </c>
      <c r="AO116" s="24">
        <f t="shared" ca="1" si="67"/>
        <v>11.086162959810459</v>
      </c>
      <c r="AP116" s="24">
        <f t="shared" ca="1" si="67"/>
        <v>11.086162959810459</v>
      </c>
      <c r="AQ116" s="186"/>
      <c r="AR116" s="186"/>
      <c r="AS116" s="186"/>
      <c r="AT116" s="186"/>
      <c r="AU116" s="186"/>
      <c r="AV116" s="186"/>
      <c r="BB116" s="313">
        <f t="shared" si="62"/>
        <v>2</v>
      </c>
    </row>
    <row r="117" spans="1:54">
      <c r="A117" s="22" t="str">
        <f>'[11]TS BYDem'!A28</f>
        <v/>
      </c>
      <c r="B117" s="22" t="str">
        <f>'[11]TS BYDem'!B28</f>
        <v>COM_PROJ</v>
      </c>
      <c r="C117" s="22" t="str">
        <f>'[11]TS BYDem'!C28</f>
        <v>-</v>
      </c>
      <c r="D117" s="22" t="str">
        <f>'[11]TS BYDem'!D28</f>
        <v>RMEO</v>
      </c>
      <c r="E117" s="111" t="s">
        <v>137</v>
      </c>
      <c r="F117" s="111" t="s">
        <v>137</v>
      </c>
      <c r="G117" s="111" t="s">
        <v>137</v>
      </c>
      <c r="H117" s="111" t="s">
        <v>137</v>
      </c>
      <c r="I117" s="111">
        <v>0</v>
      </c>
      <c r="J117" s="186">
        <f>'[11]TS BYDem'!J28</f>
        <v>6.2973927659906073</v>
      </c>
      <c r="K117" s="24">
        <f t="shared" si="45"/>
        <v>7.1494611937355241</v>
      </c>
      <c r="L117" s="24">
        <f t="shared" si="45"/>
        <v>8.0015296214804419</v>
      </c>
      <c r="M117" s="24">
        <f t="shared" si="45"/>
        <v>8.8535980492253596</v>
      </c>
      <c r="N117" s="24">
        <f t="shared" si="45"/>
        <v>9.7056664769702756</v>
      </c>
      <c r="O117" s="24">
        <f>'[11]TS BYDem'!O28</f>
        <v>10.557734904715193</v>
      </c>
      <c r="P117" s="24">
        <f ca="1">IF(OR($E$78=1,$E$78=2,$E$78=3), P92,P84)</f>
        <v>10.842597511298987</v>
      </c>
      <c r="Q117" s="24">
        <f t="shared" ref="Q117:AN117" ca="1" si="68">IF(OR($E$78=1,$E$78=2,$E$78=3), Q92,Q84)</f>
        <v>11.135610769215138</v>
      </c>
      <c r="R117" s="24">
        <f t="shared" ca="1" si="68"/>
        <v>11.702126163137292</v>
      </c>
      <c r="S117" s="24">
        <f t="shared" ca="1" si="68"/>
        <v>10.827001462980069</v>
      </c>
      <c r="T117" s="24">
        <f t="shared" ca="1" si="68"/>
        <v>11.134266719396214</v>
      </c>
      <c r="U117" s="24">
        <f t="shared" ca="1" si="68"/>
        <v>11.425759446394785</v>
      </c>
      <c r="V117" s="24">
        <f t="shared" ca="1" si="68"/>
        <v>11.666980253589072</v>
      </c>
      <c r="W117" s="24">
        <f t="shared" ca="1" si="68"/>
        <v>11.871562975780327</v>
      </c>
      <c r="X117" s="24">
        <f t="shared" ca="1" si="68"/>
        <v>12.053300642162728</v>
      </c>
      <c r="Y117" s="24">
        <f t="shared" ca="1" si="68"/>
        <v>12.268508534986383</v>
      </c>
      <c r="Z117" s="24">
        <f t="shared" ca="1" si="68"/>
        <v>12.469682362445704</v>
      </c>
      <c r="AA117" s="24">
        <f t="shared" ca="1" si="68"/>
        <v>12.6331889182146</v>
      </c>
      <c r="AB117" s="24">
        <f t="shared" ca="1" si="68"/>
        <v>12.835383065477895</v>
      </c>
      <c r="AC117" s="24">
        <f t="shared" ca="1" si="68"/>
        <v>13.019406744399348</v>
      </c>
      <c r="AD117" s="24">
        <f t="shared" ca="1" si="68"/>
        <v>13.224063123069106</v>
      </c>
      <c r="AE117" s="24">
        <f t="shared" ca="1" si="68"/>
        <v>13.427689794207092</v>
      </c>
      <c r="AF117" s="24">
        <f t="shared" ca="1" si="68"/>
        <v>13.622271136609143</v>
      </c>
      <c r="AG117" s="24">
        <f t="shared" ca="1" si="68"/>
        <v>13.835328360085839</v>
      </c>
      <c r="AH117" s="24">
        <f t="shared" ca="1" si="68"/>
        <v>14.025098166812448</v>
      </c>
      <c r="AI117" s="24">
        <f t="shared" ca="1" si="68"/>
        <v>14.223434566308487</v>
      </c>
      <c r="AJ117" s="24">
        <f t="shared" ca="1" si="68"/>
        <v>14.430463486664975</v>
      </c>
      <c r="AK117" s="24">
        <f t="shared" ca="1" si="68"/>
        <v>14.622178811508375</v>
      </c>
      <c r="AL117" s="24">
        <f t="shared" ca="1" si="68"/>
        <v>14.811128397511721</v>
      </c>
      <c r="AM117" s="24">
        <f t="shared" ca="1" si="68"/>
        <v>15.704418356039048</v>
      </c>
      <c r="AN117" s="24">
        <f t="shared" ca="1" si="68"/>
        <v>16.455982493577732</v>
      </c>
      <c r="AO117" s="24">
        <f t="shared" ref="AO117:AP117" ca="1" si="69">IF($E$78=1, AO92,AO84)</f>
        <v>16.455982493577732</v>
      </c>
      <c r="AP117" s="24">
        <f t="shared" ca="1" si="69"/>
        <v>16.455982493577732</v>
      </c>
      <c r="AQ117" s="186"/>
      <c r="AR117" s="186"/>
      <c r="AS117" s="186"/>
      <c r="AT117" s="186"/>
      <c r="AU117" s="186"/>
      <c r="AV117" s="186"/>
      <c r="BB117" s="313">
        <f t="shared" si="62"/>
        <v>2</v>
      </c>
    </row>
    <row r="118" spans="1:54">
      <c r="A118" s="22" t="str">
        <f>'[11]TS BYDem'!A29</f>
        <v>*</v>
      </c>
      <c r="B118" s="22" t="str">
        <f>'[11]TS BYDem'!B29</f>
        <v>COM_PROJ</v>
      </c>
      <c r="C118" s="22" t="str">
        <f>'[11]TS BYDem'!C29</f>
        <v>-</v>
      </c>
      <c r="D118" s="22">
        <f>'[11]TS BYDem'!D29</f>
        <v>0</v>
      </c>
      <c r="E118" s="111" t="s">
        <v>137</v>
      </c>
      <c r="F118" s="111" t="s">
        <v>137</v>
      </c>
      <c r="G118" s="111" t="s">
        <v>137</v>
      </c>
      <c r="H118" s="111" t="s">
        <v>137</v>
      </c>
      <c r="I118" s="111">
        <v>0</v>
      </c>
      <c r="J118" s="186">
        <f>'[11]TS BYDem'!J29</f>
        <v>0</v>
      </c>
      <c r="K118" s="24">
        <f t="shared" si="45"/>
        <v>0</v>
      </c>
      <c r="L118" s="24">
        <f t="shared" si="45"/>
        <v>0</v>
      </c>
      <c r="M118" s="24">
        <f t="shared" si="45"/>
        <v>0</v>
      </c>
      <c r="N118" s="24">
        <f t="shared" si="45"/>
        <v>0</v>
      </c>
      <c r="O118" s="24">
        <f>'[11]TS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'[11]TS BYDem'!A30</f>
        <v>*</v>
      </c>
      <c r="B119" s="22" t="str">
        <f>'[11]TS BYDem'!B30</f>
        <v>COM_PROJ</v>
      </c>
      <c r="C119" s="22" t="str">
        <f>'[11]TS BYDem'!C30</f>
        <v>-</v>
      </c>
      <c r="D119" s="22">
        <f>'[11]TS BYDem'!D30</f>
        <v>0</v>
      </c>
      <c r="E119" s="111" t="s">
        <v>137</v>
      </c>
      <c r="F119" s="111" t="s">
        <v>137</v>
      </c>
      <c r="G119" s="111" t="s">
        <v>137</v>
      </c>
      <c r="H119" s="111" t="s">
        <v>137</v>
      </c>
      <c r="I119" s="111">
        <v>0</v>
      </c>
      <c r="J119" s="186">
        <f>'[11]TS BYDem'!J30</f>
        <v>0</v>
      </c>
      <c r="K119" s="24">
        <f t="shared" si="45"/>
        <v>0</v>
      </c>
      <c r="L119" s="24">
        <f t="shared" si="45"/>
        <v>0</v>
      </c>
      <c r="M119" s="24">
        <f t="shared" si="45"/>
        <v>0</v>
      </c>
      <c r="N119" s="24">
        <f t="shared" si="45"/>
        <v>0</v>
      </c>
      <c r="O119" s="24">
        <f>'[11]TS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'[11]TS BYDem'!A31</f>
        <v>*</v>
      </c>
      <c r="B120" s="22" t="str">
        <f>'[11]TS BYDem'!B31</f>
        <v>COM_PROJ</v>
      </c>
      <c r="C120" s="22" t="str">
        <f>'[11]TS BYDem'!C31</f>
        <v>-</v>
      </c>
      <c r="D120" s="22">
        <f>'[11]TS BYDem'!D31</f>
        <v>0</v>
      </c>
      <c r="E120" s="111" t="s">
        <v>137</v>
      </c>
      <c r="F120" s="111" t="s">
        <v>137</v>
      </c>
      <c r="G120" s="111" t="s">
        <v>137</v>
      </c>
      <c r="H120" s="111" t="s">
        <v>137</v>
      </c>
      <c r="I120" s="111">
        <v>0</v>
      </c>
      <c r="J120" s="186">
        <f>'[11]TS BYDem'!J31</f>
        <v>0</v>
      </c>
      <c r="K120" s="24">
        <f t="shared" si="45"/>
        <v>0</v>
      </c>
      <c r="L120" s="24">
        <f t="shared" si="45"/>
        <v>0</v>
      </c>
      <c r="M120" s="24">
        <f t="shared" si="45"/>
        <v>0</v>
      </c>
      <c r="N120" s="24">
        <f t="shared" si="45"/>
        <v>0</v>
      </c>
      <c r="O120" s="24">
        <f>'[11]TS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'[11]TS BYDem'!A32</f>
        <v/>
      </c>
      <c r="B121" s="319" t="str">
        <f>'[11]TS BYDem'!B32</f>
        <v>COM_PROJ</v>
      </c>
      <c r="C121" s="319" t="str">
        <f>'[11]TS BYDem'!C32</f>
        <v>-</v>
      </c>
      <c r="D121" s="319" t="str">
        <f>'[11]TS BYDem'!D32</f>
        <v>RHEL</v>
      </c>
      <c r="E121" s="318" t="s">
        <v>137</v>
      </c>
      <c r="F121" s="318" t="s">
        <v>137</v>
      </c>
      <c r="G121" s="318" t="s">
        <v>137</v>
      </c>
      <c r="H121" s="318" t="s">
        <v>137</v>
      </c>
      <c r="I121" s="318">
        <v>0</v>
      </c>
      <c r="J121" s="316">
        <f>'[11]TS BYDem'!J32</f>
        <v>19.249354370483118</v>
      </c>
      <c r="K121" s="317">
        <f t="shared" si="45"/>
        <v>19.316275148493169</v>
      </c>
      <c r="L121" s="317">
        <f t="shared" si="45"/>
        <v>19.383195926503216</v>
      </c>
      <c r="M121" s="317">
        <f t="shared" si="45"/>
        <v>19.450116704513267</v>
      </c>
      <c r="N121" s="317">
        <f t="shared" si="45"/>
        <v>19.517037482523314</v>
      </c>
      <c r="O121" s="317">
        <f>'[11]TS BYDem'!O32</f>
        <v>19.583958260533365</v>
      </c>
      <c r="P121" s="24">
        <f t="shared" ref="P121:AP121" ca="1" si="73">OFFSET(P$33,$BB121,$J$96)/OFFSET(O$33,$BB121,$J$96)*O121</f>
        <v>20.307922368635541</v>
      </c>
      <c r="Q121" s="24">
        <f t="shared" ca="1" si="73"/>
        <v>20.608235592115371</v>
      </c>
      <c r="R121" s="24">
        <f t="shared" ca="1" si="73"/>
        <v>17.408763783922577</v>
      </c>
      <c r="S121" s="24">
        <f t="shared" ca="1" si="73"/>
        <v>17.640411416632439</v>
      </c>
      <c r="T121" s="24">
        <f t="shared" ca="1" si="73"/>
        <v>17.858710658946475</v>
      </c>
      <c r="U121" s="24">
        <f t="shared" ca="1" si="73"/>
        <v>18.063077231833987</v>
      </c>
      <c r="V121" s="24">
        <f t="shared" ca="1" si="73"/>
        <v>18.475638835688645</v>
      </c>
      <c r="W121" s="24">
        <f t="shared" ca="1" si="73"/>
        <v>19.042085263476178</v>
      </c>
      <c r="X121" s="24">
        <f t="shared" ca="1" si="73"/>
        <v>19.753908381801001</v>
      </c>
      <c r="Y121" s="24">
        <f t="shared" ca="1" si="73"/>
        <v>20.368131855807565</v>
      </c>
      <c r="Z121" s="24">
        <f t="shared" ca="1" si="73"/>
        <v>20.72689843633384</v>
      </c>
      <c r="AA121" s="24">
        <f t="shared" ca="1" si="73"/>
        <v>21.473579588743196</v>
      </c>
      <c r="AB121" s="24">
        <f t="shared" ca="1" si="73"/>
        <v>22.23661700004979</v>
      </c>
      <c r="AC121" s="24">
        <f t="shared" ca="1" si="73"/>
        <v>23.101569320573834</v>
      </c>
      <c r="AD121" s="24">
        <f t="shared" ca="1" si="73"/>
        <v>23.988971217140925</v>
      </c>
      <c r="AE121" s="24">
        <f t="shared" ca="1" si="73"/>
        <v>24.860969626370718</v>
      </c>
      <c r="AF121" s="24">
        <f t="shared" ca="1" si="73"/>
        <v>25.800138583217407</v>
      </c>
      <c r="AG121" s="24">
        <f t="shared" ca="1" si="73"/>
        <v>26.68343798457315</v>
      </c>
      <c r="AH121" s="24">
        <f t="shared" ca="1" si="73"/>
        <v>27.630925202273389</v>
      </c>
      <c r="AI121" s="24">
        <f t="shared" ca="1" si="73"/>
        <v>28.628359950895749</v>
      </c>
      <c r="AJ121" s="24">
        <f t="shared" ca="1" si="73"/>
        <v>29.572976685217061</v>
      </c>
      <c r="AK121" s="24">
        <f t="shared" ca="1" si="73"/>
        <v>30.520152883278485</v>
      </c>
      <c r="AL121" s="24">
        <f t="shared" ca="1" si="73"/>
        <v>31.469095278372016</v>
      </c>
      <c r="AM121" s="24">
        <f t="shared" ca="1" si="73"/>
        <v>35.981711094538881</v>
      </c>
      <c r="AN121" s="24">
        <f t="shared" ca="1" si="73"/>
        <v>40.454089024020263</v>
      </c>
      <c r="AO121" s="24">
        <f t="shared" ca="1" si="73"/>
        <v>40.454089024020263</v>
      </c>
      <c r="AP121" s="24">
        <f t="shared" ca="1" si="73"/>
        <v>40.454089024020263</v>
      </c>
      <c r="AQ121" s="316"/>
      <c r="AR121" s="316"/>
      <c r="AS121" s="316"/>
      <c r="AU121" s="316"/>
      <c r="AV121" s="316"/>
      <c r="BB121" s="315">
        <f t="shared" si="62"/>
        <v>3</v>
      </c>
    </row>
    <row r="122" spans="1:54">
      <c r="A122" s="22" t="str">
        <f>'[11]TS BYDem'!A33</f>
        <v/>
      </c>
      <c r="B122" s="22" t="str">
        <f>'[11]TS BYDem'!B33</f>
        <v>COM_PROJ</v>
      </c>
      <c r="C122" s="22" t="str">
        <f>'[11]TS BYDem'!C33</f>
        <v>-</v>
      </c>
      <c r="D122" s="22" t="str">
        <f>'[11]TS BYDem'!D33</f>
        <v>RHEK</v>
      </c>
      <c r="E122" s="111" t="s">
        <v>137</v>
      </c>
      <c r="F122" s="111" t="s">
        <v>137</v>
      </c>
      <c r="G122" s="111" t="s">
        <v>137</v>
      </c>
      <c r="H122" s="111" t="s">
        <v>137</v>
      </c>
      <c r="I122" s="111">
        <v>0</v>
      </c>
      <c r="J122" s="186">
        <f>'[11]TS BYDem'!J33</f>
        <v>4.1684640389392236</v>
      </c>
      <c r="K122" s="24">
        <f t="shared" si="45"/>
        <v>4.7261833039782042</v>
      </c>
      <c r="L122" s="24">
        <f t="shared" si="45"/>
        <v>5.2839025690171857</v>
      </c>
      <c r="M122" s="24">
        <f t="shared" si="45"/>
        <v>5.8416218340561663</v>
      </c>
      <c r="N122" s="24">
        <f t="shared" si="45"/>
        <v>6.3993410990951478</v>
      </c>
      <c r="O122" s="24">
        <f>'[11]TS BYDem'!O33</f>
        <v>6.9570603641341284</v>
      </c>
      <c r="P122" s="24">
        <f t="shared" ref="P122:AP122" ca="1" si="74">OFFSET(P$33,$BB122,$J$96)/OFFSET(O$33,$BB122,$J$96)*O122</f>
        <v>7.2142434082628277</v>
      </c>
      <c r="Q122" s="24">
        <f t="shared" ca="1" si="74"/>
        <v>7.3209275216633012</v>
      </c>
      <c r="R122" s="24">
        <f t="shared" ca="1" si="74"/>
        <v>6.1843381658842915</v>
      </c>
      <c r="S122" s="24">
        <f t="shared" ca="1" si="74"/>
        <v>6.2666293218667386</v>
      </c>
      <c r="T122" s="24">
        <f t="shared" ca="1" si="74"/>
        <v>6.3441785581354901</v>
      </c>
      <c r="U122" s="24">
        <f t="shared" ca="1" si="74"/>
        <v>6.4167783137658372</v>
      </c>
      <c r="V122" s="24">
        <f t="shared" ca="1" si="74"/>
        <v>6.5633378572328525</v>
      </c>
      <c r="W122" s="24">
        <f t="shared" ca="1" si="74"/>
        <v>6.7645638779759478</v>
      </c>
      <c r="X122" s="24">
        <f t="shared" ca="1" si="74"/>
        <v>7.0174339227795013</v>
      </c>
      <c r="Y122" s="24">
        <f t="shared" ca="1" si="74"/>
        <v>7.2356323956767499</v>
      </c>
      <c r="Z122" s="24">
        <f t="shared" ca="1" si="74"/>
        <v>7.3630816438905429</v>
      </c>
      <c r="AA122" s="24">
        <f t="shared" ca="1" si="74"/>
        <v>7.6283347546746763</v>
      </c>
      <c r="AB122" s="24">
        <f t="shared" ca="1" si="74"/>
        <v>7.8993983088311701</v>
      </c>
      <c r="AC122" s="24">
        <f t="shared" ca="1" si="74"/>
        <v>8.2066664017228153</v>
      </c>
      <c r="AD122" s="24">
        <f t="shared" ca="1" si="74"/>
        <v>8.5219095450921483</v>
      </c>
      <c r="AE122" s="24">
        <f t="shared" ca="1" si="74"/>
        <v>8.831680710335398</v>
      </c>
      <c r="AF122" s="24">
        <f t="shared" ca="1" si="74"/>
        <v>9.1653137296658507</v>
      </c>
      <c r="AG122" s="24">
        <f t="shared" ca="1" si="74"/>
        <v>9.479099491108137</v>
      </c>
      <c r="AH122" s="24">
        <f t="shared" ca="1" si="74"/>
        <v>9.8156875127988314</v>
      </c>
      <c r="AI122" s="24">
        <f t="shared" ca="1" si="74"/>
        <v>10.170019035728748</v>
      </c>
      <c r="AJ122" s="24">
        <f t="shared" ca="1" si="74"/>
        <v>10.505587338837746</v>
      </c>
      <c r="AK122" s="24">
        <f t="shared" ca="1" si="74"/>
        <v>10.84206487303797</v>
      </c>
      <c r="AL122" s="24">
        <f t="shared" ca="1" si="74"/>
        <v>11.17916983603496</v>
      </c>
      <c r="AM122" s="24">
        <f t="shared" ca="1" si="74"/>
        <v>12.782244159190929</v>
      </c>
      <c r="AN122" s="24">
        <f t="shared" ca="1" si="74"/>
        <v>14.371024262410765</v>
      </c>
      <c r="AO122" s="24">
        <f t="shared" ca="1" si="74"/>
        <v>14.371024262410765</v>
      </c>
      <c r="AP122" s="24">
        <f t="shared" ca="1" si="74"/>
        <v>14.371024262410765</v>
      </c>
      <c r="AQ122" s="186"/>
      <c r="AR122" s="186"/>
      <c r="AS122" s="186"/>
      <c r="AU122" s="186"/>
      <c r="AV122" s="186"/>
      <c r="BB122" s="313">
        <f t="shared" si="62"/>
        <v>3</v>
      </c>
    </row>
    <row r="123" spans="1:54">
      <c r="A123" s="22" t="str">
        <f>'[11]TS BYDem'!A34</f>
        <v/>
      </c>
      <c r="B123" s="22" t="str">
        <f>'[11]TS BYDem'!B34</f>
        <v>COM_PROJ</v>
      </c>
      <c r="C123" s="22" t="str">
        <f>'[11]TS BYDem'!C34</f>
        <v>-</v>
      </c>
      <c r="D123" s="22" t="str">
        <f>'[11]TS BYDem'!D34</f>
        <v>RHEH</v>
      </c>
      <c r="E123" s="111" t="s">
        <v>137</v>
      </c>
      <c r="F123" s="111" t="s">
        <v>137</v>
      </c>
      <c r="G123" s="111" t="s">
        <v>137</v>
      </c>
      <c r="H123" s="111" t="s">
        <v>137</v>
      </c>
      <c r="I123" s="111">
        <v>0</v>
      </c>
      <c r="J123" s="186">
        <f>'[11]TS BYDem'!J34</f>
        <v>7.5863701556818199</v>
      </c>
      <c r="K123" s="24">
        <f t="shared" si="45"/>
        <v>6.9509897128543168</v>
      </c>
      <c r="L123" s="24">
        <f t="shared" si="45"/>
        <v>6.3156092700268136</v>
      </c>
      <c r="M123" s="24">
        <f t="shared" si="45"/>
        <v>5.6802288271993095</v>
      </c>
      <c r="N123" s="24">
        <f t="shared" si="45"/>
        <v>5.0448483843718064</v>
      </c>
      <c r="O123" s="24">
        <f>'[11]TS BYDem'!O34</f>
        <v>4.4094679415443032</v>
      </c>
      <c r="P123" s="24">
        <f ca="1">IF(OR($E$78=1,$E$78=2,$E$78=3), P91,P83)</f>
        <v>4.5724736262499608</v>
      </c>
      <c r="Q123" s="24">
        <f t="shared" ref="Q123:AP123" ca="1" si="75">IF(OR($E$78=1,$E$78=2,$E$78=3), Q91,Q83)</f>
        <v>4.6400912913684973</v>
      </c>
      <c r="R123" s="24">
        <f t="shared" ca="1" si="75"/>
        <v>3.919707384273881</v>
      </c>
      <c r="S123" s="24">
        <f t="shared" ca="1" si="75"/>
        <v>3.9718645016747711</v>
      </c>
      <c r="T123" s="24">
        <f t="shared" ca="1" si="75"/>
        <v>4.0210161337320658</v>
      </c>
      <c r="U123" s="24">
        <f t="shared" ca="1" si="75"/>
        <v>4.0670307258529448</v>
      </c>
      <c r="V123" s="24">
        <f t="shared" ca="1" si="75"/>
        <v>4.1599219147488746</v>
      </c>
      <c r="W123" s="24">
        <f t="shared" ca="1" si="75"/>
        <v>4.2874613697815667</v>
      </c>
      <c r="X123" s="24">
        <f t="shared" ca="1" si="75"/>
        <v>4.4477334240081534</v>
      </c>
      <c r="Y123" s="24">
        <f t="shared" ca="1" si="75"/>
        <v>4.5860302219049318</v>
      </c>
      <c r="Z123" s="24">
        <f t="shared" ca="1" si="75"/>
        <v>4.6668090774499902</v>
      </c>
      <c r="AA123" s="24">
        <f t="shared" ca="1" si="75"/>
        <v>4.8349296667763859</v>
      </c>
      <c r="AB123" s="24">
        <f t="shared" ca="1" si="75"/>
        <v>5.0067329845017854</v>
      </c>
      <c r="AC123" s="24">
        <f t="shared" ca="1" si="75"/>
        <v>5.2014831712401453</v>
      </c>
      <c r="AD123" s="24">
        <f t="shared" ca="1" si="75"/>
        <v>5.4012880402110834</v>
      </c>
      <c r="AE123" s="24">
        <f t="shared" ca="1" si="75"/>
        <v>5.597624704098136</v>
      </c>
      <c r="AF123" s="24">
        <f t="shared" ca="1" si="75"/>
        <v>5.8090852960692043</v>
      </c>
      <c r="AG123" s="24">
        <f t="shared" ca="1" si="75"/>
        <v>6.0079664589704036</v>
      </c>
      <c r="AH123" s="24">
        <f t="shared" ca="1" si="75"/>
        <v>6.2212999667266864</v>
      </c>
      <c r="AI123" s="24">
        <f t="shared" ca="1" si="75"/>
        <v>6.4458795174652108</v>
      </c>
      <c r="AJ123" s="24">
        <f t="shared" ca="1" si="75"/>
        <v>6.6585667154067085</v>
      </c>
      <c r="AK123" s="24">
        <f t="shared" ca="1" si="75"/>
        <v>6.8718301948720653</v>
      </c>
      <c r="AL123" s="24">
        <f t="shared" ca="1" si="75"/>
        <v>7.0854913462017066</v>
      </c>
      <c r="AM123" s="24">
        <f t="shared" ca="1" si="75"/>
        <v>8.1015389964866618</v>
      </c>
      <c r="AN123" s="24">
        <f t="shared" ca="1" si="75"/>
        <v>9.1085267994713561</v>
      </c>
      <c r="AO123" s="24">
        <f t="shared" ca="1" si="75"/>
        <v>9.1085267994713561</v>
      </c>
      <c r="AP123" s="24">
        <f t="shared" ca="1" si="75"/>
        <v>9.1085267994713561</v>
      </c>
      <c r="AQ123" s="186"/>
      <c r="AR123" s="186"/>
      <c r="AS123" s="186"/>
      <c r="AU123" s="186"/>
      <c r="AV123" s="186"/>
      <c r="BB123" s="313">
        <f t="shared" si="62"/>
        <v>3</v>
      </c>
    </row>
    <row r="124" spans="1:54">
      <c r="A124" s="22" t="str">
        <f>'[11]TS BYDem'!A35</f>
        <v/>
      </c>
      <c r="B124" s="22" t="str">
        <f>'[11]TS BYDem'!B35</f>
        <v>COM_PROJ</v>
      </c>
      <c r="C124" s="22" t="str">
        <f>'[11]TS BYDem'!C35</f>
        <v>-</v>
      </c>
      <c r="D124" s="22" t="str">
        <f>'[11]TS BYDem'!D35</f>
        <v>RHEWG</v>
      </c>
      <c r="E124" s="111" t="s">
        <v>137</v>
      </c>
      <c r="F124" s="111" t="s">
        <v>137</v>
      </c>
      <c r="G124" s="111" t="s">
        <v>137</v>
      </c>
      <c r="H124" s="111" t="s">
        <v>137</v>
      </c>
      <c r="I124" s="111">
        <v>0</v>
      </c>
      <c r="J124" s="186">
        <f>'[11]TS BYDem'!J35</f>
        <v>34.358525531955905</v>
      </c>
      <c r="K124" s="24">
        <f t="shared" si="45"/>
        <v>33.897639310520738</v>
      </c>
      <c r="L124" s="24">
        <f t="shared" si="45"/>
        <v>33.43675308908557</v>
      </c>
      <c r="M124" s="24">
        <f t="shared" si="45"/>
        <v>32.975866867650403</v>
      </c>
      <c r="N124" s="24">
        <f t="shared" si="45"/>
        <v>32.514980646215236</v>
      </c>
      <c r="O124" s="24">
        <f>'[11]TS BYDem'!O35</f>
        <v>32.054094424780068</v>
      </c>
      <c r="P124" s="24">
        <f t="shared" ref="P124:AP124" ca="1" si="76">OFFSET(P$33,$BB124,$J$96)/OFFSET(O$33,$BB124,$J$96)*O124</f>
        <v>33.239044554500516</v>
      </c>
      <c r="Q124" s="24">
        <f t="shared" ca="1" si="76"/>
        <v>33.73058300113987</v>
      </c>
      <c r="R124" s="24">
        <f t="shared" ca="1" si="76"/>
        <v>28.493839229278883</v>
      </c>
      <c r="S124" s="24">
        <f t="shared" ca="1" si="76"/>
        <v>28.872989092313595</v>
      </c>
      <c r="T124" s="24">
        <f t="shared" ca="1" si="76"/>
        <v>29.230290942782378</v>
      </c>
      <c r="U124" s="24">
        <f t="shared" ca="1" si="76"/>
        <v>29.564788460467884</v>
      </c>
      <c r="V124" s="24">
        <f t="shared" ca="1" si="76"/>
        <v>30.240049734520241</v>
      </c>
      <c r="W124" s="24">
        <f t="shared" ca="1" si="76"/>
        <v>31.167182392858862</v>
      </c>
      <c r="X124" s="24">
        <f t="shared" ca="1" si="76"/>
        <v>32.332260726104039</v>
      </c>
      <c r="Y124" s="24">
        <f t="shared" ca="1" si="76"/>
        <v>33.337592588631544</v>
      </c>
      <c r="Z124" s="24">
        <f t="shared" ca="1" si="76"/>
        <v>33.924804718868764</v>
      </c>
      <c r="AA124" s="24">
        <f t="shared" ca="1" si="76"/>
        <v>35.146937029718636</v>
      </c>
      <c r="AB124" s="24">
        <f t="shared" ca="1" si="76"/>
        <v>36.395840489697477</v>
      </c>
      <c r="AC124" s="24">
        <f t="shared" ca="1" si="76"/>
        <v>37.811553441398551</v>
      </c>
      <c r="AD124" s="24">
        <f t="shared" ca="1" si="76"/>
        <v>39.26401079485472</v>
      </c>
      <c r="AE124" s="24">
        <f t="shared" ca="1" si="76"/>
        <v>40.691256450501278</v>
      </c>
      <c r="AF124" s="24">
        <f t="shared" ca="1" si="76"/>
        <v>42.228443673998051</v>
      </c>
      <c r="AG124" s="24">
        <f t="shared" ca="1" si="76"/>
        <v>43.674186257787518</v>
      </c>
      <c r="AH124" s="24">
        <f t="shared" ca="1" si="76"/>
        <v>45.224988416288873</v>
      </c>
      <c r="AI124" s="24">
        <f t="shared" ca="1" si="76"/>
        <v>46.857542325440598</v>
      </c>
      <c r="AJ124" s="24">
        <f t="shared" ca="1" si="76"/>
        <v>48.403646212834097</v>
      </c>
      <c r="AK124" s="24">
        <f t="shared" ca="1" si="76"/>
        <v>49.95393930913577</v>
      </c>
      <c r="AL124" s="24">
        <f t="shared" ca="1" si="76"/>
        <v>51.507123233005949</v>
      </c>
      <c r="AM124" s="24">
        <f t="shared" ca="1" si="76"/>
        <v>58.893158862262297</v>
      </c>
      <c r="AN124" s="24">
        <f t="shared" ca="1" si="76"/>
        <v>66.213335026230197</v>
      </c>
      <c r="AO124" s="24">
        <f t="shared" ca="1" si="76"/>
        <v>66.213335026230197</v>
      </c>
      <c r="AP124" s="24">
        <f t="shared" ca="1" si="76"/>
        <v>66.213335026230197</v>
      </c>
      <c r="AQ124" s="186"/>
      <c r="AR124" s="186"/>
      <c r="AS124" s="186"/>
      <c r="AU124" s="186"/>
      <c r="AV124" s="186"/>
      <c r="BB124" s="313">
        <f t="shared" si="62"/>
        <v>3</v>
      </c>
    </row>
    <row r="125" spans="1:54">
      <c r="A125" s="22"/>
      <c r="B125" s="22" t="str">
        <f>'[11]TS BYDem'!B36</f>
        <v>COM_PROJ</v>
      </c>
      <c r="C125" s="22" t="str">
        <f>'[11]TS BYDem'!C36</f>
        <v>-</v>
      </c>
      <c r="D125" s="22" t="str">
        <f>'[11]TS BYDem'!D36</f>
        <v>RHEW</v>
      </c>
      <c r="E125" s="111" t="s">
        <v>137</v>
      </c>
      <c r="F125" s="111" t="s">
        <v>137</v>
      </c>
      <c r="G125" s="111" t="s">
        <v>137</v>
      </c>
      <c r="H125" s="111" t="s">
        <v>137</v>
      </c>
      <c r="I125" s="111">
        <v>0</v>
      </c>
      <c r="J125" s="186">
        <f>'[11]TS BYDem'!J36</f>
        <v>0.56043977372187515</v>
      </c>
      <c r="K125" s="24">
        <f t="shared" si="45"/>
        <v>1.5262232630988615</v>
      </c>
      <c r="L125" s="24">
        <f t="shared" si="45"/>
        <v>2.4920067524758478</v>
      </c>
      <c r="M125" s="24">
        <f t="shared" si="45"/>
        <v>3.4577902418528339</v>
      </c>
      <c r="N125" s="24">
        <f t="shared" si="45"/>
        <v>4.4235737312298209</v>
      </c>
      <c r="O125" s="24">
        <f>'[11]TS BYDem'!O36</f>
        <v>5.389357220606807</v>
      </c>
      <c r="P125" s="24">
        <f t="shared" ref="P125:AP125" ca="1" si="77">OFFSET(P$33,$BB125,$J$96)/OFFSET(O$33,$BB125,$J$96)*O125</f>
        <v>5.5885866685843153</v>
      </c>
      <c r="Q125" s="24">
        <f t="shared" ca="1" si="77"/>
        <v>5.6712305967357759</v>
      </c>
      <c r="R125" s="24">
        <f t="shared" ca="1" si="77"/>
        <v>4.7907601493308221</v>
      </c>
      <c r="S125" s="24">
        <f t="shared" ca="1" si="77"/>
        <v>4.8545078261473771</v>
      </c>
      <c r="T125" s="24">
        <f t="shared" ca="1" si="77"/>
        <v>4.9145821268667094</v>
      </c>
      <c r="U125" s="24">
        <f t="shared" ca="1" si="77"/>
        <v>4.9708222623178546</v>
      </c>
      <c r="V125" s="24">
        <f t="shared" ca="1" si="77"/>
        <v>5.0843560959330958</v>
      </c>
      <c r="W125" s="24">
        <f t="shared" ca="1" si="77"/>
        <v>5.2402378694270579</v>
      </c>
      <c r="X125" s="24">
        <f t="shared" ca="1" si="77"/>
        <v>5.4361262088272593</v>
      </c>
      <c r="Y125" s="24">
        <f t="shared" ca="1" si="77"/>
        <v>5.6051558641536046</v>
      </c>
      <c r="Z125" s="24">
        <f t="shared" ca="1" si="77"/>
        <v>5.703885714143544</v>
      </c>
      <c r="AA125" s="24">
        <f t="shared" ca="1" si="77"/>
        <v>5.9093667209294907</v>
      </c>
      <c r="AB125" s="24">
        <f t="shared" ca="1" si="77"/>
        <v>6.119348846478931</v>
      </c>
      <c r="AC125" s="24">
        <f t="shared" ca="1" si="77"/>
        <v>6.3573771843707165</v>
      </c>
      <c r="AD125" s="24">
        <f t="shared" ca="1" si="77"/>
        <v>6.6015834758272307</v>
      </c>
      <c r="AE125" s="24">
        <f t="shared" ca="1" si="77"/>
        <v>6.841550844048748</v>
      </c>
      <c r="AF125" s="24">
        <f t="shared" ca="1" si="77"/>
        <v>7.1000030390348714</v>
      </c>
      <c r="AG125" s="24">
        <f t="shared" ca="1" si="77"/>
        <v>7.3430803548320398</v>
      </c>
      <c r="AH125" s="24">
        <f t="shared" ca="1" si="77"/>
        <v>7.6038216723028809</v>
      </c>
      <c r="AI125" s="24">
        <f t="shared" ca="1" si="77"/>
        <v>7.8783081725833233</v>
      </c>
      <c r="AJ125" s="24">
        <f t="shared" ca="1" si="77"/>
        <v>8.1382595547347023</v>
      </c>
      <c r="AK125" s="24">
        <f t="shared" ca="1" si="77"/>
        <v>8.3989152819528528</v>
      </c>
      <c r="AL125" s="24">
        <f t="shared" ca="1" si="77"/>
        <v>8.6600570532383667</v>
      </c>
      <c r="AM125" s="24">
        <f t="shared" ca="1" si="77"/>
        <v>9.9018948017232855</v>
      </c>
      <c r="AN125" s="24">
        <f t="shared" ca="1" si="77"/>
        <v>11.132659388068792</v>
      </c>
      <c r="AO125" s="24">
        <f t="shared" ca="1" si="77"/>
        <v>11.132659388068792</v>
      </c>
      <c r="AP125" s="24">
        <f t="shared" ca="1" si="77"/>
        <v>11.132659388068792</v>
      </c>
      <c r="AQ125" s="186"/>
      <c r="AR125" s="186"/>
      <c r="AS125" s="186"/>
      <c r="AU125" s="186"/>
      <c r="AV125" s="186"/>
      <c r="BB125" s="313">
        <f t="shared" si="62"/>
        <v>3</v>
      </c>
    </row>
    <row r="126" spans="1:54">
      <c r="A126" s="22" t="str">
        <f>'[11]TS BYDem'!A37</f>
        <v/>
      </c>
      <c r="B126" s="22" t="str">
        <f>'[11]TS BYDem'!B37</f>
        <v>COM_PROJ</v>
      </c>
      <c r="C126" s="22" t="str">
        <f>'[11]TS BYDem'!C37</f>
        <v>-</v>
      </c>
      <c r="D126" s="22" t="str">
        <f>'[11]TS BYDem'!D37</f>
        <v>RHER</v>
      </c>
      <c r="E126" s="111" t="s">
        <v>137</v>
      </c>
      <c r="F126" s="111" t="s">
        <v>137</v>
      </c>
      <c r="G126" s="111" t="s">
        <v>137</v>
      </c>
      <c r="H126" s="111" t="s">
        <v>137</v>
      </c>
      <c r="I126" s="111">
        <v>0</v>
      </c>
      <c r="J126" s="186">
        <f>'[11]TS BYDem'!J37</f>
        <v>5.6535976429142041</v>
      </c>
      <c r="K126" s="24">
        <f t="shared" si="45"/>
        <v>6.075022437354062</v>
      </c>
      <c r="L126" s="24">
        <f t="shared" si="45"/>
        <v>6.4964472317939199</v>
      </c>
      <c r="M126" s="24">
        <f t="shared" si="45"/>
        <v>6.9178720262337769</v>
      </c>
      <c r="N126" s="24">
        <f t="shared" si="45"/>
        <v>7.3392968206736349</v>
      </c>
      <c r="O126" s="24">
        <f>'[11]TS BYDem'!O37</f>
        <v>7.7607216151134928</v>
      </c>
      <c r="P126" s="24">
        <f t="shared" ref="P126:AP126" ca="1" si="78">OFFSET(P$33,$BB126,$J$96)/OFFSET(O$33,$BB126,$J$96)*O126</f>
        <v>8.0476137656976565</v>
      </c>
      <c r="Q126" s="24">
        <f t="shared" ca="1" si="78"/>
        <v>8.1666217462988602</v>
      </c>
      <c r="R126" s="24">
        <f t="shared" ca="1" si="78"/>
        <v>6.8987365880248444</v>
      </c>
      <c r="S126" s="24">
        <f t="shared" ca="1" si="78"/>
        <v>6.9905338011492324</v>
      </c>
      <c r="T126" s="24">
        <f t="shared" ca="1" si="78"/>
        <v>7.0770413205102995</v>
      </c>
      <c r="U126" s="24">
        <f t="shared" ca="1" si="78"/>
        <v>7.1580276082931444</v>
      </c>
      <c r="V126" s="24">
        <f t="shared" ca="1" si="78"/>
        <v>7.3215173233959963</v>
      </c>
      <c r="W126" s="24">
        <f t="shared" ca="1" si="78"/>
        <v>7.5459884429445729</v>
      </c>
      <c r="X126" s="24">
        <f t="shared" ca="1" si="78"/>
        <v>7.8280693679051687</v>
      </c>
      <c r="Y126" s="24">
        <f t="shared" ca="1" si="78"/>
        <v>8.071473552484095</v>
      </c>
      <c r="Z126" s="24">
        <f t="shared" ca="1" si="78"/>
        <v>8.2136454014652909</v>
      </c>
      <c r="AA126" s="24">
        <f t="shared" ca="1" si="78"/>
        <v>8.509539851505</v>
      </c>
      <c r="AB126" s="24">
        <f t="shared" ca="1" si="78"/>
        <v>8.8119159519995094</v>
      </c>
      <c r="AC126" s="24">
        <f t="shared" ca="1" si="78"/>
        <v>9.1546788439865292</v>
      </c>
      <c r="AD126" s="24">
        <f t="shared" ca="1" si="78"/>
        <v>9.5063380432332778</v>
      </c>
      <c r="AE126" s="24">
        <f t="shared" ca="1" si="78"/>
        <v>9.8518931558834169</v>
      </c>
      <c r="AF126" s="24">
        <f t="shared" ca="1" si="78"/>
        <v>10.22406658102455</v>
      </c>
      <c r="AG126" s="24">
        <f t="shared" ca="1" si="78"/>
        <v>10.574100045430617</v>
      </c>
      <c r="AH126" s="24">
        <f t="shared" ca="1" si="78"/>
        <v>10.949569827005289</v>
      </c>
      <c r="AI126" s="24">
        <f t="shared" ca="1" si="78"/>
        <v>11.344832792250601</v>
      </c>
      <c r="AJ126" s="24">
        <f t="shared" ca="1" si="78"/>
        <v>11.719165060044439</v>
      </c>
      <c r="AK126" s="24">
        <f t="shared" ca="1" si="78"/>
        <v>12.094511590905361</v>
      </c>
      <c r="AL126" s="24">
        <f t="shared" ca="1" si="78"/>
        <v>12.470558029481634</v>
      </c>
      <c r="AM126" s="24">
        <f t="shared" ca="1" si="78"/>
        <v>14.258815267335622</v>
      </c>
      <c r="AN126" s="24">
        <f t="shared" ca="1" si="78"/>
        <v>16.031127054694252</v>
      </c>
      <c r="AO126" s="24">
        <f t="shared" ca="1" si="78"/>
        <v>16.031127054694252</v>
      </c>
      <c r="AP126" s="24">
        <f t="shared" ca="1" si="78"/>
        <v>16.031127054694252</v>
      </c>
      <c r="AQ126" s="186"/>
      <c r="AR126" s="186"/>
      <c r="AS126" s="186"/>
      <c r="AU126" s="186"/>
      <c r="AV126" s="186"/>
      <c r="BB126" s="313">
        <f t="shared" si="62"/>
        <v>3</v>
      </c>
    </row>
    <row r="127" spans="1:54">
      <c r="A127" s="22" t="str">
        <f>'[11]TS BYDem'!A38</f>
        <v/>
      </c>
      <c r="B127" s="22" t="str">
        <f>'[11]TS BYDem'!B38</f>
        <v>COM_PROJ</v>
      </c>
      <c r="C127" s="22" t="str">
        <f>'[11]TS BYDem'!C38</f>
        <v>-</v>
      </c>
      <c r="D127" s="22" t="str">
        <f>'[11]TS BYDem'!D38</f>
        <v>RHEO</v>
      </c>
      <c r="E127" s="111" t="s">
        <v>137</v>
      </c>
      <c r="F127" s="111" t="s">
        <v>137</v>
      </c>
      <c r="G127" s="111" t="s">
        <v>137</v>
      </c>
      <c r="H127" s="111" t="s">
        <v>137</v>
      </c>
      <c r="I127" s="111">
        <v>0</v>
      </c>
      <c r="J127" s="186">
        <f>'[11]TS BYDem'!J38</f>
        <v>12.654091880341426</v>
      </c>
      <c r="K127" s="24">
        <f t="shared" si="45"/>
        <v>12.636321580209477</v>
      </c>
      <c r="L127" s="24">
        <f t="shared" si="45"/>
        <v>12.618551280077529</v>
      </c>
      <c r="M127" s="24">
        <f t="shared" si="45"/>
        <v>12.600780979945583</v>
      </c>
      <c r="N127" s="24">
        <f t="shared" si="45"/>
        <v>12.583010679813635</v>
      </c>
      <c r="O127" s="24">
        <f>'[11]TS BYDem'!O38</f>
        <v>12.565240379681686</v>
      </c>
      <c r="P127" s="24">
        <f ca="1">IF(OR($E$78=1,$E$78=2,$E$78=3), P93,P85)</f>
        <v>13.029742137883348</v>
      </c>
      <c r="Q127" s="24">
        <f t="shared" ref="Q127:AP127" ca="1" si="79">IF(OR($E$78=1,$E$78=2,$E$78=3), Q93,Q85)</f>
        <v>13.222425751278587</v>
      </c>
      <c r="R127" s="24">
        <f t="shared" ca="1" si="79"/>
        <v>11.169616415028379</v>
      </c>
      <c r="S127" s="24">
        <f t="shared" ca="1" si="79"/>
        <v>11.318243579652675</v>
      </c>
      <c r="T127" s="24">
        <f t="shared" ca="1" si="79"/>
        <v>11.458306299246294</v>
      </c>
      <c r="U127" s="24">
        <f t="shared" ca="1" si="79"/>
        <v>11.58942969522893</v>
      </c>
      <c r="V127" s="24">
        <f t="shared" ca="1" si="79"/>
        <v>11.854132859670806</v>
      </c>
      <c r="W127" s="24">
        <f t="shared" ca="1" si="79"/>
        <v>12.217569884641696</v>
      </c>
      <c r="X127" s="24">
        <f t="shared" ca="1" si="79"/>
        <v>12.674281876700569</v>
      </c>
      <c r="Y127" s="24">
        <f t="shared" ca="1" si="79"/>
        <v>13.068373075990403</v>
      </c>
      <c r="Z127" s="24">
        <f t="shared" ca="1" si="79"/>
        <v>13.29856087891244</v>
      </c>
      <c r="AA127" s="24">
        <f t="shared" ca="1" si="79"/>
        <v>13.777638093139803</v>
      </c>
      <c r="AB127" s="24">
        <f t="shared" ca="1" si="79"/>
        <v>14.267209627362234</v>
      </c>
      <c r="AC127" s="24">
        <f t="shared" ca="1" si="79"/>
        <v>14.822170666380098</v>
      </c>
      <c r="AD127" s="24">
        <f t="shared" ca="1" si="79"/>
        <v>15.391535551425928</v>
      </c>
      <c r="AE127" s="24">
        <f t="shared" ca="1" si="79"/>
        <v>15.951017423114413</v>
      </c>
      <c r="AF127" s="24">
        <f t="shared" ca="1" si="79"/>
        <v>16.55359651069832</v>
      </c>
      <c r="AG127" s="24">
        <f t="shared" ca="1" si="79"/>
        <v>17.120329198626422</v>
      </c>
      <c r="AH127" s="24">
        <f t="shared" ca="1" si="79"/>
        <v>17.728245355753437</v>
      </c>
      <c r="AI127" s="24">
        <f t="shared" ca="1" si="79"/>
        <v>18.368208289331811</v>
      </c>
      <c r="AJ127" s="24">
        <f t="shared" ca="1" si="79"/>
        <v>18.974282719000961</v>
      </c>
      <c r="AK127" s="24">
        <f t="shared" ca="1" si="79"/>
        <v>19.581999323184053</v>
      </c>
      <c r="AL127" s="24">
        <f t="shared" ca="1" si="79"/>
        <v>20.19084913496344</v>
      </c>
      <c r="AM127" s="24">
        <f t="shared" ca="1" si="79"/>
        <v>23.08618325061866</v>
      </c>
      <c r="AN127" s="24">
        <f t="shared" ca="1" si="79"/>
        <v>25.955700383218293</v>
      </c>
      <c r="AO127" s="24">
        <f t="shared" ca="1" si="79"/>
        <v>25.955700383218293</v>
      </c>
      <c r="AP127" s="24">
        <f t="shared" ca="1" si="79"/>
        <v>25.955700383218293</v>
      </c>
      <c r="AQ127" s="186"/>
      <c r="AR127" s="186"/>
      <c r="AS127" s="186"/>
      <c r="AU127" s="186"/>
      <c r="AV127" s="186"/>
      <c r="BB127" s="313">
        <f t="shared" si="62"/>
        <v>3</v>
      </c>
    </row>
    <row r="128" spans="1:54">
      <c r="A128" s="22" t="str">
        <f>'[11]TS BYDem'!A39</f>
        <v>*</v>
      </c>
      <c r="B128" s="22" t="str">
        <f>'[11]TS BYDem'!B39</f>
        <v>COM_PROJ</v>
      </c>
      <c r="C128" s="22" t="str">
        <f>'[11]TS BYDem'!C39</f>
        <v>-</v>
      </c>
      <c r="D128" s="22">
        <f>'[11]TS BYDem'!D39</f>
        <v>0</v>
      </c>
      <c r="E128" s="111" t="s">
        <v>137</v>
      </c>
      <c r="F128" s="111" t="s">
        <v>137</v>
      </c>
      <c r="G128" s="111" t="s">
        <v>137</v>
      </c>
      <c r="H128" s="111" t="s">
        <v>137</v>
      </c>
      <c r="I128" s="111">
        <v>0</v>
      </c>
      <c r="J128" s="186">
        <f>'[11]TS BYDem'!J39</f>
        <v>0</v>
      </c>
      <c r="K128" s="24">
        <f t="shared" si="45"/>
        <v>0</v>
      </c>
      <c r="L128" s="24">
        <f t="shared" si="45"/>
        <v>0</v>
      </c>
      <c r="M128" s="24">
        <f t="shared" si="45"/>
        <v>0</v>
      </c>
      <c r="N128" s="24">
        <f t="shared" si="45"/>
        <v>0</v>
      </c>
      <c r="O128" s="24">
        <f>'[11]TS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63" t="s">
        <v>296</v>
      </c>
      <c r="C2" s="363"/>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MATCH(B10,Drivers!A7:A23,0)</f>
        <v>2</v>
      </c>
      <c r="J10" s="186" cm="1">
        <f t="array" ref="J10">INDEX(Drivers!$C$7:$AG$23,$E$10,J3)</f>
        <v>1833.8485148656705</v>
      </c>
      <c r="K10" s="186" cm="1">
        <f t="array" ref="K10">INDEX(Drivers!$C$7:$AG$23,$E$10,K3)</f>
        <v>1885.8209999999999</v>
      </c>
      <c r="L10" s="186" cm="1">
        <f t="array" ref="L10">INDEX(Drivers!$C$7:$AG$23,$E$10,L3)</f>
        <v>1933.1679999999999</v>
      </c>
      <c r="M10" s="186" cm="1">
        <f t="array" ref="M10">INDEX(Drivers!$C$7:$AG$23,$E$10,M3)</f>
        <v>1966.174</v>
      </c>
      <c r="N10" s="186" cm="1">
        <f t="array" ref="N10">INDEX(Drivers!$C$7:$AG$23,$E$10,N3)</f>
        <v>1991.546</v>
      </c>
      <c r="O10" s="186" cm="1">
        <f t="array" ref="O10">INDEX(Drivers!$C$7:$AG$23,$E$10,O3)</f>
        <v>2020.6990000000001</v>
      </c>
      <c r="P10" s="186" cm="1">
        <f t="array" ref="P10">INDEX(Drivers!$C$7:$AG$23,$E$10,P3)</f>
        <v>2053.4989999999998</v>
      </c>
      <c r="Q10" s="186" cm="1">
        <f t="array" ref="Q10">INDEX(Drivers!$C$7:$AG$23,$E$10,Q3)</f>
        <v>2080.7860000000001</v>
      </c>
      <c r="R10" s="186" cm="1">
        <f t="array" ref="R10">INDEX(Drivers!$C$7:$AG$23,$E$10,R3)</f>
        <v>1927.731</v>
      </c>
      <c r="S10" s="186" cm="1">
        <f t="array" ref="S10">INDEX(Drivers!$C$7:$AG$23,$E$10,S3)</f>
        <v>1973.4380404353296</v>
      </c>
      <c r="T10" s="186" cm="1">
        <f t="array" ref="T10">INDEX(Drivers!$C$7:$AG$23,$E$10,T3)</f>
        <v>2017.0510932663224</v>
      </c>
      <c r="U10" s="186" cm="1">
        <f t="array" ref="U10">INDEX(Drivers!$C$7:$AG$23,$E$10,U3)</f>
        <v>2056.8068005103792</v>
      </c>
      <c r="V10" s="186" cm="1">
        <f t="array" ref="V10">INDEX(Drivers!$C$7:$AG$23,$E$10,V3)</f>
        <v>2101.5920856366229</v>
      </c>
      <c r="W10" s="186" cm="1">
        <f t="array" ref="W10">INDEX(Drivers!$C$7:$AG$23,$E$10,W3)</f>
        <v>2146.1268937767018</v>
      </c>
      <c r="X10" s="186" cm="1">
        <f t="array" ref="X10">INDEX(Drivers!$C$7:$AG$23,$E$10,X3)</f>
        <v>2191.5333618286336</v>
      </c>
      <c r="Y10" s="186" cm="1">
        <f t="array" ref="Y10">INDEX(Drivers!$C$7:$AG$23,$E$10,Y3)</f>
        <v>2237.2203641050696</v>
      </c>
      <c r="Z10" s="186" cm="1">
        <f t="array" ref="Z10">INDEX(Drivers!$C$7:$AG$23,$E$10,Z3)</f>
        <v>2280.5428636321112</v>
      </c>
      <c r="AA10" s="186" cm="1">
        <f t="array" ref="AA10">INDEX(Drivers!$C$7:$AG$23,$E$10,AA3)</f>
        <v>2330.1974213693966</v>
      </c>
      <c r="AB10" s="186" cm="1">
        <f t="array" ref="AB10">INDEX(Drivers!$C$7:$AG$23,$E$10,AB3)</f>
        <v>2383.8796490442091</v>
      </c>
      <c r="AC10" s="186" cm="1">
        <f t="array" ref="AC10">INDEX(Drivers!$C$7:$AG$23,$E$10,AC3)</f>
        <v>2448.7531884608593</v>
      </c>
      <c r="AD10" s="186" cm="1">
        <f t="array" ref="AD10">INDEX(Drivers!$C$7:$AG$23,$E$10,AD3)</f>
        <v>2517.6443787355906</v>
      </c>
      <c r="AE10" s="186" cm="1">
        <f t="array" ref="AE10">INDEX(Drivers!$C$7:$AG$23,$E$10,AE3)</f>
        <v>2591.324688985791</v>
      </c>
      <c r="AF10" s="186" cm="1">
        <f t="array" ref="AF10">INDEX(Drivers!$C$7:$AG$23,$E$10,AF3)</f>
        <v>2674.3828575979965</v>
      </c>
      <c r="AG10" s="186" cm="1">
        <f t="array" ref="AG10">INDEX(Drivers!$C$7:$AG$23,$E$10,AG3)</f>
        <v>2758.2826288837155</v>
      </c>
      <c r="AH10" s="186" cm="1">
        <f t="array" ref="AH10">INDEX(Drivers!$C$7:$AG$23,$E$10,AH3)</f>
        <v>2848.6647445713756</v>
      </c>
      <c r="AI10" s="186" cm="1">
        <f t="array" ref="AI10">INDEX(Drivers!$C$7:$AG$23,$E$10,AI3)</f>
        <v>2943.9962855056501</v>
      </c>
      <c r="AJ10" s="186" cm="1">
        <f t="array" ref="AJ10">INDEX(Drivers!$C$7:$AG$23,$E$10,AJ3)</f>
        <v>3042.0830732877362</v>
      </c>
      <c r="AK10" s="186" cm="1">
        <f t="array" ref="AK10">INDEX(Drivers!$C$7:$AG$23,$E$10,AK3)</f>
        <v>3144.3277790401557</v>
      </c>
      <c r="AL10" s="186" cm="1">
        <f t="array" ref="AL10">INDEX(Drivers!$C$7:$AG$23,$E$10,AL3)</f>
        <v>3251.1411850202185</v>
      </c>
      <c r="AM10" s="186">
        <f>(AQ10-AL10)/5+AL10</f>
        <v>3367.8354071505055</v>
      </c>
      <c r="AN10" s="186">
        <f>(AQ10-AL10)/5+AM10</f>
        <v>3484.5296292807925</v>
      </c>
      <c r="AO10" s="186">
        <f>(AQ10-AL10)/5+AN10</f>
        <v>3601.2238514110795</v>
      </c>
      <c r="AP10" s="186">
        <f>(AQ10-AL10)/5+AO10</f>
        <v>3717.9180735413665</v>
      </c>
      <c r="AQ10" s="186" cm="1">
        <f t="array" ref="AQ10">INDEX(Drivers!$C$7:$AG$23,$E$10,AQ3)</f>
        <v>3834.6122956716536</v>
      </c>
      <c r="AR10" s="186">
        <f>(AV10-AQ10)/5+AQ10</f>
        <v>3978.8349404893829</v>
      </c>
      <c r="AS10" s="186">
        <f>(AV10-AQ10)/5+AR10</f>
        <v>4123.0575853071123</v>
      </c>
      <c r="AT10" s="186">
        <f>(AV10-AQ10)/5+AS10</f>
        <v>4267.2802301248412</v>
      </c>
      <c r="AU10" s="186">
        <f>(AV10-AQ10)/5+AT10</f>
        <v>4411.5028749425701</v>
      </c>
      <c r="AV10" s="186" cm="1">
        <f t="array" ref="AV10">INDEX(Drivers!$C$7:$AG$23,$E$10,AV3)</f>
        <v>4555.7255197602999</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64" t="s">
        <v>228</v>
      </c>
      <c r="C13" s="365"/>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1.0237102793052193</v>
      </c>
      <c r="T14" s="87">
        <f t="shared" si="5"/>
        <v>1.022100036554161</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'[12]SA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[12]Forecast!I$8</f>
        <v>132.81548999999998</v>
      </c>
      <c r="K23" s="218">
        <f>[12]Forecast!J$8</f>
        <v>134.00787499999998</v>
      </c>
      <c r="L23" s="218">
        <f>[12]Forecast!K$8</f>
        <v>135.598851</v>
      </c>
      <c r="M23" s="218">
        <f>[12]Forecast!L$8</f>
        <v>136.99421599999999</v>
      </c>
      <c r="N23" s="218">
        <f>[12]Forecast!M$8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142.535163108262</v>
      </c>
      <c r="T23" s="337">
        <f t="shared" si="7"/>
        <v>143.93119861983297</v>
      </c>
      <c r="U23" s="219">
        <f t="shared" si="7"/>
        <v>145.18844091654034</v>
      </c>
      <c r="V23" s="219">
        <f t="shared" si="7"/>
        <v>146.58949642613373</v>
      </c>
      <c r="W23" s="219">
        <f t="shared" si="7"/>
        <v>147.96618424910707</v>
      </c>
      <c r="X23" s="219">
        <f t="shared" si="7"/>
        <v>149.35359883447882</v>
      </c>
      <c r="Y23" s="219">
        <f t="shared" si="7"/>
        <v>150.73348012204201</v>
      </c>
      <c r="Z23" s="219">
        <f t="shared" si="7"/>
        <v>152.02706796296343</v>
      </c>
      <c r="AA23" s="219">
        <f t="shared" si="7"/>
        <v>153.49404479489604</v>
      </c>
      <c r="AB23" s="219">
        <f t="shared" si="7"/>
        <v>155.06119563400981</v>
      </c>
      <c r="AC23" s="219">
        <f t="shared" si="7"/>
        <v>156.93130864635043</v>
      </c>
      <c r="AD23" s="219">
        <f t="shared" si="7"/>
        <v>158.88794323670382</v>
      </c>
      <c r="AE23" s="219">
        <f t="shared" si="7"/>
        <v>160.94871293831721</v>
      </c>
      <c r="AF23" s="219">
        <f t="shared" si="7"/>
        <v>163.23499328404475</v>
      </c>
      <c r="AG23" s="219">
        <f t="shared" si="7"/>
        <v>165.50450233717208</v>
      </c>
      <c r="AH23" s="219">
        <f t="shared" si="7"/>
        <v>167.90795187511009</v>
      </c>
      <c r="AI23" s="219">
        <f t="shared" si="7"/>
        <v>170.39823079976156</v>
      </c>
      <c r="AJ23" s="219">
        <f t="shared" si="7"/>
        <v>172.91428384195049</v>
      </c>
      <c r="AK23" s="219">
        <f t="shared" si="7"/>
        <v>175.48990560945842</v>
      </c>
      <c r="AL23" s="219">
        <f t="shared" si="7"/>
        <v>178.131897913681</v>
      </c>
      <c r="AM23" s="219">
        <f t="shared" si="7"/>
        <v>180.9654857236591</v>
      </c>
      <c r="AN23" s="219">
        <f t="shared" si="7"/>
        <v>183.74440354811446</v>
      </c>
      <c r="AO23" s="219">
        <f t="shared" si="7"/>
        <v>186.47150169760636</v>
      </c>
      <c r="AP23" s="98">
        <f t="shared" ref="AP23:AU23" si="8">(1+$B$20*(AP10/AO10-1))*AO23</f>
        <v>189.14939433084723</v>
      </c>
      <c r="AQ23" s="98">
        <f t="shared" si="8"/>
        <v>191.78048581817524</v>
      </c>
      <c r="AR23" s="98">
        <f t="shared" si="8"/>
        <v>194.97715626654585</v>
      </c>
      <c r="AS23" s="98">
        <f t="shared" si="8"/>
        <v>198.1093074832078</v>
      </c>
      <c r="AT23" s="98">
        <f t="shared" si="8"/>
        <v>201.18045297880406</v>
      </c>
      <c r="AU23" s="98">
        <f t="shared" si="8"/>
        <v>204.19380264878868</v>
      </c>
      <c r="AV23" s="98">
        <f t="shared" ref="AV23" si="9">(1+$B$20*(AT10/AS10-1))*AU23</f>
        <v>207.35927167798437</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1.0237709736575851</v>
      </c>
      <c r="T24" s="89">
        <f t="shared" si="10"/>
        <v>1.0337981178637907</v>
      </c>
      <c r="U24" s="89">
        <f t="shared" si="10"/>
        <v>1.0428283679589618</v>
      </c>
      <c r="V24" s="89">
        <f t="shared" si="10"/>
        <v>1.052891568729394</v>
      </c>
      <c r="W24" s="89">
        <f t="shared" si="10"/>
        <v>1.0627797465110227</v>
      </c>
      <c r="X24" s="89">
        <f t="shared" si="10"/>
        <v>1.0727449701790512</v>
      </c>
      <c r="Y24" s="89">
        <f t="shared" si="10"/>
        <v>1.0826560852926421</v>
      </c>
      <c r="Z24" s="89">
        <f t="shared" si="10"/>
        <v>1.0919473903610331</v>
      </c>
      <c r="AA24" s="89">
        <f t="shared" si="10"/>
        <v>1.1024840766552075</v>
      </c>
      <c r="AB24" s="89">
        <f t="shared" si="10"/>
        <v>1.1137402713052895</v>
      </c>
      <c r="AC24" s="89">
        <f t="shared" si="10"/>
        <v>1.1271725176208143</v>
      </c>
      <c r="AD24" s="89">
        <f t="shared" si="10"/>
        <v>1.1412262125545809</v>
      </c>
      <c r="AE24" s="89">
        <f t="shared" si="10"/>
        <v>1.1560278668123611</v>
      </c>
      <c r="AF24" s="89">
        <f t="shared" si="10"/>
        <v>1.1724492705176479</v>
      </c>
      <c r="AG24" s="89">
        <f t="shared" si="10"/>
        <v>1.1887502129824916</v>
      </c>
      <c r="AH24" s="89">
        <f t="shared" si="10"/>
        <v>1.2060131944106094</v>
      </c>
      <c r="AI24" s="89">
        <f t="shared" si="10"/>
        <v>1.2238998353192319</v>
      </c>
      <c r="AJ24" s="89">
        <f t="shared" si="10"/>
        <v>1.2419716010267534</v>
      </c>
      <c r="AK24" s="89">
        <f t="shared" si="10"/>
        <v>1.2604712241877585</v>
      </c>
      <c r="AL24" s="89">
        <f t="shared" si="10"/>
        <v>1.2794475593930958</v>
      </c>
      <c r="AM24" s="89">
        <f t="shared" si="10"/>
        <v>1.2998000456701988</v>
      </c>
      <c r="AN24" s="89">
        <f t="shared" si="10"/>
        <v>1.3197598601104867</v>
      </c>
      <c r="AO24" s="89">
        <f t="shared" si="10"/>
        <v>1.3393474753128107</v>
      </c>
      <c r="AP24" s="89">
        <f t="shared" si="10"/>
        <v>1.3585816676952276</v>
      </c>
      <c r="AQ24" s="89">
        <f t="shared" si="10"/>
        <v>1.3774797068528917</v>
      </c>
      <c r="AR24" s="89">
        <f t="shared" si="10"/>
        <v>1.4004400651674576</v>
      </c>
      <c r="AS24" s="89">
        <f t="shared" si="10"/>
        <v>1.4229370085938964</v>
      </c>
      <c r="AT24" s="89">
        <f t="shared" si="10"/>
        <v>1.4449957732222609</v>
      </c>
      <c r="AU24" s="89">
        <f t="shared" si="10"/>
        <v>1.4666394144005976</v>
      </c>
      <c r="AV24" s="89">
        <f t="shared" si="10"/>
        <v>1.4893756658590616</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8.8785542526005656</v>
      </c>
      <c r="T31" s="89">
        <f t="shared" si="14"/>
        <v>11.666846106418006</v>
      </c>
      <c r="U31" s="89">
        <f t="shared" si="14"/>
        <v>14.31634474537185</v>
      </c>
      <c r="V31" s="89">
        <f t="shared" si="14"/>
        <v>17.109656597211711</v>
      </c>
      <c r="W31" s="89">
        <f t="shared" si="14"/>
        <v>19.878600762431546</v>
      </c>
      <c r="X31" s="89">
        <f t="shared" si="14"/>
        <v>22.658271690049745</v>
      </c>
      <c r="Y31" s="89">
        <f t="shared" si="14"/>
        <v>25.430409319859422</v>
      </c>
      <c r="Z31" s="89">
        <f t="shared" si="14"/>
        <v>28.116253503027309</v>
      </c>
      <c r="AA31" s="89">
        <f t="shared" si="14"/>
        <v>30.975486677206405</v>
      </c>
      <c r="AB31" s="89">
        <f t="shared" si="14"/>
        <v>33.934893858566639</v>
      </c>
      <c r="AC31" s="89">
        <f t="shared" si="14"/>
        <v>37.197263213153732</v>
      </c>
      <c r="AD31" s="89">
        <f t="shared" si="14"/>
        <v>40.546154145753604</v>
      </c>
      <c r="AE31" s="89">
        <f t="shared" si="14"/>
        <v>43.999180189613469</v>
      </c>
      <c r="AF31" s="89">
        <f t="shared" si="14"/>
        <v>47.677716877587486</v>
      </c>
      <c r="AG31" s="89">
        <f t="shared" si="14"/>
        <v>51.339482272961291</v>
      </c>
      <c r="AH31" s="89">
        <f t="shared" si="14"/>
        <v>55.135188153145762</v>
      </c>
      <c r="AI31" s="89">
        <f t="shared" si="14"/>
        <v>59.017723420043723</v>
      </c>
      <c r="AJ31" s="89">
        <f t="shared" si="14"/>
        <v>62.926032804479121</v>
      </c>
      <c r="AK31" s="89">
        <f t="shared" si="14"/>
        <v>66.89391091423353</v>
      </c>
      <c r="AL31" s="89">
        <f t="shared" si="14"/>
        <v>70.928159560702582</v>
      </c>
      <c r="AM31" s="89">
        <f t="shared" si="14"/>
        <v>75.15400371292715</v>
      </c>
      <c r="AN31" s="89">
        <f t="shared" si="14"/>
        <v>79.325177879628995</v>
      </c>
      <c r="AO31" s="89">
        <f t="shared" si="14"/>
        <v>83.444532371367359</v>
      </c>
      <c r="AP31" s="89">
        <f t="shared" si="14"/>
        <v>87.514681346854701</v>
      </c>
      <c r="AQ31" s="89">
        <f t="shared" si="14"/>
        <v>91.538029176429191</v>
      </c>
      <c r="AR31" s="89">
        <f t="shared" si="14"/>
        <v>96.126955967046271</v>
      </c>
      <c r="AS31" s="89">
        <f t="shared" si="14"/>
        <v>100.65136352595471</v>
      </c>
      <c r="AT31" s="89">
        <f t="shared" si="14"/>
        <v>105.11476536379743</v>
      </c>
      <c r="AU31" s="89">
        <f t="shared" si="14"/>
        <v>109.52037137602852</v>
      </c>
      <c r="AV31" s="89">
        <f t="shared" si="14"/>
        <v>114.0780967474707</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28.507032621652399</v>
      </c>
      <c r="T34" s="89">
        <f t="shared" si="15"/>
        <v>28.786239723966595</v>
      </c>
      <c r="U34" s="89">
        <f t="shared" si="15"/>
        <v>29.03768818330807</v>
      </c>
      <c r="V34" s="89">
        <f t="shared" si="15"/>
        <v>29.317899285226748</v>
      </c>
      <c r="W34" s="89">
        <f t="shared" si="15"/>
        <v>29.593236849821416</v>
      </c>
      <c r="X34" s="89">
        <f t="shared" si="15"/>
        <v>29.870719766895764</v>
      </c>
      <c r="Y34" s="89">
        <f t="shared" si="15"/>
        <v>30.146696024408403</v>
      </c>
      <c r="Z34" s="89">
        <f t="shared" si="15"/>
        <v>30.405413592592687</v>
      </c>
      <c r="AA34" s="89">
        <f t="shared" si="15"/>
        <v>30.69880895897921</v>
      </c>
      <c r="AB34" s="89">
        <f t="shared" si="15"/>
        <v>31.012239126801962</v>
      </c>
      <c r="AC34" s="89">
        <f t="shared" si="15"/>
        <v>31.386261729270089</v>
      </c>
      <c r="AD34" s="89">
        <f t="shared" si="15"/>
        <v>31.777588647340764</v>
      </c>
      <c r="AE34" s="89">
        <f t="shared" si="15"/>
        <v>32.189742587663446</v>
      </c>
      <c r="AF34" s="89">
        <f t="shared" si="15"/>
        <v>32.646998656808954</v>
      </c>
      <c r="AG34" s="89">
        <f t="shared" si="15"/>
        <v>33.100900467434421</v>
      </c>
      <c r="AH34" s="89">
        <f t="shared" si="15"/>
        <v>33.581590375022017</v>
      </c>
      <c r="AI34" s="89">
        <f t="shared" si="15"/>
        <v>34.079646159952311</v>
      </c>
      <c r="AJ34" s="89">
        <f t="shared" si="15"/>
        <v>34.582856768390101</v>
      </c>
      <c r="AK34" s="89">
        <f t="shared" si="15"/>
        <v>35.097981121891685</v>
      </c>
      <c r="AL34" s="89">
        <f t="shared" si="15"/>
        <v>35.626379582736199</v>
      </c>
      <c r="AM34" s="89">
        <f t="shared" si="15"/>
        <v>36.193097144731823</v>
      </c>
      <c r="AN34" s="89">
        <f t="shared" si="15"/>
        <v>36.748880709622895</v>
      </c>
      <c r="AO34" s="89">
        <f t="shared" si="15"/>
        <v>37.294300339521271</v>
      </c>
      <c r="AP34" s="89">
        <f t="shared" si="15"/>
        <v>37.829878866169445</v>
      </c>
      <c r="AQ34" s="89">
        <f t="shared" si="15"/>
        <v>38.356097163635049</v>
      </c>
      <c r="AR34" s="89">
        <f t="shared" si="15"/>
        <v>38.995431253309171</v>
      </c>
      <c r="AS34" s="89">
        <f t="shared" si="15"/>
        <v>39.621861496641564</v>
      </c>
      <c r="AT34" s="89">
        <f t="shared" si="15"/>
        <v>40.236090595760814</v>
      </c>
      <c r="AU34" s="89">
        <f t="shared" si="15"/>
        <v>40.838760529757735</v>
      </c>
      <c r="AV34" s="89">
        <f t="shared" si="15"/>
        <v>41.471854335596873</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93.559626198963002</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7.1028434020804525</v>
      </c>
      <c r="T36" s="89">
        <f t="shared" si="17"/>
        <v>9.3334768851344094</v>
      </c>
      <c r="U36" s="89">
        <f t="shared" si="17"/>
        <v>11.453075796297476</v>
      </c>
      <c r="V36" s="89">
        <f t="shared" si="17"/>
        <v>13.687725277769371</v>
      </c>
      <c r="W36" s="89">
        <f t="shared" si="17"/>
        <v>15.902880609945235</v>
      </c>
      <c r="X36" s="89">
        <f t="shared" si="17"/>
        <v>18.126617352039798</v>
      </c>
      <c r="Y36" s="89">
        <f t="shared" si="17"/>
        <v>20.344327455887534</v>
      </c>
      <c r="Z36" s="89">
        <f t="shared" si="17"/>
        <v>22.493002802421849</v>
      </c>
      <c r="AA36" s="89">
        <f t="shared" si="17"/>
        <v>24.780389341765119</v>
      </c>
      <c r="AB36" s="89">
        <f t="shared" si="17"/>
        <v>27.147915086853313</v>
      </c>
      <c r="AC36" s="89">
        <f t="shared" si="17"/>
        <v>29.757810570522977</v>
      </c>
      <c r="AD36" s="89">
        <f t="shared" si="17"/>
        <v>32.436923316602886</v>
      </c>
      <c r="AE36" s="89">
        <f t="shared" si="17"/>
        <v>35.199344151690767</v>
      </c>
      <c r="AF36" s="89">
        <f t="shared" si="17"/>
        <v>38.142173502069987</v>
      </c>
      <c r="AG36" s="89">
        <f t="shared" si="17"/>
        <v>41.071585818369023</v>
      </c>
      <c r="AH36" s="89">
        <f t="shared" si="17"/>
        <v>44.10815052251661</v>
      </c>
      <c r="AI36" s="89">
        <f t="shared" si="17"/>
        <v>47.214178736034974</v>
      </c>
      <c r="AJ36" s="89">
        <f t="shared" si="17"/>
        <v>50.340826243583294</v>
      </c>
      <c r="AK36" s="89">
        <f t="shared" si="17"/>
        <v>53.515128731386817</v>
      </c>
      <c r="AL36" s="89">
        <f t="shared" si="17"/>
        <v>56.742527648562067</v>
      </c>
      <c r="AM36" s="89">
        <f t="shared" si="17"/>
        <v>60.123202970341723</v>
      </c>
      <c r="AN36" s="89">
        <f t="shared" si="17"/>
        <v>63.460142303703194</v>
      </c>
      <c r="AO36" s="89">
        <f t="shared" si="17"/>
        <v>66.755625897093893</v>
      </c>
      <c r="AP36" s="89">
        <f t="shared" si="17"/>
        <v>70.011745077483766</v>
      </c>
      <c r="AQ36" s="89">
        <f t="shared" si="17"/>
        <v>73.230423341143364</v>
      </c>
      <c r="AR36" s="89">
        <f t="shared" si="17"/>
        <v>76.901564773637006</v>
      </c>
      <c r="AS36" s="89">
        <f t="shared" si="17"/>
        <v>80.52109082076376</v>
      </c>
      <c r="AT36" s="89">
        <f t="shared" si="17"/>
        <v>84.09181229103794</v>
      </c>
      <c r="AU36" s="89">
        <f t="shared" si="17"/>
        <v>87.616297100822806</v>
      </c>
      <c r="AV36" s="89">
        <f t="shared" si="17"/>
        <v>91.262477397976539</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2.2995475967339729</v>
      </c>
      <c r="T41" s="100">
        <f t="shared" si="18"/>
        <v>2.2306334830539569</v>
      </c>
      <c r="U41" s="100">
        <f t="shared" si="18"/>
        <v>2.1195989111630666</v>
      </c>
      <c r="V41" s="100">
        <f t="shared" si="18"/>
        <v>2.2346494814718945</v>
      </c>
      <c r="W41" s="100">
        <f t="shared" si="18"/>
        <v>2.2151553321758648</v>
      </c>
      <c r="X41" s="100">
        <f t="shared" si="18"/>
        <v>2.2237367420945624</v>
      </c>
      <c r="Y41" s="100">
        <f t="shared" si="18"/>
        <v>2.217710103847736</v>
      </c>
      <c r="Z41" s="100">
        <f t="shared" si="18"/>
        <v>2.1486753465343149</v>
      </c>
      <c r="AA41" s="100">
        <f t="shared" si="18"/>
        <v>2.2873865393432702</v>
      </c>
      <c r="AB41" s="100">
        <f t="shared" si="18"/>
        <v>2.3675257450881944</v>
      </c>
      <c r="AC41" s="100">
        <f t="shared" si="18"/>
        <v>2.6098954836696642</v>
      </c>
      <c r="AD41" s="100">
        <f t="shared" si="18"/>
        <v>2.6791127460799089</v>
      </c>
      <c r="AE41" s="100">
        <f t="shared" si="18"/>
        <v>2.7624208350878803</v>
      </c>
      <c r="AF41" s="100">
        <f t="shared" si="18"/>
        <v>2.9428293503792204</v>
      </c>
      <c r="AG41" s="100">
        <f t="shared" si="18"/>
        <v>2.929412316299036</v>
      </c>
      <c r="AH41" s="100">
        <f t="shared" si="18"/>
        <v>3.0365647041475867</v>
      </c>
      <c r="AI41" s="100">
        <f t="shared" si="18"/>
        <v>3.1060282135183641</v>
      </c>
      <c r="AJ41" s="100">
        <f t="shared" si="18"/>
        <v>3.12664750754832</v>
      </c>
      <c r="AK41" s="100">
        <f t="shared" si="18"/>
        <v>3.1743024878035229</v>
      </c>
      <c r="AL41" s="100">
        <f t="shared" si="18"/>
        <v>3.2273989171752504</v>
      </c>
      <c r="AM41" s="100">
        <f t="shared" si="18"/>
        <v>3.3806753217796555</v>
      </c>
      <c r="AN41" s="100">
        <f t="shared" si="18"/>
        <v>3.336939333361471</v>
      </c>
      <c r="AO41" s="100">
        <f t="shared" si="18"/>
        <v>3.2954835933906992</v>
      </c>
      <c r="AP41" s="100">
        <f t="shared" si="18"/>
        <v>3.2561191803898737</v>
      </c>
      <c r="AQ41" s="100">
        <f t="shared" si="18"/>
        <v>3.2186782636595979</v>
      </c>
      <c r="AR41" s="100">
        <f t="shared" si="18"/>
        <v>3.6711414324936413</v>
      </c>
      <c r="AS41" s="100">
        <f t="shared" si="18"/>
        <v>3.6195260471267545</v>
      </c>
      <c r="AT41" s="100">
        <f t="shared" si="18"/>
        <v>3.5707214702741794</v>
      </c>
      <c r="AU41" s="100">
        <f t="shared" si="18"/>
        <v>3.524484809784866</v>
      </c>
      <c r="AV41" s="100">
        <f t="shared" si="18"/>
        <v>3.6461802971537338</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2.2995475967339729</v>
      </c>
      <c r="T44" s="89" cm="1">
        <f t="array" ref="T44">SUM($J$41:$AV$41*(T$4=$J$4:$AV$4)*($B44=$J$11:$AV$11))</f>
        <v>2.2306334830539569</v>
      </c>
      <c r="U44" s="89" cm="1">
        <f t="array" ref="U44">SUM($J$41:$AV$41*(U$4=$J$4:$AV$4)*($B44=$J$11:$AV$11))</f>
        <v>2.1195989111630666</v>
      </c>
      <c r="V44" s="89" cm="1">
        <f t="array" ref="V44">SUM($J$41:$AV$41*(V$4=$J$4:$AV$4)*($B44=$J$11:$AV$11))</f>
        <v>2.2346494814718945</v>
      </c>
      <c r="W44" s="89" cm="1">
        <f t="array" ref="W44">SUM($J$41:$AV$41*(W$4=$J$4:$AV$4)*($B44=$J$11:$AV$11))</f>
        <v>2.2151553321758648</v>
      </c>
      <c r="X44" s="89" cm="1">
        <f t="array" ref="X44">SUM($J$41:$AV$41*(X$4=$J$4:$AV$4)*($B44=$J$11:$AV$11))</f>
        <v>2.2237367420945624</v>
      </c>
      <c r="Y44" s="89" cm="1">
        <f t="array" ref="Y44">SUM($J$41:$AV$41*(Y$4=$J$4:$AV$4)*($B44=$J$11:$AV$11))</f>
        <v>2.217710103847736</v>
      </c>
      <c r="Z44" s="89" cm="1">
        <f t="array" ref="Z44">SUM($J$41:$AV$41*(Z$4=$J$4:$AV$4)*($B44=$J$11:$AV$11))</f>
        <v>2.1486753465343149</v>
      </c>
      <c r="AA44" s="89" cm="1">
        <f t="array" ref="AA44">SUM($J$41:$AV$41*(AA$4=$J$4:$AV$4)*($B44=$J$11:$AV$11))</f>
        <v>2.2873865393432702</v>
      </c>
      <c r="AB44" s="89" cm="1">
        <f t="array" ref="AB44">SUM($J$41:$AV$41*(AB$4=$J$4:$AV$4)*($B44=$J$11:$AV$11))</f>
        <v>2.3675257450881944</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2.6098954836696642</v>
      </c>
      <c r="AD45" s="89" cm="1">
        <f t="array" ref="AD45">SUM($J$41:$AV$41*(AD$4=$J$4:$AV$4)*($B45=$J$11:$AV$11))</f>
        <v>2.6791127460799089</v>
      </c>
      <c r="AE45" s="89" cm="1">
        <f t="array" ref="AE45">SUM($J$41:$AV$41*(AE$4=$J$4:$AV$4)*($B45=$J$11:$AV$11))</f>
        <v>2.7624208350878803</v>
      </c>
      <c r="AF45" s="89" cm="1">
        <f t="array" ref="AF45">SUM($J$41:$AV$41*(AF$4=$J$4:$AV$4)*($B45=$J$11:$AV$11))</f>
        <v>2.9428293503792204</v>
      </c>
      <c r="AG45" s="89" cm="1">
        <f t="array" ref="AG45">SUM($J$41:$AV$41*(AG$4=$J$4:$AV$4)*($B45=$J$11:$AV$11))</f>
        <v>2.929412316299036</v>
      </c>
      <c r="AH45" s="89" cm="1">
        <f t="array" ref="AH45">SUM($J$41:$AV$41*(AH$4=$J$4:$AV$4)*($B45=$J$11:$AV$11))</f>
        <v>3.0365647041475867</v>
      </c>
      <c r="AI45" s="89" cm="1">
        <f t="array" ref="AI45">SUM($J$41:$AV$41*(AI$4=$J$4:$AV$4)*($B45=$J$11:$AV$11))</f>
        <v>3.1060282135183641</v>
      </c>
      <c r="AJ45" s="89" cm="1">
        <f t="array" ref="AJ45">SUM($J$41:$AV$41*(AJ$4=$J$4:$AV$4)*($B45=$J$11:$AV$11))</f>
        <v>3.12664750754832</v>
      </c>
      <c r="AK45" s="89" cm="1">
        <f t="array" ref="AK45">SUM($J$41:$AV$41*(AK$4=$J$4:$AV$4)*($B45=$J$11:$AV$11))</f>
        <v>3.1743024878035229</v>
      </c>
      <c r="AL45" s="89" cm="1">
        <f t="array" ref="AL45">SUM($J$41:$AV$41*(AL$4=$J$4:$AV$4)*($B45=$J$11:$AV$11))</f>
        <v>3.2273989171752504</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3.3806753217796555</v>
      </c>
      <c r="AN46" s="89" cm="1">
        <f t="array" ref="AN46">SUM($J$41:$AV$41*(AN$4=$J$4:$AV$4)*($B46=$J$11:$AV$11))</f>
        <v>3.336939333361471</v>
      </c>
      <c r="AO46" s="89" cm="1">
        <f t="array" ref="AO46">SUM($J$41:$AV$41*(AO$4=$J$4:$AV$4)*($B46=$J$11:$AV$11))</f>
        <v>3.2954835933906992</v>
      </c>
      <c r="AP46" s="89" cm="1">
        <f t="array" ref="AP46">SUM($J$41:$AV$41*(AP$4=$J$4:$AV$4)*($B46=$J$11:$AV$11))</f>
        <v>3.2561191803898737</v>
      </c>
      <c r="AQ46" s="89" cm="1">
        <f t="array" ref="AQ46">SUM($J$41:$AV$41*(AQ$4=$J$4:$AV$4)*($B46=$J$11:$AV$11))</f>
        <v>3.2186782636595979</v>
      </c>
      <c r="AR46" s="89" cm="1">
        <f t="array" ref="AR46">SUM($J$41:$AV$41*(AR$4=$J$4:$AV$4)*($B46=$J$11:$AV$11))</f>
        <v>3.6711414324936413</v>
      </c>
      <c r="AS46" s="89" cm="1">
        <f t="array" ref="AS46">SUM($J$41:$AV$41*(AS$4=$J$4:$AV$4)*($B46=$J$11:$AV$11))</f>
        <v>3.6195260471267545</v>
      </c>
      <c r="AT46" s="89" cm="1">
        <f t="array" ref="AT46">SUM($J$41:$AV$41*(AT$4=$J$4:$AV$4)*($B46=$J$11:$AV$11))</f>
        <v>3.5707214702741794</v>
      </c>
      <c r="AU46" s="89" cm="1">
        <f t="array" ref="AU46">SUM($J$41:$AV$41*(AU$4=$J$4:$AV$4)*($B46=$J$11:$AV$11))</f>
        <v>3.524484809784866</v>
      </c>
      <c r="AV46" s="89" cm="1">
        <f t="array" ref="AV46">SUM($J$41:$AV$41*(AV$4=$J$4:$AV$4)*($B46=$J$11:$AV$11))</f>
        <v>3.6461802971537338</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7.1028434020804525</v>
      </c>
      <c r="T50" s="89">
        <f t="shared" si="19"/>
        <v>9.3334768851344094</v>
      </c>
      <c r="U50" s="89">
        <f t="shared" si="19"/>
        <v>11.453075796297476</v>
      </c>
      <c r="V50" s="89">
        <f t="shared" si="19"/>
        <v>13.687725277769371</v>
      </c>
      <c r="W50" s="89">
        <f t="shared" si="19"/>
        <v>15.902880609945235</v>
      </c>
      <c r="X50" s="89">
        <f t="shared" si="19"/>
        <v>18.126617352039798</v>
      </c>
      <c r="Y50" s="89">
        <f t="shared" si="19"/>
        <v>20.344327455887534</v>
      </c>
      <c r="Z50" s="89">
        <f t="shared" si="19"/>
        <v>22.493002802421849</v>
      </c>
      <c r="AA50" s="89">
        <f t="shared" si="19"/>
        <v>24.780389341765119</v>
      </c>
      <c r="AB50" s="89">
        <f t="shared" si="19"/>
        <v>27.147915086853313</v>
      </c>
      <c r="AC50" s="89">
        <f t="shared" si="19"/>
        <v>27.147915086853313</v>
      </c>
      <c r="AD50" s="89">
        <f t="shared" si="19"/>
        <v>27.147915086853313</v>
      </c>
      <c r="AE50" s="89">
        <f t="shared" si="19"/>
        <v>27.147915086853313</v>
      </c>
      <c r="AF50" s="89">
        <f t="shared" si="19"/>
        <v>27.147915086853313</v>
      </c>
      <c r="AG50" s="89">
        <f t="shared" si="19"/>
        <v>27.147915086853313</v>
      </c>
      <c r="AH50" s="89">
        <f t="shared" si="19"/>
        <v>27.147915086853313</v>
      </c>
      <c r="AI50" s="89">
        <f t="shared" si="19"/>
        <v>27.147915086853313</v>
      </c>
      <c r="AJ50" s="89">
        <f t="shared" si="19"/>
        <v>27.147915086853313</v>
      </c>
      <c r="AK50" s="89">
        <f t="shared" si="19"/>
        <v>27.147915086853313</v>
      </c>
      <c r="AL50" s="89">
        <f t="shared" si="19"/>
        <v>27.147915086853313</v>
      </c>
      <c r="AM50" s="89">
        <f t="shared" si="19"/>
        <v>27.147915086853313</v>
      </c>
      <c r="AN50" s="89">
        <f t="shared" si="19"/>
        <v>27.147915086853313</v>
      </c>
      <c r="AO50" s="89">
        <f t="shared" si="19"/>
        <v>27.147915086853313</v>
      </c>
      <c r="AP50" s="89">
        <f t="shared" si="19"/>
        <v>27.147915086853313</v>
      </c>
      <c r="AQ50" s="89">
        <f t="shared" si="19"/>
        <v>27.147915086853313</v>
      </c>
      <c r="AR50" s="89">
        <f t="shared" si="19"/>
        <v>27.147915086853313</v>
      </c>
      <c r="AS50" s="89">
        <f t="shared" si="19"/>
        <v>27.147915086853313</v>
      </c>
      <c r="AT50" s="89">
        <f t="shared" si="19"/>
        <v>27.147915086853313</v>
      </c>
      <c r="AU50" s="89">
        <f t="shared" si="19"/>
        <v>27.147915086853313</v>
      </c>
      <c r="AV50" s="89">
        <f t="shared" si="19"/>
        <v>27.147915086853313</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2.6098954836696642</v>
      </c>
      <c r="AD51" s="89">
        <f t="shared" si="19"/>
        <v>5.2890082297495731</v>
      </c>
      <c r="AE51" s="89">
        <f t="shared" si="19"/>
        <v>8.0514290648374534</v>
      </c>
      <c r="AF51" s="89">
        <f t="shared" si="19"/>
        <v>10.994258415216674</v>
      </c>
      <c r="AG51" s="89">
        <f t="shared" si="19"/>
        <v>13.92367073151571</v>
      </c>
      <c r="AH51" s="89">
        <f t="shared" si="19"/>
        <v>16.960235435663296</v>
      </c>
      <c r="AI51" s="89">
        <f t="shared" si="19"/>
        <v>20.066263649181661</v>
      </c>
      <c r="AJ51" s="89">
        <f t="shared" si="19"/>
        <v>23.192911156729981</v>
      </c>
      <c r="AK51" s="89">
        <f t="shared" si="19"/>
        <v>26.367213644533503</v>
      </c>
      <c r="AL51" s="89">
        <f t="shared" si="19"/>
        <v>29.594612561708754</v>
      </c>
      <c r="AM51" s="89">
        <f t="shared" si="19"/>
        <v>29.594612561708754</v>
      </c>
      <c r="AN51" s="89">
        <f t="shared" si="19"/>
        <v>29.594612561708754</v>
      </c>
      <c r="AO51" s="89">
        <f t="shared" si="19"/>
        <v>29.594612561708754</v>
      </c>
      <c r="AP51" s="89">
        <f t="shared" si="19"/>
        <v>29.594612561708754</v>
      </c>
      <c r="AQ51" s="89">
        <f t="shared" si="19"/>
        <v>29.594612561708754</v>
      </c>
      <c r="AR51" s="89">
        <f t="shared" si="19"/>
        <v>29.594612561708754</v>
      </c>
      <c r="AS51" s="89">
        <f t="shared" si="19"/>
        <v>29.594612561708754</v>
      </c>
      <c r="AT51" s="89">
        <f t="shared" si="19"/>
        <v>29.594612561708754</v>
      </c>
      <c r="AU51" s="89">
        <f t="shared" si="19"/>
        <v>29.594612561708754</v>
      </c>
      <c r="AV51" s="89">
        <f t="shared" si="19"/>
        <v>29.594612561708754</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3.3806753217796555</v>
      </c>
      <c r="AN52" s="89">
        <f t="shared" si="19"/>
        <v>6.7176146551411264</v>
      </c>
      <c r="AO52" s="89">
        <f t="shared" si="19"/>
        <v>10.013098248531826</v>
      </c>
      <c r="AP52" s="89">
        <f t="shared" si="19"/>
        <v>13.269217428921699</v>
      </c>
      <c r="AQ52" s="89">
        <f t="shared" si="19"/>
        <v>16.487895692581297</v>
      </c>
      <c r="AR52" s="89">
        <f t="shared" si="19"/>
        <v>20.159037125074939</v>
      </c>
      <c r="AS52" s="89">
        <f t="shared" si="19"/>
        <v>23.778563172201693</v>
      </c>
      <c r="AT52" s="89">
        <f t="shared" si="19"/>
        <v>27.349284642475872</v>
      </c>
      <c r="AU52" s="89">
        <f t="shared" si="19"/>
        <v>30.873769452260738</v>
      </c>
      <c r="AV52" s="89">
        <f t="shared" si="19"/>
        <v>34.519949749414472</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7.1028434020804525</v>
      </c>
      <c r="T53" s="89">
        <f t="shared" si="20"/>
        <v>9.3334768851344094</v>
      </c>
      <c r="U53" s="89">
        <f t="shared" si="20"/>
        <v>11.453075796297476</v>
      </c>
      <c r="V53" s="89">
        <f t="shared" si="20"/>
        <v>13.687725277769371</v>
      </c>
      <c r="W53" s="89">
        <f t="shared" si="20"/>
        <v>15.902880609945235</v>
      </c>
      <c r="X53" s="89">
        <f t="shared" si="20"/>
        <v>18.126617352039798</v>
      </c>
      <c r="Y53" s="89">
        <f t="shared" si="20"/>
        <v>20.344327455887534</v>
      </c>
      <c r="Z53" s="89">
        <f t="shared" si="20"/>
        <v>22.493002802421849</v>
      </c>
      <c r="AA53" s="89">
        <f t="shared" si="20"/>
        <v>24.780389341765119</v>
      </c>
      <c r="AB53" s="89">
        <f t="shared" si="20"/>
        <v>27.147915086853313</v>
      </c>
      <c r="AC53" s="89">
        <f t="shared" si="20"/>
        <v>29.757810570522977</v>
      </c>
      <c r="AD53" s="89">
        <f t="shared" si="20"/>
        <v>32.436923316602886</v>
      </c>
      <c r="AE53" s="89">
        <f t="shared" si="20"/>
        <v>35.199344151690767</v>
      </c>
      <c r="AF53" s="89">
        <f t="shared" si="20"/>
        <v>38.142173502069987</v>
      </c>
      <c r="AG53" s="89">
        <f t="shared" si="20"/>
        <v>41.071585818369023</v>
      </c>
      <c r="AH53" s="89">
        <f t="shared" si="20"/>
        <v>44.10815052251661</v>
      </c>
      <c r="AI53" s="89">
        <f t="shared" si="20"/>
        <v>47.214178736034974</v>
      </c>
      <c r="AJ53" s="89">
        <f t="shared" si="20"/>
        <v>50.340826243583294</v>
      </c>
      <c r="AK53" s="89">
        <f t="shared" si="20"/>
        <v>53.515128731386817</v>
      </c>
      <c r="AL53" s="89">
        <f t="shared" si="20"/>
        <v>56.742527648562067</v>
      </c>
      <c r="AM53" s="89">
        <f t="shared" si="20"/>
        <v>60.123202970341723</v>
      </c>
      <c r="AN53" s="89">
        <f t="shared" si="20"/>
        <v>63.460142303703194</v>
      </c>
      <c r="AO53" s="89">
        <f t="shared" si="20"/>
        <v>66.755625897093893</v>
      </c>
      <c r="AP53" s="89">
        <f t="shared" si="20"/>
        <v>70.011745077483766</v>
      </c>
      <c r="AQ53" s="89">
        <f t="shared" si="20"/>
        <v>73.230423341143364</v>
      </c>
      <c r="AR53" s="89">
        <f t="shared" si="20"/>
        <v>76.901564773637006</v>
      </c>
      <c r="AS53" s="89">
        <f t="shared" si="20"/>
        <v>80.52109082076376</v>
      </c>
      <c r="AT53" s="89">
        <f t="shared" si="20"/>
        <v>84.09181229103794</v>
      </c>
      <c r="AU53" s="89">
        <f t="shared" si="20"/>
        <v>87.616297100822806</v>
      </c>
      <c r="AV53" s="89">
        <f t="shared" si="20"/>
        <v>91.262477397976539</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'[12]TS BYDem'!$J10</f>
        <v>139.66439435388435</v>
      </c>
      <c r="G56" s="87">
        <f>'[12]TS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'[12]TS BYDem'!$J11</f>
        <v>7.8517549075018991</v>
      </c>
      <c r="G57" s="87">
        <f>'[12]TS BYDem'!$O11</f>
        <v>11.470981711368381</v>
      </c>
      <c r="J57" s="86"/>
      <c r="K57" s="177" t="s">
        <v>516</v>
      </c>
      <c r="L57" s="91">
        <f>DriversGams!$B$164</f>
        <v>-1</v>
      </c>
      <c r="M57" s="91"/>
      <c r="N57" s="91"/>
      <c r="O57" s="91"/>
    </row>
    <row r="58" spans="1:48">
      <c r="A58" s="185" t="s">
        <v>16</v>
      </c>
      <c r="B58" s="89" t="s">
        <v>263</v>
      </c>
      <c r="C58" s="89" t="s">
        <v>107</v>
      </c>
      <c r="D58" s="102">
        <f t="shared" si="21"/>
        <v>9894.4997565297635</v>
      </c>
      <c r="E58" s="102">
        <f t="shared" si="21"/>
        <v>8252.8207241540804</v>
      </c>
      <c r="F58" s="24">
        <f>'[12]TS BYDem'!$J12</f>
        <v>9.894499756529763</v>
      </c>
      <c r="G58" s="87">
        <f>'[12]TS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'[12]TS BYDem'!$J13</f>
        <v>121.5402719056889</v>
      </c>
      <c r="G59" s="87">
        <f>'[12]TS BYDem'!$O13</f>
        <v>104.67427977141128</v>
      </c>
      <c r="J59" s="86"/>
      <c r="K59" s="91">
        <v>-1</v>
      </c>
      <c r="L59" s="177" t="s">
        <v>515</v>
      </c>
      <c r="M59" s="91"/>
      <c r="N59" s="91"/>
      <c r="O59" s="91"/>
      <c r="AC59" s="87" t="s">
        <v>630</v>
      </c>
    </row>
    <row r="60" spans="1:48">
      <c r="A60" s="185" t="s">
        <v>16</v>
      </c>
      <c r="B60" s="89" t="s">
        <v>264</v>
      </c>
      <c r="C60" s="89" t="s">
        <v>124</v>
      </c>
      <c r="D60" s="102">
        <f t="shared" si="21"/>
        <v>29566.39037374705</v>
      </c>
      <c r="E60" s="102">
        <f t="shared" si="21"/>
        <v>25463.499211305458</v>
      </c>
      <c r="F60" s="24">
        <f>'[12]TS BYDem'!$J14</f>
        <v>29.566390373747051</v>
      </c>
      <c r="G60" s="87">
        <f>'[12]TS BYDem'!$O14</f>
        <v>25.463499211305457</v>
      </c>
      <c r="J60" s="86"/>
      <c r="K60" s="91">
        <v>1</v>
      </c>
      <c r="L60" s="91" t="s">
        <v>631</v>
      </c>
      <c r="M60" s="178">
        <v>-0.37</v>
      </c>
      <c r="N60" s="178">
        <v>-0.5</v>
      </c>
      <c r="O60" s="178">
        <v>-0.2</v>
      </c>
      <c r="Q60" s="87" t="s">
        <v>632</v>
      </c>
      <c r="AA60" s="89" t="s">
        <v>633</v>
      </c>
      <c r="AB60" s="89">
        <f>AB30/(AB30+AB31)</f>
        <v>0.78115160456609012</v>
      </c>
      <c r="AC60" s="89" t="s">
        <v>634</v>
      </c>
      <c r="AD60" s="89"/>
      <c r="AE60" s="89"/>
      <c r="AF60" s="89"/>
      <c r="AG60" s="89">
        <f>(AB30*0.8+AB31*0.46)/(AB30+AB31)</f>
        <v>0.72559154555247074</v>
      </c>
    </row>
    <row r="61" spans="1:48">
      <c r="A61" s="185" t="s">
        <v>16</v>
      </c>
      <c r="B61" s="89" t="s">
        <v>265</v>
      </c>
      <c r="C61" s="89" t="s">
        <v>266</v>
      </c>
      <c r="D61" s="102">
        <f t="shared" si="21"/>
        <v>9683.1090230750324</v>
      </c>
      <c r="E61" s="102">
        <f t="shared" si="21"/>
        <v>9649.5991200814478</v>
      </c>
      <c r="F61" s="24">
        <f>'[12]TS BYDem'!$J15</f>
        <v>9.6831090230750316</v>
      </c>
      <c r="G61" s="87">
        <f>'[12]TS BYDem'!$O15</f>
        <v>9.6495991200814473</v>
      </c>
      <c r="J61" s="86"/>
      <c r="K61" s="91">
        <v>2</v>
      </c>
      <c r="L61" s="91" t="s">
        <v>635</v>
      </c>
      <c r="M61" s="178">
        <v>-0.25</v>
      </c>
      <c r="N61" s="178">
        <v>-0.25</v>
      </c>
      <c r="O61" s="178">
        <v>-0.2</v>
      </c>
      <c r="Q61" s="107" t="s">
        <v>652</v>
      </c>
    </row>
    <row r="62" spans="1:48">
      <c r="A62" s="185" t="s">
        <v>16</v>
      </c>
      <c r="B62" s="89" t="s">
        <v>269</v>
      </c>
      <c r="C62" s="89" t="s">
        <v>270</v>
      </c>
      <c r="D62" s="102">
        <f t="shared" si="21"/>
        <v>10300.552873773209</v>
      </c>
      <c r="E62" s="102">
        <f t="shared" si="21"/>
        <v>8871.1579824850141</v>
      </c>
      <c r="F62" s="24">
        <f>'[12]TS BYDem'!$J16</f>
        <v>10.30055287377321</v>
      </c>
      <c r="G62" s="87">
        <f>'[12]TS BYDem'!$O16</f>
        <v>8.8711579824850144</v>
      </c>
      <c r="J62" s="86"/>
      <c r="K62" s="91">
        <v>3</v>
      </c>
      <c r="L62" s="177" t="s">
        <v>631</v>
      </c>
      <c r="M62" s="178">
        <v>-0.37</v>
      </c>
      <c r="N62" s="178">
        <v>-0.5</v>
      </c>
      <c r="O62" s="178">
        <v>-0.2</v>
      </c>
    </row>
    <row r="63" spans="1:48">
      <c r="A63" s="185" t="s">
        <v>16</v>
      </c>
      <c r="B63" s="89" t="s">
        <v>268</v>
      </c>
      <c r="C63" s="89" t="s">
        <v>221</v>
      </c>
      <c r="D63" s="102">
        <f t="shared" si="21"/>
        <v>3559.3512487513526</v>
      </c>
      <c r="E63" s="102">
        <f t="shared" si="21"/>
        <v>3065.4245097100388</v>
      </c>
      <c r="F63" s="24">
        <f>'[12]TS BYDem'!$J17</f>
        <v>3.5593512487513528</v>
      </c>
      <c r="G63" s="87">
        <f>'[12]TS BYDem'!$O17</f>
        <v>3.0654245097100388</v>
      </c>
      <c r="J63" s="86"/>
      <c r="K63" s="87"/>
    </row>
    <row r="64" spans="1:48">
      <c r="A64" s="185" t="s">
        <v>16</v>
      </c>
      <c r="B64" s="89" t="s">
        <v>0</v>
      </c>
      <c r="C64" s="89" t="s">
        <v>119</v>
      </c>
      <c r="D64" s="102">
        <f t="shared" si="21"/>
        <v>18760.184357078931</v>
      </c>
      <c r="E64" s="102">
        <f t="shared" si="21"/>
        <v>16999.241745794043</v>
      </c>
      <c r="F64" s="24">
        <f>'[12]TS BYDem'!$J18</f>
        <v>18.760184357078931</v>
      </c>
      <c r="G64" s="87">
        <f>'[12]TS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24.628518487657171</v>
      </c>
      <c r="T151" s="157">
        <f t="shared" si="55"/>
        <v>24.869738167463741</v>
      </c>
      <c r="U151" s="157">
        <f t="shared" si="55"/>
        <v>25.086975896545393</v>
      </c>
      <c r="V151" s="157">
        <f t="shared" si="55"/>
        <v>25.329062977149118</v>
      </c>
      <c r="W151" s="157">
        <f t="shared" si="55"/>
        <v>25.566939587807489</v>
      </c>
      <c r="X151" s="157">
        <f t="shared" si="55"/>
        <v>25.806669665780738</v>
      </c>
      <c r="Y151" s="157">
        <f t="shared" si="55"/>
        <v>26.045098072220416</v>
      </c>
      <c r="Z151" s="157">
        <f t="shared" si="55"/>
        <v>26.268615914139485</v>
      </c>
      <c r="AA151" s="157">
        <f t="shared" si="55"/>
        <v>26.522093478821372</v>
      </c>
      <c r="AB151" s="157">
        <f t="shared" si="55"/>
        <v>26.79288001719117</v>
      </c>
      <c r="AC151" s="157">
        <f t="shared" si="55"/>
        <v>27.116015108168376</v>
      </c>
      <c r="AD151" s="157">
        <f t="shared" si="55"/>
        <v>27.454100182273955</v>
      </c>
      <c r="AE151" s="157">
        <f t="shared" si="55"/>
        <v>27.810178665563299</v>
      </c>
      <c r="AF151" s="157">
        <f t="shared" si="55"/>
        <v>28.205222923659459</v>
      </c>
      <c r="AG151" s="157">
        <f t="shared" si="55"/>
        <v>28.597369285679598</v>
      </c>
      <c r="AH151" s="157">
        <f t="shared" si="55"/>
        <v>29.012659099704617</v>
      </c>
      <c r="AI151" s="157">
        <f t="shared" si="55"/>
        <v>29.442952082837611</v>
      </c>
      <c r="AJ151" s="157">
        <f t="shared" si="55"/>
        <v>29.87769855180829</v>
      </c>
      <c r="AK151" s="157">
        <f t="shared" si="55"/>
        <v>30.322737845516471</v>
      </c>
      <c r="AL151" s="157">
        <f t="shared" si="55"/>
        <v>30.779245242637636</v>
      </c>
      <c r="AM151" s="157">
        <f t="shared" si="55"/>
        <v>31.268858249299296</v>
      </c>
      <c r="AN151" s="157">
        <f t="shared" si="55"/>
        <v>31.749024879924296</v>
      </c>
      <c r="AO151" s="157">
        <f t="shared" si="55"/>
        <v>32.220237637027623</v>
      </c>
      <c r="AP151" s="157">
        <f t="shared" si="55"/>
        <v>32.682948218665921</v>
      </c>
      <c r="AQ151" s="157">
        <f t="shared" si="55"/>
        <v>33.137572073757433</v>
      </c>
      <c r="AR151" s="157">
        <f t="shared" si="55"/>
        <v>33.689921792379806</v>
      </c>
      <c r="AS151" s="157">
        <f t="shared" si="55"/>
        <v>34.231123292862229</v>
      </c>
      <c r="AT151" s="157">
        <f t="shared" si="55"/>
        <v>34.761783671446324</v>
      </c>
      <c r="AU151" s="157">
        <f t="shared" si="55"/>
        <v>35.282457562987197</v>
      </c>
      <c r="AV151" s="157">
        <f t="shared" si="55"/>
        <v>35.829416017361275</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2.3487316230911919</v>
      </c>
      <c r="T152" s="157">
        <f t="shared" si="55"/>
        <v>2.3717358606525201</v>
      </c>
      <c r="U152" s="157">
        <f t="shared" si="55"/>
        <v>2.3924530273906774</v>
      </c>
      <c r="V152" s="157">
        <f t="shared" si="55"/>
        <v>2.4155399857897693</v>
      </c>
      <c r="W152" s="157">
        <f t="shared" si="55"/>
        <v>2.4382254070881335</v>
      </c>
      <c r="X152" s="157">
        <f t="shared" si="55"/>
        <v>2.4610875867772637</v>
      </c>
      <c r="Y152" s="157">
        <f t="shared" si="55"/>
        <v>2.4838256308187177</v>
      </c>
      <c r="Z152" s="157">
        <f t="shared" si="55"/>
        <v>2.5051417089215691</v>
      </c>
      <c r="AA152" s="157">
        <f t="shared" si="55"/>
        <v>2.5293149360773501</v>
      </c>
      <c r="AB152" s="157">
        <f t="shared" si="55"/>
        <v>2.5551388566714888</v>
      </c>
      <c r="AC152" s="157">
        <f t="shared" si="55"/>
        <v>2.585955067037085</v>
      </c>
      <c r="AD152" s="157">
        <f t="shared" si="55"/>
        <v>2.6181970025495627</v>
      </c>
      <c r="AE152" s="157">
        <f t="shared" si="55"/>
        <v>2.6521549036073617</v>
      </c>
      <c r="AF152" s="157">
        <f t="shared" si="55"/>
        <v>2.68982882792303</v>
      </c>
      <c r="AG152" s="157">
        <f t="shared" si="55"/>
        <v>2.727226390501488</v>
      </c>
      <c r="AH152" s="157">
        <f t="shared" si="55"/>
        <v>2.766831059350614</v>
      </c>
      <c r="AI152" s="157">
        <f t="shared" si="55"/>
        <v>2.8078665254987381</v>
      </c>
      <c r="AJ152" s="157">
        <f t="shared" si="55"/>
        <v>2.8493267042833614</v>
      </c>
      <c r="AK152" s="157">
        <f t="shared" si="55"/>
        <v>2.8917684720727808</v>
      </c>
      <c r="AL152" s="157">
        <f t="shared" si="55"/>
        <v>2.9353039108906245</v>
      </c>
      <c r="AM152" s="157">
        <f t="shared" si="55"/>
        <v>2.9819965104637296</v>
      </c>
      <c r="AN152" s="157">
        <f t="shared" si="55"/>
        <v>3.0277882437450994</v>
      </c>
      <c r="AO152" s="157">
        <f t="shared" si="55"/>
        <v>3.0727260788961352</v>
      </c>
      <c r="AP152" s="157">
        <f t="shared" si="55"/>
        <v>3.1168530927064642</v>
      </c>
      <c r="AQ152" s="157">
        <f t="shared" si="55"/>
        <v>3.1602089050181221</v>
      </c>
      <c r="AR152" s="157">
        <f t="shared" si="55"/>
        <v>3.2128844750806924</v>
      </c>
      <c r="AS152" s="157">
        <f t="shared" si="55"/>
        <v>3.2644968804019663</v>
      </c>
      <c r="AT152" s="157">
        <f t="shared" si="55"/>
        <v>3.3151040175274362</v>
      </c>
      <c r="AU152" s="157">
        <f t="shared" si="55"/>
        <v>3.3647587799522598</v>
      </c>
      <c r="AV152" s="157">
        <f t="shared" si="55"/>
        <v>3.4169202048852823</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1.6897996616377438</v>
      </c>
      <c r="T153" s="157">
        <f t="shared" si="55"/>
        <v>1.706350106339555</v>
      </c>
      <c r="U153" s="157">
        <f t="shared" si="55"/>
        <v>1.7212551133654992</v>
      </c>
      <c r="V153" s="157">
        <f t="shared" si="55"/>
        <v>1.7378650717394086</v>
      </c>
      <c r="W153" s="157">
        <f t="shared" si="55"/>
        <v>1.754186143443478</v>
      </c>
      <c r="X153" s="157">
        <f t="shared" si="55"/>
        <v>1.7706343843251453</v>
      </c>
      <c r="Y153" s="157">
        <f t="shared" si="55"/>
        <v>1.7869933155669293</v>
      </c>
      <c r="Z153" s="157">
        <f t="shared" si="55"/>
        <v>1.8023292105715005</v>
      </c>
      <c r="AA153" s="157">
        <f t="shared" si="55"/>
        <v>1.8197206871739955</v>
      </c>
      <c r="AB153" s="157">
        <f t="shared" si="55"/>
        <v>1.8382997584706573</v>
      </c>
      <c r="AC153" s="157">
        <f t="shared" si="55"/>
        <v>1.8604705426235986</v>
      </c>
      <c r="AD153" s="157">
        <f t="shared" si="55"/>
        <v>1.8836670675836642</v>
      </c>
      <c r="AE153" s="157">
        <f t="shared" si="55"/>
        <v>1.9080981473857386</v>
      </c>
      <c r="AF153" s="157">
        <f t="shared" si="55"/>
        <v>1.9352027275494772</v>
      </c>
      <c r="AG153" s="157">
        <f t="shared" si="55"/>
        <v>1.962108478708898</v>
      </c>
      <c r="AH153" s="157">
        <f t="shared" si="55"/>
        <v>1.9906021368870292</v>
      </c>
      <c r="AI153" s="157">
        <f t="shared" si="55"/>
        <v>2.0201251850422652</v>
      </c>
      <c r="AJ153" s="157">
        <f t="shared" si="55"/>
        <v>2.0499537935528838</v>
      </c>
      <c r="AK153" s="157">
        <f t="shared" si="55"/>
        <v>2.0804886082353211</v>
      </c>
      <c r="AL153" s="157">
        <f t="shared" si="55"/>
        <v>2.111810266725541</v>
      </c>
      <c r="AM153" s="157">
        <f t="shared" si="55"/>
        <v>2.1454033508326886</v>
      </c>
      <c r="AN153" s="157">
        <f t="shared" si="55"/>
        <v>2.1783483048853047</v>
      </c>
      <c r="AO153" s="157">
        <f t="shared" si="55"/>
        <v>2.2106789202210031</v>
      </c>
      <c r="AP153" s="157">
        <f t="shared" si="55"/>
        <v>2.2424261885221988</v>
      </c>
      <c r="AQ153" s="157">
        <f t="shared" si="55"/>
        <v>2.2736186143634476</v>
      </c>
      <c r="AR153" s="157">
        <f t="shared" si="55"/>
        <v>2.3115161585499386</v>
      </c>
      <c r="AS153" s="157">
        <f t="shared" si="55"/>
        <v>2.3486488067379061</v>
      </c>
      <c r="AT153" s="157">
        <f t="shared" si="55"/>
        <v>2.3850582127127464</v>
      </c>
      <c r="AU153" s="157">
        <f t="shared" si="55"/>
        <v>2.4207824308052928</v>
      </c>
      <c r="AV153" s="157">
        <f t="shared" si="55"/>
        <v>2.4583100722504905</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21.432497863696838</v>
      </c>
      <c r="T154" s="157">
        <f t="shared" si="55"/>
        <v>21.642414683286571</v>
      </c>
      <c r="U154" s="157">
        <f t="shared" si="55"/>
        <v>21.831461668260118</v>
      </c>
      <c r="V154" s="157">
        <f t="shared" si="55"/>
        <v>22.042133326828143</v>
      </c>
      <c r="W154" s="157">
        <f t="shared" si="55"/>
        <v>22.249140904336873</v>
      </c>
      <c r="X154" s="157">
        <f t="shared" si="55"/>
        <v>22.457761426379257</v>
      </c>
      <c r="Y154" s="157">
        <f t="shared" si="55"/>
        <v>22.665249193628593</v>
      </c>
      <c r="Z154" s="157">
        <f t="shared" si="55"/>
        <v>22.859761326862653</v>
      </c>
      <c r="AA154" s="157">
        <f t="shared" si="55"/>
        <v>23.080345336666657</v>
      </c>
      <c r="AB154" s="157">
        <f t="shared" si="55"/>
        <v>23.315992150259486</v>
      </c>
      <c r="AC154" s="157">
        <f t="shared" si="55"/>
        <v>23.597194292017441</v>
      </c>
      <c r="AD154" s="157">
        <f t="shared" si="55"/>
        <v>23.891406371081274</v>
      </c>
      <c r="AE154" s="157">
        <f t="shared" si="55"/>
        <v>24.20127687085299</v>
      </c>
      <c r="AF154" s="157">
        <f t="shared" si="55"/>
        <v>24.545056591990289</v>
      </c>
      <c r="AG154" s="157">
        <f t="shared" si="55"/>
        <v>24.886314474410831</v>
      </c>
      <c r="AH154" s="157">
        <f t="shared" si="55"/>
        <v>25.247712503949927</v>
      </c>
      <c r="AI154" s="157">
        <f t="shared" si="55"/>
        <v>25.622166754877902</v>
      </c>
      <c r="AJ154" s="157">
        <f t="shared" si="55"/>
        <v>26.000496566804415</v>
      </c>
      <c r="AK154" s="157">
        <f t="shared" si="55"/>
        <v>26.387783512888561</v>
      </c>
      <c r="AL154" s="157">
        <f t="shared" si="55"/>
        <v>26.785050356952468</v>
      </c>
      <c r="AM154" s="157">
        <f t="shared" si="55"/>
        <v>27.211126725475129</v>
      </c>
      <c r="AN154" s="157">
        <f t="shared" si="55"/>
        <v>27.628982565656759</v>
      </c>
      <c r="AO154" s="157">
        <f t="shared" si="55"/>
        <v>28.039046468405317</v>
      </c>
      <c r="AP154" s="157">
        <f t="shared" si="55"/>
        <v>28.441711515328166</v>
      </c>
      <c r="AQ154" s="157">
        <f t="shared" si="55"/>
        <v>28.837339242912254</v>
      </c>
      <c r="AR154" s="157">
        <f t="shared" si="55"/>
        <v>29.3180110368864</v>
      </c>
      <c r="AS154" s="157">
        <f t="shared" si="55"/>
        <v>29.788981306930534</v>
      </c>
      <c r="AT154" s="157">
        <f t="shared" si="55"/>
        <v>30.250778366954762</v>
      </c>
      <c r="AU154" s="157">
        <f t="shared" si="55"/>
        <v>30.70388487734941</v>
      </c>
      <c r="AV154" s="157">
        <f t="shared" si="55"/>
        <v>31.179865026572688</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5.213758276057467</v>
      </c>
      <c r="T155" s="157">
        <f t="shared" si="55"/>
        <v>5.2648235117747397</v>
      </c>
      <c r="U155" s="157">
        <f t="shared" si="55"/>
        <v>5.3108118650099962</v>
      </c>
      <c r="V155" s="157">
        <f t="shared" si="55"/>
        <v>5.3620607259862174</v>
      </c>
      <c r="W155" s="157">
        <f t="shared" si="55"/>
        <v>5.4124182474149682</v>
      </c>
      <c r="X155" s="157">
        <f t="shared" si="55"/>
        <v>5.4631681404172339</v>
      </c>
      <c r="Y155" s="157">
        <f t="shared" si="55"/>
        <v>5.5136424747928503</v>
      </c>
      <c r="Z155" s="157">
        <f t="shared" si="55"/>
        <v>5.5609603026490451</v>
      </c>
      <c r="AA155" s="157">
        <f t="shared" si="55"/>
        <v>5.614620483277343</v>
      </c>
      <c r="AB155" s="157">
        <f t="shared" si="55"/>
        <v>5.6719449039962759</v>
      </c>
      <c r="AC155" s="157">
        <f t="shared" si="55"/>
        <v>5.7403513026885609</v>
      </c>
      <c r="AD155" s="157">
        <f t="shared" si="55"/>
        <v>5.811922552660941</v>
      </c>
      <c r="AE155" s="157">
        <f t="shared" si="55"/>
        <v>5.8873029349647412</v>
      </c>
      <c r="AF155" s="157">
        <f t="shared" si="55"/>
        <v>5.9709322150243613</v>
      </c>
      <c r="AG155" s="157">
        <f t="shared" si="55"/>
        <v>6.0539480221437776</v>
      </c>
      <c r="AH155" s="157">
        <f t="shared" si="55"/>
        <v>6.1418632049397086</v>
      </c>
      <c r="AI155" s="157">
        <f t="shared" si="55"/>
        <v>6.2329544982736298</v>
      </c>
      <c r="AJ155" s="157">
        <f t="shared" si="55"/>
        <v>6.3249885766417053</v>
      </c>
      <c r="AK155" s="157">
        <f t="shared" si="55"/>
        <v>6.4192016045956457</v>
      </c>
      <c r="AL155" s="157">
        <f t="shared" si="55"/>
        <v>6.5158423839025597</v>
      </c>
      <c r="AM155" s="157">
        <f t="shared" si="55"/>
        <v>6.6194914875555853</v>
      </c>
      <c r="AN155" s="157">
        <f t="shared" si="55"/>
        <v>6.7211408314071992</v>
      </c>
      <c r="AO155" s="157">
        <f t="shared" si="55"/>
        <v>6.8208946762583453</v>
      </c>
      <c r="AP155" s="157">
        <f t="shared" si="55"/>
        <v>6.918848644770299</v>
      </c>
      <c r="AQ155" s="157">
        <f t="shared" si="55"/>
        <v>7.0150906858075794</v>
      </c>
      <c r="AR155" s="157">
        <f t="shared" si="55"/>
        <v>7.132020898974428</v>
      </c>
      <c r="AS155" s="157">
        <f t="shared" si="55"/>
        <v>7.2465910792136103</v>
      </c>
      <c r="AT155" s="157">
        <f t="shared" si="55"/>
        <v>7.3589297463569565</v>
      </c>
      <c r="AU155" s="157">
        <f t="shared" si="55"/>
        <v>7.469154314371826</v>
      </c>
      <c r="AV155" s="157">
        <f t="shared" si="55"/>
        <v>7.584943218587954</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1.975795897314232</v>
      </c>
      <c r="T156" s="157">
        <f t="shared" si="55"/>
        <v>1.9951474816960584</v>
      </c>
      <c r="U156" s="157">
        <f t="shared" si="55"/>
        <v>2.0125751403705539</v>
      </c>
      <c r="V156" s="157">
        <f t="shared" si="55"/>
        <v>2.0319963110304671</v>
      </c>
      <c r="W156" s="157">
        <f t="shared" si="55"/>
        <v>2.05107970135463</v>
      </c>
      <c r="X156" s="157">
        <f t="shared" si="55"/>
        <v>2.0703117840623144</v>
      </c>
      <c r="Y156" s="157">
        <f t="shared" si="55"/>
        <v>2.0894394415981417</v>
      </c>
      <c r="Z156" s="157">
        <f t="shared" si="55"/>
        <v>2.1073709154406126</v>
      </c>
      <c r="AA156" s="157">
        <f t="shared" si="55"/>
        <v>2.1277058751991809</v>
      </c>
      <c r="AB156" s="157">
        <f t="shared" si="55"/>
        <v>2.1494294283973598</v>
      </c>
      <c r="AC156" s="157">
        <f t="shared" si="55"/>
        <v>2.1753525868427612</v>
      </c>
      <c r="AD156" s="157">
        <f t="shared" si="55"/>
        <v>2.2024750912961149</v>
      </c>
      <c r="AE156" s="157">
        <f t="shared" si="55"/>
        <v>2.2310410972764401</v>
      </c>
      <c r="AF156" s="157">
        <f t="shared" si="55"/>
        <v>2.2627330898254479</v>
      </c>
      <c r="AG156" s="157">
        <f t="shared" si="55"/>
        <v>2.2941926018384984</v>
      </c>
      <c r="AH156" s="157">
        <f t="shared" si="55"/>
        <v>2.3275087719182475</v>
      </c>
      <c r="AI156" s="157">
        <f t="shared" si="55"/>
        <v>2.3620285547928588</v>
      </c>
      <c r="AJ156" s="157">
        <f t="shared" si="55"/>
        <v>2.3969056136867826</v>
      </c>
      <c r="AK156" s="157">
        <f t="shared" si="55"/>
        <v>2.4326084031620376</v>
      </c>
      <c r="AL156" s="157">
        <f t="shared" si="55"/>
        <v>2.4692312086619959</v>
      </c>
      <c r="AM156" s="157">
        <f t="shared" si="55"/>
        <v>2.5085098753961965</v>
      </c>
      <c r="AN156" s="157">
        <f t="shared" si="55"/>
        <v>2.5470307169681949</v>
      </c>
      <c r="AO156" s="157">
        <f t="shared" si="55"/>
        <v>2.5848332438523625</v>
      </c>
      <c r="AP156" s="157">
        <f t="shared" si="55"/>
        <v>2.6219536930301319</v>
      </c>
      <c r="AQ156" s="157">
        <f t="shared" si="55"/>
        <v>2.6584253934355444</v>
      </c>
      <c r="AR156" s="157">
        <f t="shared" si="55"/>
        <v>2.7027370441133427</v>
      </c>
      <c r="AS156" s="157">
        <f t="shared" si="55"/>
        <v>2.7461543412117999</v>
      </c>
      <c r="AT156" s="157">
        <f t="shared" si="55"/>
        <v>2.7887259883613895</v>
      </c>
      <c r="AU156" s="157">
        <f t="shared" si="55"/>
        <v>2.8304964805353565</v>
      </c>
      <c r="AV156" s="157">
        <f t="shared" si="55"/>
        <v>2.8743756229488655</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9.0820340451989416</v>
      </c>
      <c r="T157" s="157">
        <f t="shared" si="55"/>
        <v>9.1709864255653493</v>
      </c>
      <c r="U157" s="157">
        <f t="shared" si="55"/>
        <v>9.2510952007809628</v>
      </c>
      <c r="V157" s="157">
        <f t="shared" si="55"/>
        <v>9.3403674446249312</v>
      </c>
      <c r="W157" s="157">
        <f t="shared" si="55"/>
        <v>9.4280870318846599</v>
      </c>
      <c r="X157" s="157">
        <f t="shared" si="55"/>
        <v>9.5164901053745403</v>
      </c>
      <c r="Y157" s="157">
        <f t="shared" si="55"/>
        <v>9.6044131733297995</v>
      </c>
      <c r="Z157" s="157">
        <f t="shared" si="55"/>
        <v>9.6868378084549605</v>
      </c>
      <c r="AA157" s="157">
        <f t="shared" si="55"/>
        <v>9.7803104171824682</v>
      </c>
      <c r="AB157" s="157">
        <f t="shared" si="55"/>
        <v>9.8801658982049503</v>
      </c>
      <c r="AC157" s="157">
        <f t="shared" si="55"/>
        <v>9.9993254773296236</v>
      </c>
      <c r="AD157" s="157">
        <f t="shared" si="55"/>
        <v>10.123998025324715</v>
      </c>
      <c r="AE157" s="157">
        <f t="shared" si="55"/>
        <v>10.255305838647608</v>
      </c>
      <c r="AF157" s="157">
        <f t="shared" si="55"/>
        <v>10.400982705211373</v>
      </c>
      <c r="AG157" s="157">
        <f t="shared" ref="K157:AV159" si="57">AG98*AG$34/1000</f>
        <v>10.545590941080398</v>
      </c>
      <c r="AH157" s="157">
        <f t="shared" si="57"/>
        <v>10.698733576577933</v>
      </c>
      <c r="AI157" s="157">
        <f t="shared" si="57"/>
        <v>10.857408793854301</v>
      </c>
      <c r="AJ157" s="157">
        <f t="shared" si="57"/>
        <v>11.017726282468184</v>
      </c>
      <c r="AK157" s="157">
        <f t="shared" si="57"/>
        <v>11.181839362145897</v>
      </c>
      <c r="AL157" s="157">
        <f t="shared" si="57"/>
        <v>11.350181429681037</v>
      </c>
      <c r="AM157" s="157">
        <f t="shared" si="57"/>
        <v>11.530731550781576</v>
      </c>
      <c r="AN157" s="157">
        <f t="shared" si="57"/>
        <v>11.707798217982457</v>
      </c>
      <c r="AO157" s="157">
        <f t="shared" si="57"/>
        <v>11.881563046942398</v>
      </c>
      <c r="AP157" s="157">
        <f t="shared" si="57"/>
        <v>12.052192606232328</v>
      </c>
      <c r="AQ157" s="157">
        <f t="shared" si="57"/>
        <v>12.219840097159155</v>
      </c>
      <c r="AR157" s="157">
        <f t="shared" si="57"/>
        <v>12.423525063102133</v>
      </c>
      <c r="AS157" s="157">
        <f t="shared" si="57"/>
        <v>12.6230990023611</v>
      </c>
      <c r="AT157" s="157">
        <f t="shared" si="57"/>
        <v>12.818785788277774</v>
      </c>
      <c r="AU157" s="157">
        <f t="shared" si="57"/>
        <v>13.010789948487014</v>
      </c>
      <c r="AV157" s="157">
        <f t="shared" si="57"/>
        <v>13.212486827104552</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3.1382926349796718</v>
      </c>
      <c r="T158" s="157">
        <f t="shared" si="57"/>
        <v>3.1690300885917715</v>
      </c>
      <c r="U158" s="157">
        <f t="shared" si="57"/>
        <v>3.1967116385623204</v>
      </c>
      <c r="V158" s="157">
        <f t="shared" si="57"/>
        <v>3.227559620850136</v>
      </c>
      <c r="W158" s="157">
        <f t="shared" si="57"/>
        <v>3.2578710833783115</v>
      </c>
      <c r="X158" s="157">
        <f t="shared" si="57"/>
        <v>3.2884187242550289</v>
      </c>
      <c r="Y158" s="157">
        <f t="shared" si="57"/>
        <v>3.318800499442788</v>
      </c>
      <c r="Z158" s="157">
        <f t="shared" si="57"/>
        <v>3.3472822937266269</v>
      </c>
      <c r="AA158" s="157">
        <f t="shared" si="57"/>
        <v>3.3795817101439161</v>
      </c>
      <c r="AB158" s="157">
        <f t="shared" si="57"/>
        <v>3.4140867251103444</v>
      </c>
      <c r="AC158" s="157">
        <f t="shared" si="57"/>
        <v>3.4552622621864169</v>
      </c>
      <c r="AD158" s="157">
        <f t="shared" si="57"/>
        <v>3.4983428030883728</v>
      </c>
      <c r="AE158" s="157">
        <f t="shared" si="57"/>
        <v>3.5437161568344262</v>
      </c>
      <c r="AF158" s="157">
        <f t="shared" si="57"/>
        <v>3.5940547302364561</v>
      </c>
      <c r="AG158" s="157">
        <f t="shared" si="57"/>
        <v>3.6440240387995608</v>
      </c>
      <c r="AH158" s="157">
        <f t="shared" si="57"/>
        <v>3.696942405179982</v>
      </c>
      <c r="AI158" s="157">
        <f t="shared" si="57"/>
        <v>3.7517725526176551</v>
      </c>
      <c r="AJ158" s="157">
        <f t="shared" si="57"/>
        <v>3.8071701861512297</v>
      </c>
      <c r="AK158" s="157">
        <f t="shared" si="57"/>
        <v>3.8638793844093744</v>
      </c>
      <c r="AL158" s="157">
        <f t="shared" si="57"/>
        <v>3.9220499074522883</v>
      </c>
      <c r="AM158" s="157">
        <f t="shared" si="57"/>
        <v>3.9844389177196575</v>
      </c>
      <c r="AN158" s="157">
        <f t="shared" si="57"/>
        <v>4.0456242221141805</v>
      </c>
      <c r="AO158" s="157">
        <f t="shared" si="57"/>
        <v>4.1056685778421533</v>
      </c>
      <c r="AP158" s="157">
        <f t="shared" si="57"/>
        <v>4.1646295425956916</v>
      </c>
      <c r="AQ158" s="157">
        <f t="shared" si="57"/>
        <v>4.2225600550150553</v>
      </c>
      <c r="AR158" s="157">
        <f t="shared" si="57"/>
        <v>4.292943300144251</v>
      </c>
      <c r="AS158" s="157">
        <f t="shared" si="57"/>
        <v>4.361905981917217</v>
      </c>
      <c r="AT158" s="157">
        <f t="shared" si="57"/>
        <v>4.4295254596629299</v>
      </c>
      <c r="AU158" s="157">
        <f t="shared" si="57"/>
        <v>4.4958724078103725</v>
      </c>
      <c r="AV158" s="157">
        <f t="shared" si="57"/>
        <v>4.5655686702900784</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3.4806660547064467</v>
      </c>
      <c r="T159" s="157">
        <f t="shared" si="57"/>
        <v>3.5147568243826921</v>
      </c>
      <c r="U159" s="157">
        <f t="shared" si="57"/>
        <v>3.5454583052612505</v>
      </c>
      <c r="V159" s="157">
        <f t="shared" si="57"/>
        <v>3.5796716617878586</v>
      </c>
      <c r="W159" s="157">
        <f t="shared" si="57"/>
        <v>3.6132899666949183</v>
      </c>
      <c r="X159" s="157">
        <f t="shared" si="57"/>
        <v>3.6471702159316632</v>
      </c>
      <c r="Y159" s="157">
        <f t="shared" si="57"/>
        <v>3.6808665042889284</v>
      </c>
      <c r="Z159" s="157">
        <f t="shared" si="57"/>
        <v>3.7124555324872284</v>
      </c>
      <c r="AA159" s="157">
        <f t="shared" si="57"/>
        <v>3.7482786679900828</v>
      </c>
      <c r="AB159" s="157">
        <f t="shared" si="57"/>
        <v>3.7865480227889745</v>
      </c>
      <c r="AC159" s="157">
        <f t="shared" si="57"/>
        <v>3.8322156232503062</v>
      </c>
      <c r="AD159" s="157">
        <f t="shared" si="57"/>
        <v>3.8799960547704542</v>
      </c>
      <c r="AE159" s="157">
        <f t="shared" si="57"/>
        <v>3.9303194345635881</v>
      </c>
      <c r="AF159" s="157">
        <f t="shared" si="57"/>
        <v>3.9861497168418776</v>
      </c>
      <c r="AG159" s="157">
        <f t="shared" si="57"/>
        <v>4.0415704491707096</v>
      </c>
      <c r="AH159" s="157">
        <f t="shared" si="57"/>
        <v>4.1002619680806536</v>
      </c>
      <c r="AI159" s="157">
        <f t="shared" si="57"/>
        <v>4.1610738346458298</v>
      </c>
      <c r="AJ159" s="157">
        <f t="shared" si="57"/>
        <v>4.2225150974529324</v>
      </c>
      <c r="AK159" s="157">
        <f t="shared" si="57"/>
        <v>4.2854110107169365</v>
      </c>
      <c r="AL159" s="157">
        <f t="shared" si="57"/>
        <v>4.3499276726378859</v>
      </c>
      <c r="AM159" s="157">
        <f t="shared" si="57"/>
        <v>4.4191230395083725</v>
      </c>
      <c r="AN159" s="157">
        <f t="shared" si="57"/>
        <v>4.4869833816827009</v>
      </c>
      <c r="AO159" s="157">
        <f t="shared" si="57"/>
        <v>4.55357830289228</v>
      </c>
      <c r="AP159" s="157">
        <f t="shared" si="57"/>
        <v>4.6189716401110426</v>
      </c>
      <c r="AQ159" s="157">
        <f t="shared" si="57"/>
        <v>4.6832221073435658</v>
      </c>
      <c r="AR159" s="157">
        <f t="shared" si="57"/>
        <v>4.7612838436554386</v>
      </c>
      <c r="AS159" s="157">
        <f t="shared" si="57"/>
        <v>4.8377700396249352</v>
      </c>
      <c r="AT159" s="157">
        <f t="shared" si="57"/>
        <v>4.9127664941311631</v>
      </c>
      <c r="AU159" s="157">
        <f t="shared" si="57"/>
        <v>4.9863515918611165</v>
      </c>
      <c r="AV159" s="157">
        <f t="shared" si="57"/>
        <v>5.0636513988482337</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7.7084997100395523</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5.5458955266315417</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17.111471469997266</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6.4845306086947323</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11.423490453173596</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6.1364685817984066</v>
      </c>
      <c r="T186" s="157">
        <f t="shared" si="70"/>
        <v>8.0636140236166529</v>
      </c>
      <c r="U186" s="157">
        <f t="shared" si="70"/>
        <v>9.8948316625352462</v>
      </c>
      <c r="V186" s="157">
        <f>INDEX(V$49:V$52,MATCH($I$185,$B$49:$B$52,0),1)*INDEX(V$81:V$89,MATCH($B186,$B$81:$B$89,0))*INDEX(V$116:V$124,MATCH($B186,$B$116:$B$124,0))/1000</f>
        <v>11.825446707542127</v>
      </c>
      <c r="W186" s="157">
        <f t="shared" si="70"/>
        <v>13.739219872767604</v>
      </c>
      <c r="X186" s="157">
        <f t="shared" si="70"/>
        <v>15.660406907252566</v>
      </c>
      <c r="Y186" s="157">
        <f t="shared" si="70"/>
        <v>17.576387255603258</v>
      </c>
      <c r="Z186" s="157">
        <f t="shared" ref="Z186:AO194" si="71">INDEX(Z$49:Z$52,MATCH($I$185,$B$49:$B$52,0),1)*INDEX(Z$81:Z$89,MATCH($B186,$B$81:$B$89,0))*INDEX(Z$116:Z$124,MATCH($B186,$B$116:$B$124,0))/1000</f>
        <v>19.432725345871532</v>
      </c>
      <c r="AA186" s="157">
        <f t="shared" si="71"/>
        <v>21.40890232719104</v>
      </c>
      <c r="AB186" s="157">
        <f t="shared" si="71"/>
        <v>23.454315203262219</v>
      </c>
      <c r="AC186" s="157">
        <f t="shared" si="71"/>
        <v>23.454315203262219</v>
      </c>
      <c r="AD186" s="157">
        <f t="shared" si="71"/>
        <v>23.454315203262219</v>
      </c>
      <c r="AE186" s="157">
        <f t="shared" si="71"/>
        <v>23.454315203262219</v>
      </c>
      <c r="AF186" s="157">
        <f t="shared" si="71"/>
        <v>23.454315203262219</v>
      </c>
      <c r="AG186" s="157">
        <f t="shared" si="71"/>
        <v>23.454315203262219</v>
      </c>
      <c r="AH186" s="157">
        <f t="shared" si="71"/>
        <v>23.454315203262219</v>
      </c>
      <c r="AI186" s="157">
        <f t="shared" si="71"/>
        <v>23.454315203262219</v>
      </c>
      <c r="AJ186" s="157">
        <f t="shared" si="71"/>
        <v>23.454315203262219</v>
      </c>
      <c r="AK186" s="157">
        <f t="shared" si="71"/>
        <v>23.454315203262219</v>
      </c>
      <c r="AL186" s="157">
        <f t="shared" si="71"/>
        <v>23.454315203262219</v>
      </c>
      <c r="AM186" s="157">
        <f t="shared" si="71"/>
        <v>23.454315203262219</v>
      </c>
      <c r="AN186" s="157">
        <f t="shared" si="71"/>
        <v>23.454315203262219</v>
      </c>
      <c r="AO186" s="157">
        <f t="shared" si="71"/>
        <v>23.454315203262219</v>
      </c>
      <c r="AP186" s="157">
        <f t="shared" ref="AN186:AV194" si="72">INDEX(AP$49:AP$52,MATCH($I$185,$B$49:$B$52,0),1)*INDEX(AP$81:AP$89,MATCH($B186,$B$81:$B$89,0))*INDEX(AP$116:AP$124,MATCH($B186,$B$116:$B$124,0))/1000</f>
        <v>23.454315203262219</v>
      </c>
      <c r="AQ186" s="157">
        <f t="shared" si="72"/>
        <v>23.454315203262219</v>
      </c>
      <c r="AR186" s="157">
        <f t="shared" si="72"/>
        <v>23.454315203262219</v>
      </c>
      <c r="AS186" s="157">
        <f t="shared" si="72"/>
        <v>23.454315203262219</v>
      </c>
      <c r="AT186" s="157">
        <f t="shared" si="72"/>
        <v>23.454315203262219</v>
      </c>
      <c r="AU186" s="157">
        <f t="shared" si="72"/>
        <v>23.454315203262219</v>
      </c>
      <c r="AV186" s="157">
        <f t="shared" si="72"/>
        <v>23.454315203262219</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0.58521253803385098</v>
      </c>
      <c r="T187" s="157">
        <f t="shared" si="70"/>
        <v>0.76899734197010827</v>
      </c>
      <c r="U187" s="157">
        <f t="shared" si="70"/>
        <v>0.94363386261368642</v>
      </c>
      <c r="V187" s="157">
        <f t="shared" si="70"/>
        <v>1.1277495499009991</v>
      </c>
      <c r="W187" s="157">
        <f t="shared" si="70"/>
        <v>1.310259088785406</v>
      </c>
      <c r="X187" s="157">
        <f t="shared" si="70"/>
        <v>1.493475661232873</v>
      </c>
      <c r="Y187" s="157">
        <f t="shared" si="70"/>
        <v>1.6761956910896356</v>
      </c>
      <c r="Z187" s="157">
        <f t="shared" si="71"/>
        <v>1.8532278571919887</v>
      </c>
      <c r="AA187" s="157">
        <f t="shared" si="71"/>
        <v>2.0416886195060586</v>
      </c>
      <c r="AB187" s="157">
        <f t="shared" si="71"/>
        <v>2.2367521555735617</v>
      </c>
      <c r="AC187" s="157">
        <f t="shared" si="71"/>
        <v>2.2367521555735617</v>
      </c>
      <c r="AD187" s="157">
        <f t="shared" si="71"/>
        <v>2.2367521555735617</v>
      </c>
      <c r="AE187" s="157">
        <f t="shared" si="71"/>
        <v>2.2367521555735617</v>
      </c>
      <c r="AF187" s="157">
        <f t="shared" si="71"/>
        <v>2.2367521555735617</v>
      </c>
      <c r="AG187" s="157">
        <f t="shared" si="71"/>
        <v>2.2367521555735617</v>
      </c>
      <c r="AH187" s="157">
        <f t="shared" si="71"/>
        <v>2.2367521555735617</v>
      </c>
      <c r="AI187" s="157">
        <f t="shared" si="71"/>
        <v>2.2367521555735617</v>
      </c>
      <c r="AJ187" s="157">
        <f t="shared" si="71"/>
        <v>2.2367521555735617</v>
      </c>
      <c r="AK187" s="157">
        <f t="shared" si="71"/>
        <v>2.2367521555735617</v>
      </c>
      <c r="AL187" s="157">
        <f t="shared" si="71"/>
        <v>2.2367521555735617</v>
      </c>
      <c r="AM187" s="157">
        <f t="shared" si="71"/>
        <v>2.2367521555735617</v>
      </c>
      <c r="AN187" s="157">
        <f t="shared" si="72"/>
        <v>2.2367521555735617</v>
      </c>
      <c r="AO187" s="157">
        <f t="shared" si="72"/>
        <v>2.2367521555735617</v>
      </c>
      <c r="AP187" s="157">
        <f t="shared" si="72"/>
        <v>2.2367521555735617</v>
      </c>
      <c r="AQ187" s="157">
        <f t="shared" si="72"/>
        <v>2.2367521555735617</v>
      </c>
      <c r="AR187" s="157">
        <f t="shared" si="72"/>
        <v>2.2367521555735617</v>
      </c>
      <c r="AS187" s="157">
        <f t="shared" si="72"/>
        <v>2.2367521555735617</v>
      </c>
      <c r="AT187" s="157">
        <f t="shared" si="72"/>
        <v>2.2367521555735617</v>
      </c>
      <c r="AU187" s="157">
        <f t="shared" si="72"/>
        <v>2.2367521555735617</v>
      </c>
      <c r="AV187" s="157">
        <f t="shared" si="72"/>
        <v>2.2367521555735617</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0.42103233040064192</v>
      </c>
      <c r="T188" s="157">
        <f t="shared" si="70"/>
        <v>0.55325667500111864</v>
      </c>
      <c r="U188" s="157">
        <f t="shared" si="70"/>
        <v>0.67889926889812835</v>
      </c>
      <c r="V188" s="157">
        <f t="shared" si="70"/>
        <v>0.81136166818699851</v>
      </c>
      <c r="W188" s="157">
        <f t="shared" si="70"/>
        <v>0.94266852079650898</v>
      </c>
      <c r="X188" s="157">
        <f t="shared" si="70"/>
        <v>1.0744840501164106</v>
      </c>
      <c r="Y188" s="157">
        <f t="shared" si="70"/>
        <v>1.2059423408767798</v>
      </c>
      <c r="Z188" s="157">
        <f t="shared" si="71"/>
        <v>1.3333084866882967</v>
      </c>
      <c r="AA188" s="157">
        <f t="shared" si="71"/>
        <v>1.4688969588915091</v>
      </c>
      <c r="AB188" s="157">
        <f t="shared" si="71"/>
        <v>1.6092358098713899</v>
      </c>
      <c r="AC188" s="157">
        <f t="shared" si="71"/>
        <v>1.6092358098713899</v>
      </c>
      <c r="AD188" s="157">
        <f t="shared" si="71"/>
        <v>1.6092358098713899</v>
      </c>
      <c r="AE188" s="157">
        <f t="shared" si="71"/>
        <v>1.6092358098713899</v>
      </c>
      <c r="AF188" s="157">
        <f t="shared" si="71"/>
        <v>1.6092358098713899</v>
      </c>
      <c r="AG188" s="157">
        <f t="shared" si="71"/>
        <v>1.6092358098713899</v>
      </c>
      <c r="AH188" s="157">
        <f t="shared" si="71"/>
        <v>1.6092358098713899</v>
      </c>
      <c r="AI188" s="157">
        <f t="shared" si="71"/>
        <v>1.6092358098713899</v>
      </c>
      <c r="AJ188" s="157">
        <f t="shared" si="71"/>
        <v>1.6092358098713899</v>
      </c>
      <c r="AK188" s="157">
        <f t="shared" si="71"/>
        <v>1.6092358098713899</v>
      </c>
      <c r="AL188" s="157">
        <f t="shared" si="71"/>
        <v>1.6092358098713899</v>
      </c>
      <c r="AM188" s="157">
        <f t="shared" si="71"/>
        <v>1.6092358098713899</v>
      </c>
      <c r="AN188" s="157">
        <f t="shared" si="72"/>
        <v>1.6092358098713899</v>
      </c>
      <c r="AO188" s="157">
        <f t="shared" si="72"/>
        <v>1.6092358098713899</v>
      </c>
      <c r="AP188" s="157">
        <f t="shared" si="72"/>
        <v>1.6092358098713899</v>
      </c>
      <c r="AQ188" s="157">
        <f t="shared" si="72"/>
        <v>1.6092358098713899</v>
      </c>
      <c r="AR188" s="157">
        <f t="shared" si="72"/>
        <v>1.6092358098713899</v>
      </c>
      <c r="AS188" s="157">
        <f t="shared" si="72"/>
        <v>1.6092358098713899</v>
      </c>
      <c r="AT188" s="157">
        <f t="shared" si="72"/>
        <v>1.6092358098713899</v>
      </c>
      <c r="AU188" s="157">
        <f t="shared" si="72"/>
        <v>1.6092358098713899</v>
      </c>
      <c r="AV188" s="157">
        <f t="shared" si="72"/>
        <v>1.6092358098713899</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5.340144590343491</v>
      </c>
      <c r="T189" s="157">
        <f t="shared" si="70"/>
        <v>7.0172061068737017</v>
      </c>
      <c r="U189" s="157">
        <f t="shared" si="70"/>
        <v>8.6107882849391828</v>
      </c>
      <c r="V189" s="157">
        <f t="shared" si="70"/>
        <v>10.290869157382561</v>
      </c>
      <c r="W189" s="157">
        <f t="shared" si="70"/>
        <v>11.956293705588799</v>
      </c>
      <c r="X189" s="157">
        <f t="shared" si="70"/>
        <v>13.628170031929608</v>
      </c>
      <c r="Y189" s="157">
        <f t="shared" si="70"/>
        <v>15.29551533909825</v>
      </c>
      <c r="Z189" s="157">
        <f t="shared" si="71"/>
        <v>16.910958110205776</v>
      </c>
      <c r="AA189" s="157">
        <f t="shared" si="71"/>
        <v>18.630688387593089</v>
      </c>
      <c r="AB189" s="157">
        <f t="shared" si="71"/>
        <v>20.410669880135714</v>
      </c>
      <c r="AC189" s="157">
        <f t="shared" si="71"/>
        <v>20.410669880135714</v>
      </c>
      <c r="AD189" s="157">
        <f t="shared" si="71"/>
        <v>20.410669880135714</v>
      </c>
      <c r="AE189" s="157">
        <f t="shared" si="71"/>
        <v>20.410669880135714</v>
      </c>
      <c r="AF189" s="157">
        <f t="shared" si="71"/>
        <v>20.410669880135714</v>
      </c>
      <c r="AG189" s="157">
        <f t="shared" si="71"/>
        <v>20.410669880135714</v>
      </c>
      <c r="AH189" s="157">
        <f t="shared" si="71"/>
        <v>20.410669880135714</v>
      </c>
      <c r="AI189" s="157">
        <f t="shared" si="71"/>
        <v>20.410669880135714</v>
      </c>
      <c r="AJ189" s="157">
        <f t="shared" si="71"/>
        <v>20.410669880135714</v>
      </c>
      <c r="AK189" s="157">
        <f t="shared" si="71"/>
        <v>20.410669880135714</v>
      </c>
      <c r="AL189" s="157">
        <f t="shared" si="71"/>
        <v>20.410669880135714</v>
      </c>
      <c r="AM189" s="157">
        <f t="shared" si="71"/>
        <v>20.410669880135714</v>
      </c>
      <c r="AN189" s="157">
        <f t="shared" si="72"/>
        <v>20.410669880135714</v>
      </c>
      <c r="AO189" s="157">
        <f t="shared" si="72"/>
        <v>20.410669880135714</v>
      </c>
      <c r="AP189" s="157">
        <f t="shared" si="72"/>
        <v>20.410669880135714</v>
      </c>
      <c r="AQ189" s="157">
        <f t="shared" si="72"/>
        <v>20.410669880135714</v>
      </c>
      <c r="AR189" s="157">
        <f t="shared" si="72"/>
        <v>20.410669880135714</v>
      </c>
      <c r="AS189" s="157">
        <f t="shared" si="72"/>
        <v>20.410669880135714</v>
      </c>
      <c r="AT189" s="157">
        <f t="shared" si="72"/>
        <v>20.410669880135714</v>
      </c>
      <c r="AU189" s="157">
        <f t="shared" si="72"/>
        <v>20.410669880135714</v>
      </c>
      <c r="AV189" s="157">
        <f t="shared" si="72"/>
        <v>20.410669880135714</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1.2990657099472795</v>
      </c>
      <c r="T190" s="157">
        <f t="shared" si="70"/>
        <v>1.7070346465068134</v>
      </c>
      <c r="U190" s="157">
        <f t="shared" si="70"/>
        <v>2.0946960531382781</v>
      </c>
      <c r="V190" s="157">
        <f t="shared" si="70"/>
        <v>2.503399490733611</v>
      </c>
      <c r="W190" s="157">
        <f t="shared" si="70"/>
        <v>2.9085375701390599</v>
      </c>
      <c r="X190" s="157">
        <f t="shared" si="70"/>
        <v>3.315245135838564</v>
      </c>
      <c r="Y190" s="157">
        <f t="shared" si="70"/>
        <v>3.7208504670314739</v>
      </c>
      <c r="Z190" s="157">
        <f t="shared" si="71"/>
        <v>4.1138297721466959</v>
      </c>
      <c r="AA190" s="157">
        <f t="shared" si="71"/>
        <v>4.5321784883503309</v>
      </c>
      <c r="AB190" s="157">
        <f t="shared" si="71"/>
        <v>4.9651841649165078</v>
      </c>
      <c r="AC190" s="157">
        <f t="shared" si="71"/>
        <v>4.9651841649165078</v>
      </c>
      <c r="AD190" s="157">
        <f t="shared" si="71"/>
        <v>4.9651841649165078</v>
      </c>
      <c r="AE190" s="157">
        <f t="shared" si="71"/>
        <v>4.9651841649165078</v>
      </c>
      <c r="AF190" s="157">
        <f t="shared" si="71"/>
        <v>4.9651841649165078</v>
      </c>
      <c r="AG190" s="157">
        <f t="shared" si="71"/>
        <v>4.9651841649165078</v>
      </c>
      <c r="AH190" s="157">
        <f t="shared" si="71"/>
        <v>4.9651841649165078</v>
      </c>
      <c r="AI190" s="157">
        <f t="shared" si="71"/>
        <v>4.9651841649165078</v>
      </c>
      <c r="AJ190" s="157">
        <f t="shared" si="71"/>
        <v>4.9651841649165078</v>
      </c>
      <c r="AK190" s="157">
        <f t="shared" si="71"/>
        <v>4.9651841649165078</v>
      </c>
      <c r="AL190" s="157">
        <f t="shared" si="71"/>
        <v>4.9651841649165078</v>
      </c>
      <c r="AM190" s="157">
        <f t="shared" si="71"/>
        <v>4.9651841649165078</v>
      </c>
      <c r="AN190" s="157">
        <f t="shared" si="72"/>
        <v>4.9651841649165078</v>
      </c>
      <c r="AO190" s="157">
        <f t="shared" si="72"/>
        <v>4.9651841649165078</v>
      </c>
      <c r="AP190" s="157">
        <f t="shared" si="72"/>
        <v>4.9651841649165078</v>
      </c>
      <c r="AQ190" s="157">
        <f t="shared" si="72"/>
        <v>4.9651841649165078</v>
      </c>
      <c r="AR190" s="157">
        <f t="shared" si="72"/>
        <v>4.9651841649165078</v>
      </c>
      <c r="AS190" s="157">
        <f t="shared" si="72"/>
        <v>4.9651841649165078</v>
      </c>
      <c r="AT190" s="157">
        <f t="shared" si="72"/>
        <v>4.9651841649165078</v>
      </c>
      <c r="AU190" s="157">
        <f t="shared" si="72"/>
        <v>4.9651841649165078</v>
      </c>
      <c r="AV190" s="157">
        <f t="shared" si="72"/>
        <v>4.9651841649165078</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0.49229146503437643</v>
      </c>
      <c r="T191" s="157">
        <f t="shared" si="70"/>
        <v>0.64689459552233297</v>
      </c>
      <c r="U191" s="157">
        <f t="shared" si="70"/>
        <v>0.79380202318096638</v>
      </c>
      <c r="V191" s="157">
        <f t="shared" si="70"/>
        <v>0.94868349878127101</v>
      </c>
      <c r="W191" s="157">
        <f t="shared" si="70"/>
        <v>1.102213853038575</v>
      </c>
      <c r="X191" s="157">
        <f t="shared" si="70"/>
        <v>1.2563389768299646</v>
      </c>
      <c r="Y191" s="157">
        <f t="shared" si="70"/>
        <v>1.4100463999339232</v>
      </c>
      <c r="Z191" s="157">
        <f t="shared" si="71"/>
        <v>1.5589690882644582</v>
      </c>
      <c r="AA191" s="157">
        <f t="shared" si="71"/>
        <v>1.7175057202593835</v>
      </c>
      <c r="AB191" s="157">
        <f t="shared" si="71"/>
        <v>1.8815967260127535</v>
      </c>
      <c r="AC191" s="157">
        <f t="shared" si="71"/>
        <v>1.8815967260127535</v>
      </c>
      <c r="AD191" s="157">
        <f t="shared" si="71"/>
        <v>1.8815967260127535</v>
      </c>
      <c r="AE191" s="157">
        <f t="shared" si="71"/>
        <v>1.8815967260127535</v>
      </c>
      <c r="AF191" s="157">
        <f t="shared" si="71"/>
        <v>1.8815967260127535</v>
      </c>
      <c r="AG191" s="157">
        <f t="shared" si="71"/>
        <v>1.8815967260127535</v>
      </c>
      <c r="AH191" s="157">
        <f t="shared" si="71"/>
        <v>1.8815967260127535</v>
      </c>
      <c r="AI191" s="157">
        <f t="shared" si="71"/>
        <v>1.8815967260127535</v>
      </c>
      <c r="AJ191" s="157">
        <f t="shared" si="71"/>
        <v>1.8815967260127535</v>
      </c>
      <c r="AK191" s="157">
        <f t="shared" si="71"/>
        <v>1.8815967260127535</v>
      </c>
      <c r="AL191" s="157">
        <f t="shared" si="71"/>
        <v>1.8815967260127535</v>
      </c>
      <c r="AM191" s="157">
        <f t="shared" si="71"/>
        <v>1.8815967260127535</v>
      </c>
      <c r="AN191" s="157">
        <f t="shared" si="72"/>
        <v>1.8815967260127535</v>
      </c>
      <c r="AO191" s="157">
        <f t="shared" si="72"/>
        <v>1.8815967260127535</v>
      </c>
      <c r="AP191" s="157">
        <f t="shared" si="72"/>
        <v>1.8815967260127535</v>
      </c>
      <c r="AQ191" s="157">
        <f t="shared" si="72"/>
        <v>1.8815967260127535</v>
      </c>
      <c r="AR191" s="157">
        <f t="shared" si="72"/>
        <v>1.8815967260127535</v>
      </c>
      <c r="AS191" s="157">
        <f t="shared" si="72"/>
        <v>1.8815967260127535</v>
      </c>
      <c r="AT191" s="157">
        <f t="shared" si="72"/>
        <v>1.8815967260127535</v>
      </c>
      <c r="AU191" s="157">
        <f t="shared" si="72"/>
        <v>1.8815967260127535</v>
      </c>
      <c r="AV191" s="157">
        <f t="shared" si="72"/>
        <v>1.8815967260127535</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0.86724655805596251</v>
      </c>
      <c r="T194" s="157">
        <f t="shared" si="70"/>
        <v>1.1396035707272965</v>
      </c>
      <c r="U194" s="157">
        <f t="shared" si="70"/>
        <v>1.3984034282078817</v>
      </c>
      <c r="V194" s="157">
        <f t="shared" si="70"/>
        <v>1.6712507882806653</v>
      </c>
      <c r="W194" s="157">
        <f t="shared" si="70"/>
        <v>1.9417179418752577</v>
      </c>
      <c r="X194" s="157">
        <f t="shared" si="70"/>
        <v>2.2132328727885895</v>
      </c>
      <c r="Y194" s="157">
        <f t="shared" si="70"/>
        <v>2.4840119601840032</v>
      </c>
      <c r="Z194" s="157">
        <f t="shared" si="71"/>
        <v>2.7463620069435559</v>
      </c>
      <c r="AA194" s="157">
        <f t="shared" si="71"/>
        <v>3.0256484829213242</v>
      </c>
      <c r="AB194" s="157">
        <f t="shared" si="71"/>
        <v>3.3147198360832446</v>
      </c>
      <c r="AC194" s="157">
        <f t="shared" si="71"/>
        <v>3.3147198360832446</v>
      </c>
      <c r="AD194" s="157">
        <f t="shared" si="71"/>
        <v>3.3147198360832446</v>
      </c>
      <c r="AE194" s="157">
        <f t="shared" si="71"/>
        <v>3.3147198360832446</v>
      </c>
      <c r="AF194" s="157">
        <f t="shared" si="71"/>
        <v>3.3147198360832446</v>
      </c>
      <c r="AG194" s="157">
        <f t="shared" si="71"/>
        <v>3.3147198360832446</v>
      </c>
      <c r="AH194" s="157">
        <f t="shared" si="71"/>
        <v>3.3147198360832446</v>
      </c>
      <c r="AI194" s="157">
        <f t="shared" si="71"/>
        <v>3.3147198360832446</v>
      </c>
      <c r="AJ194" s="157">
        <f t="shared" si="71"/>
        <v>3.3147198360832446</v>
      </c>
      <c r="AK194" s="157">
        <f t="shared" si="71"/>
        <v>3.3147198360832446</v>
      </c>
      <c r="AL194" s="157">
        <f t="shared" si="71"/>
        <v>3.3147198360832446</v>
      </c>
      <c r="AM194" s="157">
        <f t="shared" si="71"/>
        <v>3.3147198360832446</v>
      </c>
      <c r="AN194" s="157">
        <f t="shared" si="72"/>
        <v>3.3147198360832446</v>
      </c>
      <c r="AO194" s="157">
        <f t="shared" si="72"/>
        <v>3.3147198360832446</v>
      </c>
      <c r="AP194" s="157">
        <f t="shared" si="72"/>
        <v>3.3147198360832446</v>
      </c>
      <c r="AQ194" s="157">
        <f t="shared" si="72"/>
        <v>3.3147198360832446</v>
      </c>
      <c r="AR194" s="157">
        <f t="shared" si="72"/>
        <v>3.3147198360832446</v>
      </c>
      <c r="AS194" s="157">
        <f t="shared" si="72"/>
        <v>3.3147198360832446</v>
      </c>
      <c r="AT194" s="157">
        <f t="shared" si="72"/>
        <v>3.3147198360832446</v>
      </c>
      <c r="AU194" s="157">
        <f t="shared" si="72"/>
        <v>3.3147198360832446</v>
      </c>
      <c r="AV194" s="157">
        <f t="shared" si="72"/>
        <v>3.3147198360832446</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2.2322590156357909</v>
      </c>
      <c r="AD197" s="157">
        <f t="shared" si="75"/>
        <v>4.5237199644599739</v>
      </c>
      <c r="AE197" s="157">
        <f t="shared" si="75"/>
        <v>6.8864348136518281</v>
      </c>
      <c r="AF197" s="157">
        <f t="shared" si="75"/>
        <v>9.403454131078675</v>
      </c>
      <c r="AG197" s="157">
        <f t="shared" si="75"/>
        <v>11.908997780044476</v>
      </c>
      <c r="AH197" s="157">
        <f t="shared" si="75"/>
        <v>14.506189498949656</v>
      </c>
      <c r="AI197" s="157">
        <f t="shared" si="75"/>
        <v>17.162793767522377</v>
      </c>
      <c r="AJ197" s="157">
        <f t="shared" si="75"/>
        <v>19.83703384001231</v>
      </c>
      <c r="AK197" s="157">
        <f t="shared" si="75"/>
        <v>22.55203349846277</v>
      </c>
      <c r="AL197" s="157">
        <f t="shared" si="75"/>
        <v>25.312446846428664</v>
      </c>
      <c r="AM197" s="157">
        <f t="shared" si="75"/>
        <v>25.312446846428664</v>
      </c>
      <c r="AN197" s="157">
        <f t="shared" si="75"/>
        <v>25.312446846428664</v>
      </c>
      <c r="AO197" s="157">
        <f t="shared" si="75"/>
        <v>25.312446846428664</v>
      </c>
      <c r="AP197" s="157">
        <f t="shared" ref="AN197:AV205" si="76">INDEX(AP$49:AP$52,MATCH($I$196,$B$49:$B$52,0),1)*INDEX(AP$81:AP$89,MATCH($B197,$B$81:$B$89,0))*INDEX(AP$127:AP$135,MATCH($B197,$B$127:$B$135,0))/1000</f>
        <v>25.312446846428664</v>
      </c>
      <c r="AQ197" s="157">
        <f t="shared" si="76"/>
        <v>25.312446846428664</v>
      </c>
      <c r="AR197" s="157">
        <f t="shared" si="76"/>
        <v>25.312446846428664</v>
      </c>
      <c r="AS197" s="157">
        <f t="shared" si="76"/>
        <v>25.312446846428664</v>
      </c>
      <c r="AT197" s="157">
        <f t="shared" si="76"/>
        <v>25.312446846428664</v>
      </c>
      <c r="AU197" s="157">
        <f t="shared" si="76"/>
        <v>25.312446846428664</v>
      </c>
      <c r="AV197" s="157">
        <f t="shared" si="76"/>
        <v>25.312446846428664</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0.21288236820179696</v>
      </c>
      <c r="AD198" s="157">
        <f t="shared" si="75"/>
        <v>0.43141060798524805</v>
      </c>
      <c r="AE198" s="157">
        <f t="shared" si="75"/>
        <v>0.65673407132816797</v>
      </c>
      <c r="AF198" s="157">
        <f t="shared" si="75"/>
        <v>0.89677298677225381</v>
      </c>
      <c r="AG198" s="157">
        <f t="shared" si="75"/>
        <v>1.1357175097369836</v>
      </c>
      <c r="AH198" s="157">
        <f t="shared" si="75"/>
        <v>1.3834021735335611</v>
      </c>
      <c r="AI198" s="157">
        <f t="shared" si="75"/>
        <v>1.6367527946341711</v>
      </c>
      <c r="AJ198" s="157">
        <f t="shared" si="75"/>
        <v>1.8917852777753155</v>
      </c>
      <c r="AK198" s="157">
        <f t="shared" si="75"/>
        <v>2.1507048533754549</v>
      </c>
      <c r="AL198" s="157">
        <f t="shared" si="75"/>
        <v>2.413955366248155</v>
      </c>
      <c r="AM198" s="157">
        <f t="shared" si="75"/>
        <v>2.413955366248155</v>
      </c>
      <c r="AN198" s="157">
        <f t="shared" si="76"/>
        <v>2.413955366248155</v>
      </c>
      <c r="AO198" s="157">
        <f t="shared" si="76"/>
        <v>2.413955366248155</v>
      </c>
      <c r="AP198" s="157">
        <f t="shared" si="76"/>
        <v>2.413955366248155</v>
      </c>
      <c r="AQ198" s="157">
        <f t="shared" si="76"/>
        <v>2.413955366248155</v>
      </c>
      <c r="AR198" s="157">
        <f t="shared" si="76"/>
        <v>2.413955366248155</v>
      </c>
      <c r="AS198" s="157">
        <f t="shared" si="76"/>
        <v>2.413955366248155</v>
      </c>
      <c r="AT198" s="157">
        <f t="shared" si="76"/>
        <v>2.413955366248155</v>
      </c>
      <c r="AU198" s="157">
        <f t="shared" si="76"/>
        <v>2.413955366248155</v>
      </c>
      <c r="AV198" s="157">
        <f t="shared" si="76"/>
        <v>2.413955366248155</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0.1531586453809462</v>
      </c>
      <c r="AD199" s="157">
        <f t="shared" si="75"/>
        <v>0.31037922435810855</v>
      </c>
      <c r="AE199" s="157">
        <f t="shared" si="75"/>
        <v>0.47248864050962236</v>
      </c>
      <c r="AF199" s="157">
        <f t="shared" si="75"/>
        <v>0.64518511809332746</v>
      </c>
      <c r="AG199" s="157">
        <f t="shared" si="75"/>
        <v>0.81709423281993399</v>
      </c>
      <c r="AH199" s="157">
        <f t="shared" si="75"/>
        <v>0.99529145934063501</v>
      </c>
      <c r="AI199" s="157">
        <f t="shared" si="75"/>
        <v>1.177565070170671</v>
      </c>
      <c r="AJ199" s="157">
        <f t="shared" si="75"/>
        <v>1.3610487000080198</v>
      </c>
      <c r="AK199" s="157">
        <f t="shared" si="75"/>
        <v>1.5473289062857705</v>
      </c>
      <c r="AL199" s="157">
        <f t="shared" si="75"/>
        <v>1.7367250140423438</v>
      </c>
      <c r="AM199" s="157">
        <f t="shared" si="75"/>
        <v>1.7367250140423438</v>
      </c>
      <c r="AN199" s="157">
        <f t="shared" si="76"/>
        <v>1.7367250140423438</v>
      </c>
      <c r="AO199" s="157">
        <f t="shared" si="76"/>
        <v>1.7367250140423438</v>
      </c>
      <c r="AP199" s="157">
        <f t="shared" si="76"/>
        <v>1.7367250140423438</v>
      </c>
      <c r="AQ199" s="157">
        <f t="shared" si="76"/>
        <v>1.7367250140423438</v>
      </c>
      <c r="AR199" s="157">
        <f t="shared" si="76"/>
        <v>1.7367250140423438</v>
      </c>
      <c r="AS199" s="157">
        <f t="shared" si="76"/>
        <v>1.7367250140423438</v>
      </c>
      <c r="AT199" s="157">
        <f t="shared" si="76"/>
        <v>1.7367250140423438</v>
      </c>
      <c r="AU199" s="157">
        <f t="shared" si="76"/>
        <v>1.7367250140423438</v>
      </c>
      <c r="AV199" s="157">
        <f t="shared" si="76"/>
        <v>1.7367250140423438</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1.942580777151051</v>
      </c>
      <c r="AD200" s="157">
        <f t="shared" si="75"/>
        <v>3.936680906033422</v>
      </c>
      <c r="AE200" s="157">
        <f t="shared" si="75"/>
        <v>5.9927883809189861</v>
      </c>
      <c r="AF200" s="157">
        <f t="shared" si="75"/>
        <v>8.1831763724122695</v>
      </c>
      <c r="AG200" s="157">
        <f t="shared" si="75"/>
        <v>10.36357788258719</v>
      </c>
      <c r="AH200" s="157">
        <f t="shared" si="75"/>
        <v>12.623734375351589</v>
      </c>
      <c r="AI200" s="157">
        <f t="shared" si="75"/>
        <v>14.935593504815978</v>
      </c>
      <c r="AJ200" s="157">
        <f t="shared" si="75"/>
        <v>17.262799855834505</v>
      </c>
      <c r="AK200" s="157">
        <f t="shared" si="75"/>
        <v>19.625476458117312</v>
      </c>
      <c r="AL200" s="157">
        <f t="shared" si="75"/>
        <v>22.027673456399977</v>
      </c>
      <c r="AM200" s="157">
        <f t="shared" si="75"/>
        <v>22.027673456399977</v>
      </c>
      <c r="AN200" s="157">
        <f t="shared" si="76"/>
        <v>22.027673456399977</v>
      </c>
      <c r="AO200" s="157">
        <f t="shared" si="76"/>
        <v>22.027673456399977</v>
      </c>
      <c r="AP200" s="157">
        <f t="shared" si="76"/>
        <v>22.027673456399977</v>
      </c>
      <c r="AQ200" s="157">
        <f t="shared" si="76"/>
        <v>22.027673456399977</v>
      </c>
      <c r="AR200" s="157">
        <f t="shared" si="76"/>
        <v>22.027673456399977</v>
      </c>
      <c r="AS200" s="157">
        <f t="shared" si="76"/>
        <v>22.027673456399977</v>
      </c>
      <c r="AT200" s="157">
        <f t="shared" si="76"/>
        <v>22.027673456399977</v>
      </c>
      <c r="AU200" s="157">
        <f t="shared" si="76"/>
        <v>22.027673456399977</v>
      </c>
      <c r="AV200" s="157">
        <f t="shared" si="76"/>
        <v>22.027673456399977</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0.47256025257498657</v>
      </c>
      <c r="AD201" s="157">
        <f t="shared" si="75"/>
        <v>0.95765331621915173</v>
      </c>
      <c r="AE201" s="157">
        <f t="shared" si="75"/>
        <v>1.4578305438957373</v>
      </c>
      <c r="AF201" s="157">
        <f t="shared" si="75"/>
        <v>1.9906734066853742</v>
      </c>
      <c r="AG201" s="157">
        <f t="shared" si="75"/>
        <v>2.5210869166317993</v>
      </c>
      <c r="AH201" s="157">
        <f t="shared" si="75"/>
        <v>3.070901954257228</v>
      </c>
      <c r="AI201" s="157">
        <f t="shared" si="75"/>
        <v>3.6332943896130998</v>
      </c>
      <c r="AJ201" s="157">
        <f t="shared" si="75"/>
        <v>4.199420253704214</v>
      </c>
      <c r="AK201" s="157">
        <f t="shared" si="75"/>
        <v>4.7741747581553602</v>
      </c>
      <c r="AL201" s="157">
        <f t="shared" si="75"/>
        <v>5.3585431579642826</v>
      </c>
      <c r="AM201" s="157">
        <f t="shared" si="75"/>
        <v>5.3585431579642826</v>
      </c>
      <c r="AN201" s="157">
        <f t="shared" si="76"/>
        <v>5.3585431579642826</v>
      </c>
      <c r="AO201" s="157">
        <f t="shared" si="76"/>
        <v>5.3585431579642826</v>
      </c>
      <c r="AP201" s="157">
        <f t="shared" si="76"/>
        <v>5.3585431579642826</v>
      </c>
      <c r="AQ201" s="157">
        <f t="shared" si="76"/>
        <v>5.3585431579642826</v>
      </c>
      <c r="AR201" s="157">
        <f t="shared" si="76"/>
        <v>5.3585431579642826</v>
      </c>
      <c r="AS201" s="157">
        <f t="shared" si="76"/>
        <v>5.3585431579642826</v>
      </c>
      <c r="AT201" s="157">
        <f t="shared" si="76"/>
        <v>5.3585431579642826</v>
      </c>
      <c r="AU201" s="157">
        <f t="shared" si="76"/>
        <v>5.3585431579642826</v>
      </c>
      <c r="AV201" s="157">
        <f t="shared" si="76"/>
        <v>5.3585431579642826</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0.17908053247483247</v>
      </c>
      <c r="AD202" s="157">
        <f t="shared" si="75"/>
        <v>0.36291047514115971</v>
      </c>
      <c r="AE202" s="157">
        <f t="shared" si="75"/>
        <v>0.55245668385429092</v>
      </c>
      <c r="AF202" s="157">
        <f t="shared" si="75"/>
        <v>0.75438179937940719</v>
      </c>
      <c r="AG202" s="157">
        <f t="shared" si="75"/>
        <v>0.95538629198213199</v>
      </c>
      <c r="AH202" s="157">
        <f t="shared" si="75"/>
        <v>1.1637431505289852</v>
      </c>
      <c r="AI202" s="157">
        <f t="shared" si="75"/>
        <v>1.3768663157434908</v>
      </c>
      <c r="AJ202" s="157">
        <f t="shared" si="75"/>
        <v>1.5914042939944737</v>
      </c>
      <c r="AK202" s="157">
        <f t="shared" si="75"/>
        <v>1.8092121653475282</v>
      </c>
      <c r="AL202" s="157">
        <f t="shared" si="75"/>
        <v>2.0306633001584098</v>
      </c>
      <c r="AM202" s="157">
        <f t="shared" si="75"/>
        <v>2.0306633001584098</v>
      </c>
      <c r="AN202" s="157">
        <f t="shared" si="76"/>
        <v>2.0306633001584098</v>
      </c>
      <c r="AO202" s="157">
        <f t="shared" si="76"/>
        <v>2.0306633001584098</v>
      </c>
      <c r="AP202" s="157">
        <f t="shared" si="76"/>
        <v>2.0306633001584098</v>
      </c>
      <c r="AQ202" s="157">
        <f t="shared" si="76"/>
        <v>2.0306633001584098</v>
      </c>
      <c r="AR202" s="157">
        <f t="shared" si="76"/>
        <v>2.0306633001584098</v>
      </c>
      <c r="AS202" s="157">
        <f t="shared" si="76"/>
        <v>2.0306633001584098</v>
      </c>
      <c r="AT202" s="157">
        <f t="shared" si="76"/>
        <v>2.0306633001584098</v>
      </c>
      <c r="AU202" s="157">
        <f t="shared" si="76"/>
        <v>2.0306633001584098</v>
      </c>
      <c r="AV202" s="157">
        <f t="shared" si="76"/>
        <v>2.0306633001584098</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0.31547769245355994</v>
      </c>
      <c r="AD205" s="157">
        <f t="shared" si="75"/>
        <v>0.6393221959000388</v>
      </c>
      <c r="AE205" s="157">
        <f t="shared" si="75"/>
        <v>0.97323677450753399</v>
      </c>
      <c r="AF205" s="157">
        <f t="shared" si="75"/>
        <v>1.328958686956252</v>
      </c>
      <c r="AG205" s="157">
        <f t="shared" si="75"/>
        <v>1.683058781605111</v>
      </c>
      <c r="AH205" s="157">
        <f t="shared" si="75"/>
        <v>2.0501111911151839</v>
      </c>
      <c r="AI205" s="157">
        <f t="shared" si="75"/>
        <v>2.4255601773399715</v>
      </c>
      <c r="AJ205" s="157">
        <f t="shared" si="75"/>
        <v>2.8035015726827845</v>
      </c>
      <c r="AK205" s="157">
        <f t="shared" si="75"/>
        <v>3.1872033838349285</v>
      </c>
      <c r="AL205" s="157">
        <f t="shared" si="75"/>
        <v>3.5773233596685801</v>
      </c>
      <c r="AM205" s="157">
        <f t="shared" si="75"/>
        <v>3.5773233596685801</v>
      </c>
      <c r="AN205" s="157">
        <f t="shared" si="76"/>
        <v>3.5773233596685801</v>
      </c>
      <c r="AO205" s="157">
        <f t="shared" si="76"/>
        <v>3.5773233596685801</v>
      </c>
      <c r="AP205" s="157">
        <f t="shared" si="76"/>
        <v>3.5773233596685801</v>
      </c>
      <c r="AQ205" s="157">
        <f t="shared" si="76"/>
        <v>3.5773233596685801</v>
      </c>
      <c r="AR205" s="157">
        <f t="shared" si="76"/>
        <v>3.5773233596685801</v>
      </c>
      <c r="AS205" s="157">
        <f t="shared" si="76"/>
        <v>3.5773233596685801</v>
      </c>
      <c r="AT205" s="157">
        <f t="shared" si="76"/>
        <v>3.5773233596685801</v>
      </c>
      <c r="AU205" s="157">
        <f t="shared" si="76"/>
        <v>3.5773233596685801</v>
      </c>
      <c r="AV205" s="157">
        <f t="shared" si="76"/>
        <v>3.5773233596685801</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2.8336813305112911</v>
      </c>
      <c r="AN208" s="157">
        <f t="shared" si="79"/>
        <v>5.6307031648995345</v>
      </c>
      <c r="AO208" s="157">
        <f t="shared" si="79"/>
        <v>8.3929768069248762</v>
      </c>
      <c r="AP208" s="157">
        <f t="shared" ref="AN208:AV216" si="80">INDEX(AP$49:AP$52,MATCH($I$207,$B$49:$B$52,0),1)*INDEX(AP$81:AP$89,MATCH($B208,$B$81:$B$89,0))*INDEX(AP$138:AP$146,MATCH($B208,$B$138:$B$146,0))/1000</f>
        <v>11.122255206405526</v>
      </c>
      <c r="AQ208" s="157">
        <f t="shared" si="80"/>
        <v>13.820150637503412</v>
      </c>
      <c r="AR208" s="157">
        <f t="shared" si="80"/>
        <v>16.897300599791844</v>
      </c>
      <c r="AS208" s="157">
        <f t="shared" si="80"/>
        <v>19.931186557122746</v>
      </c>
      <c r="AT208" s="157">
        <f t="shared" si="80"/>
        <v>22.924164528590676</v>
      </c>
      <c r="AU208" s="157">
        <f t="shared" si="80"/>
        <v>25.87838694114123</v>
      </c>
      <c r="AV208" s="157">
        <f t="shared" si="80"/>
        <v>28.934614485134901</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0.27023781207426223</v>
      </c>
      <c r="AN209" s="157">
        <f t="shared" si="80"/>
        <v>0.5369795422435597</v>
      </c>
      <c r="AO209" s="157">
        <f t="shared" si="80"/>
        <v>0.80040746454865674</v>
      </c>
      <c r="AP209" s="157">
        <f t="shared" si="80"/>
        <v>1.0606887513947383</v>
      </c>
      <c r="AQ209" s="157">
        <f t="shared" si="80"/>
        <v>1.3179771594647776</v>
      </c>
      <c r="AR209" s="157">
        <f t="shared" si="80"/>
        <v>1.6114336834145553</v>
      </c>
      <c r="AS209" s="157">
        <f t="shared" si="80"/>
        <v>1.9007642776363125</v>
      </c>
      <c r="AT209" s="157">
        <f t="shared" si="80"/>
        <v>2.1861936270437918</v>
      </c>
      <c r="AU209" s="157">
        <f t="shared" si="80"/>
        <v>2.4679270007130043</v>
      </c>
      <c r="AV209" s="157">
        <f t="shared" si="80"/>
        <v>2.7593882302440345</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0.19442313413561202</v>
      </c>
      <c r="AN210" s="157">
        <f t="shared" si="80"/>
        <v>0.38633100515559721</v>
      </c>
      <c r="AO210" s="157">
        <f t="shared" si="80"/>
        <v>0.57585475048297208</v>
      </c>
      <c r="AP210" s="157">
        <f t="shared" si="80"/>
        <v>0.7631146426388451</v>
      </c>
      <c r="AQ210" s="157">
        <f t="shared" si="80"/>
        <v>0.94822130217615996</v>
      </c>
      <c r="AR210" s="157">
        <f t="shared" si="80"/>
        <v>1.1593491849876862</v>
      </c>
      <c r="AS210" s="157">
        <f t="shared" si="80"/>
        <v>1.3675086594081445</v>
      </c>
      <c r="AT210" s="157">
        <f t="shared" si="80"/>
        <v>1.5728613754478999</v>
      </c>
      <c r="AU210" s="157">
        <f t="shared" si="80"/>
        <v>1.7755550143540477</v>
      </c>
      <c r="AV210" s="157">
        <f t="shared" si="80"/>
        <v>1.9852473786071656</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2.4659570608365153</v>
      </c>
      <c r="AN211" s="157">
        <f t="shared" si="80"/>
        <v>4.9000118952871752</v>
      </c>
      <c r="AO211" s="157">
        <f t="shared" si="80"/>
        <v>7.3038277789475803</v>
      </c>
      <c r="AP211" s="157">
        <f t="shared" si="80"/>
        <v>9.6789301829195633</v>
      </c>
      <c r="AQ211" s="157">
        <f t="shared" si="80"/>
        <v>12.026722158001672</v>
      </c>
      <c r="AR211" s="157">
        <f t="shared" si="80"/>
        <v>14.704553145930308</v>
      </c>
      <c r="AS211" s="157">
        <f t="shared" si="80"/>
        <v>17.344734459791376</v>
      </c>
      <c r="AT211" s="157">
        <f t="shared" si="80"/>
        <v>19.949316380207176</v>
      </c>
      <c r="AU211" s="157">
        <f t="shared" si="80"/>
        <v>22.520172015620517</v>
      </c>
      <c r="AV211" s="157">
        <f t="shared" si="80"/>
        <v>25.179795668600008</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0.59987893693512184</v>
      </c>
      <c r="AN212" s="157">
        <f t="shared" si="80"/>
        <v>1.191997206032938</v>
      </c>
      <c r="AO212" s="157">
        <f t="shared" si="80"/>
        <v>1.7767594226097354</v>
      </c>
      <c r="AP212" s="157">
        <f t="shared" si="80"/>
        <v>2.354536679089394</v>
      </c>
      <c r="AQ212" s="157">
        <f t="shared" si="80"/>
        <v>2.9256702874253411</v>
      </c>
      <c r="AR212" s="157">
        <f t="shared" si="80"/>
        <v>3.5770905541617108</v>
      </c>
      <c r="AS212" s="157">
        <f t="shared" si="80"/>
        <v>4.2193520051123965</v>
      </c>
      <c r="AT212" s="157">
        <f t="shared" si="80"/>
        <v>4.8529534000407617</v>
      </c>
      <c r="AU212" s="157">
        <f t="shared" si="80"/>
        <v>5.4783503990713402</v>
      </c>
      <c r="AV212" s="157">
        <f t="shared" si="80"/>
        <v>6.1253414740317558</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0.22732897839250971</v>
      </c>
      <c r="AN213" s="157">
        <f t="shared" si="80"/>
        <v>0.45171698889554496</v>
      </c>
      <c r="AO213" s="157">
        <f t="shared" si="80"/>
        <v>0.67331736375804796</v>
      </c>
      <c r="AP213" s="157">
        <f t="shared" si="80"/>
        <v>0.89227073145755953</v>
      </c>
      <c r="AQ213" s="157">
        <f t="shared" si="80"/>
        <v>1.1087064349213078</v>
      </c>
      <c r="AR213" s="157">
        <f t="shared" si="80"/>
        <v>1.3555674174021297</v>
      </c>
      <c r="AS213" s="157">
        <f t="shared" si="80"/>
        <v>1.5989575925122474</v>
      </c>
      <c r="AT213" s="157">
        <f t="shared" si="80"/>
        <v>1.8390659693007994</v>
      </c>
      <c r="AU213" s="157">
        <f t="shared" si="80"/>
        <v>2.0760652238599548</v>
      </c>
      <c r="AV213" s="157">
        <f t="shared" si="80"/>
        <v>2.3212477282687241</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0.40047469448513678</v>
      </c>
      <c r="AN216" s="157">
        <f t="shared" si="80"/>
        <v>0.79576842512942847</v>
      </c>
      <c r="AO216" s="157">
        <f t="shared" si="80"/>
        <v>1.1861513100937184</v>
      </c>
      <c r="AP216" s="157">
        <f t="shared" si="80"/>
        <v>1.5718710879064486</v>
      </c>
      <c r="AQ216" s="157">
        <f t="shared" si="80"/>
        <v>1.9531556158765797</v>
      </c>
      <c r="AR216" s="157">
        <f t="shared" si="80"/>
        <v>2.3880389168898448</v>
      </c>
      <c r="AS216" s="157">
        <f t="shared" si="80"/>
        <v>2.8168078609424261</v>
      </c>
      <c r="AT216" s="157">
        <f t="shared" si="80"/>
        <v>3.2397954163243483</v>
      </c>
      <c r="AU216" s="157">
        <f t="shared" si="80"/>
        <v>3.6573057783289062</v>
      </c>
      <c r="AV216" s="157">
        <f t="shared" si="80"/>
        <v>4.0892321840186687</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6.1364685817984066</v>
      </c>
      <c r="T220" s="157">
        <f t="shared" si="82"/>
        <v>8.0636140236166529</v>
      </c>
      <c r="U220" s="157">
        <f t="shared" si="82"/>
        <v>9.8948316625352462</v>
      </c>
      <c r="V220" s="157">
        <f t="shared" si="82"/>
        <v>11.825446707542127</v>
      </c>
      <c r="W220" s="157">
        <f t="shared" si="82"/>
        <v>13.739219872767604</v>
      </c>
      <c r="X220" s="157">
        <f t="shared" si="82"/>
        <v>15.660406907252566</v>
      </c>
      <c r="Y220" s="157">
        <f t="shared" si="82"/>
        <v>17.576387255603258</v>
      </c>
      <c r="Z220" s="157">
        <f t="shared" si="82"/>
        <v>19.432725345871532</v>
      </c>
      <c r="AA220" s="157">
        <f t="shared" si="82"/>
        <v>21.40890232719104</v>
      </c>
      <c r="AB220" s="157">
        <f t="shared" si="82"/>
        <v>23.454315203262219</v>
      </c>
      <c r="AC220" s="157">
        <f t="shared" si="82"/>
        <v>25.686574218898009</v>
      </c>
      <c r="AD220" s="157">
        <f t="shared" si="82"/>
        <v>27.978035167722194</v>
      </c>
      <c r="AE220" s="157">
        <f t="shared" si="82"/>
        <v>30.340750016914047</v>
      </c>
      <c r="AF220" s="157">
        <f t="shared" si="82"/>
        <v>32.857769334340894</v>
      </c>
      <c r="AG220" s="157">
        <f t="shared" si="82"/>
        <v>35.363312983306699</v>
      </c>
      <c r="AH220" s="157">
        <f t="shared" si="82"/>
        <v>37.960504702211878</v>
      </c>
      <c r="AI220" s="157">
        <f t="shared" si="82"/>
        <v>40.617108970784599</v>
      </c>
      <c r="AJ220" s="157">
        <f t="shared" si="82"/>
        <v>43.291349043274529</v>
      </c>
      <c r="AK220" s="157">
        <f t="shared" si="82"/>
        <v>46.006348701724988</v>
      </c>
      <c r="AL220" s="157">
        <f t="shared" si="82"/>
        <v>48.766762049690882</v>
      </c>
      <c r="AM220" s="157">
        <f t="shared" si="82"/>
        <v>51.600443380202172</v>
      </c>
      <c r="AN220" s="157">
        <f t="shared" si="82"/>
        <v>54.397465214590419</v>
      </c>
      <c r="AO220" s="157">
        <f t="shared" si="82"/>
        <v>57.15973885661576</v>
      </c>
      <c r="AP220" s="157">
        <f t="shared" si="82"/>
        <v>59.889017256096409</v>
      </c>
      <c r="AQ220" s="157">
        <f t="shared" si="82"/>
        <v>62.586912687194292</v>
      </c>
      <c r="AR220" s="157">
        <f t="shared" si="82"/>
        <v>65.66406264948273</v>
      </c>
      <c r="AS220" s="157">
        <f t="shared" si="82"/>
        <v>68.697948606813625</v>
      </c>
      <c r="AT220" s="157">
        <f t="shared" si="82"/>
        <v>71.690926578281562</v>
      </c>
      <c r="AU220" s="157">
        <f t="shared" si="82"/>
        <v>74.645148990832112</v>
      </c>
      <c r="AV220" s="157">
        <f t="shared" si="82"/>
        <v>77.701376534825783</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0.58521253803385098</v>
      </c>
      <c r="T221" s="157">
        <f t="shared" si="82"/>
        <v>0.76899734197010827</v>
      </c>
      <c r="U221" s="157">
        <f t="shared" si="82"/>
        <v>0.94363386261368642</v>
      </c>
      <c r="V221" s="157">
        <f t="shared" si="82"/>
        <v>1.1277495499009991</v>
      </c>
      <c r="W221" s="157">
        <f t="shared" si="82"/>
        <v>1.310259088785406</v>
      </c>
      <c r="X221" s="157">
        <f t="shared" si="82"/>
        <v>1.493475661232873</v>
      </c>
      <c r="Y221" s="157">
        <f t="shared" si="82"/>
        <v>1.6761956910896356</v>
      </c>
      <c r="Z221" s="157">
        <f t="shared" si="82"/>
        <v>1.8532278571919887</v>
      </c>
      <c r="AA221" s="157">
        <f t="shared" si="82"/>
        <v>2.0416886195060586</v>
      </c>
      <c r="AB221" s="157">
        <f t="shared" si="82"/>
        <v>2.2367521555735617</v>
      </c>
      <c r="AC221" s="157">
        <f t="shared" si="82"/>
        <v>2.4496345237753587</v>
      </c>
      <c r="AD221" s="157">
        <f t="shared" si="82"/>
        <v>2.6681627635588097</v>
      </c>
      <c r="AE221" s="157">
        <f t="shared" si="82"/>
        <v>2.8934862269017296</v>
      </c>
      <c r="AF221" s="157">
        <f t="shared" si="82"/>
        <v>3.1335251423458157</v>
      </c>
      <c r="AG221" s="157">
        <f t="shared" si="82"/>
        <v>3.372469665310545</v>
      </c>
      <c r="AH221" s="157">
        <f t="shared" si="82"/>
        <v>3.6201543291071228</v>
      </c>
      <c r="AI221" s="157">
        <f t="shared" si="82"/>
        <v>3.8735049502077326</v>
      </c>
      <c r="AJ221" s="157">
        <f t="shared" si="82"/>
        <v>4.1285374333488774</v>
      </c>
      <c r="AK221" s="157">
        <f t="shared" si="82"/>
        <v>4.387457008949017</v>
      </c>
      <c r="AL221" s="157">
        <f t="shared" si="82"/>
        <v>4.6507075218217171</v>
      </c>
      <c r="AM221" s="157">
        <f t="shared" si="82"/>
        <v>4.920945333895979</v>
      </c>
      <c r="AN221" s="157">
        <f t="shared" si="82"/>
        <v>5.187687064065277</v>
      </c>
      <c r="AO221" s="157">
        <f t="shared" si="82"/>
        <v>5.4511149863703743</v>
      </c>
      <c r="AP221" s="157">
        <f t="shared" si="82"/>
        <v>5.7113962732164554</v>
      </c>
      <c r="AQ221" s="157">
        <f t="shared" si="82"/>
        <v>5.9686846812864944</v>
      </c>
      <c r="AR221" s="157">
        <f t="shared" si="82"/>
        <v>6.2621412052362722</v>
      </c>
      <c r="AS221" s="157">
        <f t="shared" si="82"/>
        <v>6.5514717994580298</v>
      </c>
      <c r="AT221" s="157">
        <f t="shared" si="82"/>
        <v>6.8369011488655094</v>
      </c>
      <c r="AU221" s="157">
        <f t="shared" si="82"/>
        <v>7.1186345225347214</v>
      </c>
      <c r="AV221" s="157">
        <f t="shared" si="82"/>
        <v>7.410095752065752</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0.42103233040064192</v>
      </c>
      <c r="T222" s="157">
        <f t="shared" si="82"/>
        <v>0.55325667500111864</v>
      </c>
      <c r="U222" s="157">
        <f t="shared" si="82"/>
        <v>0.67889926889812835</v>
      </c>
      <c r="V222" s="157">
        <f t="shared" si="82"/>
        <v>0.81136166818699851</v>
      </c>
      <c r="W222" s="157">
        <f t="shared" si="82"/>
        <v>0.94266852079650898</v>
      </c>
      <c r="X222" s="157">
        <f t="shared" si="82"/>
        <v>1.0744840501164106</v>
      </c>
      <c r="Y222" s="157">
        <f t="shared" si="82"/>
        <v>1.2059423408767798</v>
      </c>
      <c r="Z222" s="157">
        <f t="shared" si="82"/>
        <v>1.3333084866882967</v>
      </c>
      <c r="AA222" s="157">
        <f t="shared" si="82"/>
        <v>1.4688969588915091</v>
      </c>
      <c r="AB222" s="157">
        <f t="shared" si="82"/>
        <v>1.6092358098713899</v>
      </c>
      <c r="AC222" s="157">
        <f t="shared" si="82"/>
        <v>1.7623944552523361</v>
      </c>
      <c r="AD222" s="157">
        <f t="shared" si="82"/>
        <v>1.9196150342294984</v>
      </c>
      <c r="AE222" s="157">
        <f t="shared" si="82"/>
        <v>2.0817244503810124</v>
      </c>
      <c r="AF222" s="157">
        <f t="shared" si="82"/>
        <v>2.2544209279647172</v>
      </c>
      <c r="AG222" s="157">
        <f t="shared" si="82"/>
        <v>2.4263300426913239</v>
      </c>
      <c r="AH222" s="157">
        <f t="shared" si="82"/>
        <v>2.6045272692120252</v>
      </c>
      <c r="AI222" s="157">
        <f t="shared" si="82"/>
        <v>2.7868008800420609</v>
      </c>
      <c r="AJ222" s="157">
        <f t="shared" si="82"/>
        <v>2.9702845098794097</v>
      </c>
      <c r="AK222" s="157">
        <f t="shared" si="82"/>
        <v>3.1565647161571606</v>
      </c>
      <c r="AL222" s="157">
        <f t="shared" si="82"/>
        <v>3.3459608239137335</v>
      </c>
      <c r="AM222" s="157">
        <f t="shared" si="82"/>
        <v>3.5403839580493455</v>
      </c>
      <c r="AN222" s="157">
        <f t="shared" si="82"/>
        <v>3.7322918290693305</v>
      </c>
      <c r="AO222" s="157">
        <f t="shared" si="82"/>
        <v>3.9218155743967058</v>
      </c>
      <c r="AP222" s="157">
        <f t="shared" si="82"/>
        <v>4.1090754665525786</v>
      </c>
      <c r="AQ222" s="157">
        <f t="shared" si="82"/>
        <v>4.2941821260898934</v>
      </c>
      <c r="AR222" s="157">
        <f t="shared" si="82"/>
        <v>4.5053100089014197</v>
      </c>
      <c r="AS222" s="157">
        <f t="shared" si="82"/>
        <v>4.7134694833218784</v>
      </c>
      <c r="AT222" s="157">
        <f t="shared" si="82"/>
        <v>4.9188221993616335</v>
      </c>
      <c r="AU222" s="157">
        <f t="shared" si="82"/>
        <v>5.121515838267781</v>
      </c>
      <c r="AV222" s="157">
        <f t="shared" si="82"/>
        <v>5.3312082025208989</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5.340144590343491</v>
      </c>
      <c r="T223" s="157">
        <f t="shared" si="82"/>
        <v>7.0172061068737017</v>
      </c>
      <c r="U223" s="157">
        <f t="shared" si="82"/>
        <v>8.6107882849391828</v>
      </c>
      <c r="V223" s="157">
        <f t="shared" si="82"/>
        <v>10.290869157382561</v>
      </c>
      <c r="W223" s="157">
        <f t="shared" si="82"/>
        <v>11.956293705588799</v>
      </c>
      <c r="X223" s="157">
        <f t="shared" si="82"/>
        <v>13.628170031929608</v>
      </c>
      <c r="Y223" s="157">
        <f t="shared" si="82"/>
        <v>15.29551533909825</v>
      </c>
      <c r="Z223" s="157">
        <f t="shared" si="82"/>
        <v>16.910958110205776</v>
      </c>
      <c r="AA223" s="157">
        <f t="shared" si="82"/>
        <v>18.630688387593089</v>
      </c>
      <c r="AB223" s="157">
        <f t="shared" si="82"/>
        <v>20.410669880135714</v>
      </c>
      <c r="AC223" s="157">
        <f t="shared" si="82"/>
        <v>22.353250657286765</v>
      </c>
      <c r="AD223" s="157">
        <f t="shared" si="82"/>
        <v>24.347350786169137</v>
      </c>
      <c r="AE223" s="157">
        <f t="shared" si="82"/>
        <v>26.403458261054702</v>
      </c>
      <c r="AF223" s="157">
        <f t="shared" si="82"/>
        <v>28.593846252547984</v>
      </c>
      <c r="AG223" s="157">
        <f t="shared" si="82"/>
        <v>30.774247762722904</v>
      </c>
      <c r="AH223" s="157">
        <f t="shared" si="82"/>
        <v>33.034404255487303</v>
      </c>
      <c r="AI223" s="157">
        <f t="shared" si="82"/>
        <v>35.346263384951691</v>
      </c>
      <c r="AJ223" s="157">
        <f t="shared" si="82"/>
        <v>37.673469735970215</v>
      </c>
      <c r="AK223" s="157">
        <f t="shared" si="82"/>
        <v>40.036146338253026</v>
      </c>
      <c r="AL223" s="157">
        <f t="shared" si="82"/>
        <v>42.438343336535695</v>
      </c>
      <c r="AM223" s="157">
        <f t="shared" si="82"/>
        <v>44.904300397372211</v>
      </c>
      <c r="AN223" s="157">
        <f t="shared" si="82"/>
        <v>47.338355231822874</v>
      </c>
      <c r="AO223" s="157">
        <f t="shared" si="82"/>
        <v>49.742171115483274</v>
      </c>
      <c r="AP223" s="157">
        <f t="shared" si="82"/>
        <v>52.11727351945526</v>
      </c>
      <c r="AQ223" s="157">
        <f t="shared" si="82"/>
        <v>54.46506549453737</v>
      </c>
      <c r="AR223" s="157">
        <f t="shared" si="82"/>
        <v>57.142896482466</v>
      </c>
      <c r="AS223" s="157">
        <f t="shared" si="82"/>
        <v>59.783077796327071</v>
      </c>
      <c r="AT223" s="157">
        <f t="shared" si="82"/>
        <v>62.387659716742874</v>
      </c>
      <c r="AU223" s="157">
        <f t="shared" si="82"/>
        <v>64.958515352156212</v>
      </c>
      <c r="AV223" s="157">
        <f t="shared" si="82"/>
        <v>67.618139005135703</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1.2990657099472795</v>
      </c>
      <c r="T224" s="157">
        <f t="shared" si="82"/>
        <v>1.7070346465068134</v>
      </c>
      <c r="U224" s="157">
        <f t="shared" si="82"/>
        <v>2.0946960531382781</v>
      </c>
      <c r="V224" s="157">
        <f t="shared" si="82"/>
        <v>2.503399490733611</v>
      </c>
      <c r="W224" s="157">
        <f t="shared" si="82"/>
        <v>2.9085375701390599</v>
      </c>
      <c r="X224" s="157">
        <f t="shared" si="82"/>
        <v>3.315245135838564</v>
      </c>
      <c r="Y224" s="157">
        <f t="shared" si="82"/>
        <v>3.7208504670314739</v>
      </c>
      <c r="Z224" s="157">
        <f t="shared" si="82"/>
        <v>4.1138297721466959</v>
      </c>
      <c r="AA224" s="157">
        <f t="shared" si="82"/>
        <v>4.5321784883503309</v>
      </c>
      <c r="AB224" s="157">
        <f t="shared" si="82"/>
        <v>4.9651841649165078</v>
      </c>
      <c r="AC224" s="157">
        <f t="shared" si="82"/>
        <v>5.4377444174914942</v>
      </c>
      <c r="AD224" s="157">
        <f t="shared" si="82"/>
        <v>5.9228374811356597</v>
      </c>
      <c r="AE224" s="157">
        <f t="shared" si="82"/>
        <v>6.4230147088122447</v>
      </c>
      <c r="AF224" s="157">
        <f t="shared" si="82"/>
        <v>6.9558575716018822</v>
      </c>
      <c r="AG224" s="157">
        <f t="shared" si="82"/>
        <v>7.4862710815483071</v>
      </c>
      <c r="AH224" s="157">
        <f t="shared" si="82"/>
        <v>8.0360861191737349</v>
      </c>
      <c r="AI224" s="157">
        <f t="shared" si="82"/>
        <v>8.5984785545296081</v>
      </c>
      <c r="AJ224" s="157">
        <f t="shared" si="82"/>
        <v>9.1646044186207227</v>
      </c>
      <c r="AK224" s="157">
        <f t="shared" si="82"/>
        <v>9.7393589230718689</v>
      </c>
      <c r="AL224" s="157">
        <f t="shared" si="82"/>
        <v>10.32372732288079</v>
      </c>
      <c r="AM224" s="157">
        <f t="shared" si="82"/>
        <v>10.923606259815912</v>
      </c>
      <c r="AN224" s="157">
        <f t="shared" si="82"/>
        <v>11.515724528913729</v>
      </c>
      <c r="AO224" s="157">
        <f t="shared" si="82"/>
        <v>12.100486745490526</v>
      </c>
      <c r="AP224" s="157">
        <f t="shared" si="82"/>
        <v>12.678264001970184</v>
      </c>
      <c r="AQ224" s="157">
        <f t="shared" si="82"/>
        <v>13.249397610306131</v>
      </c>
      <c r="AR224" s="157">
        <f t="shared" si="82"/>
        <v>13.900817877042501</v>
      </c>
      <c r="AS224" s="157">
        <f t="shared" si="82"/>
        <v>14.543079327993187</v>
      </c>
      <c r="AT224" s="157">
        <f t="shared" si="82"/>
        <v>15.176680722921553</v>
      </c>
      <c r="AU224" s="157">
        <f t="shared" si="82"/>
        <v>15.802077721952131</v>
      </c>
      <c r="AV224" s="157">
        <f t="shared" si="82"/>
        <v>16.449068796912545</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0.49229146503437643</v>
      </c>
      <c r="T225" s="157">
        <f t="shared" si="82"/>
        <v>0.64689459552233297</v>
      </c>
      <c r="U225" s="157">
        <f t="shared" si="82"/>
        <v>0.79380202318096638</v>
      </c>
      <c r="V225" s="157">
        <f t="shared" si="82"/>
        <v>0.94868349878127101</v>
      </c>
      <c r="W225" s="157">
        <f t="shared" si="82"/>
        <v>1.102213853038575</v>
      </c>
      <c r="X225" s="157">
        <f t="shared" si="82"/>
        <v>1.2563389768299646</v>
      </c>
      <c r="Y225" s="157">
        <f t="shared" si="82"/>
        <v>1.4100463999339232</v>
      </c>
      <c r="Z225" s="157">
        <f t="shared" si="82"/>
        <v>1.5589690882644582</v>
      </c>
      <c r="AA225" s="157">
        <f t="shared" si="82"/>
        <v>1.7175057202593835</v>
      </c>
      <c r="AB225" s="157">
        <f t="shared" si="82"/>
        <v>1.8815967260127535</v>
      </c>
      <c r="AC225" s="157">
        <f t="shared" si="82"/>
        <v>2.0606772584875861</v>
      </c>
      <c r="AD225" s="157">
        <f t="shared" si="82"/>
        <v>2.2445072011539131</v>
      </c>
      <c r="AE225" s="157">
        <f t="shared" si="82"/>
        <v>2.4340534098670443</v>
      </c>
      <c r="AF225" s="157">
        <f t="shared" si="82"/>
        <v>2.6359785253921606</v>
      </c>
      <c r="AG225" s="157">
        <f t="shared" si="82"/>
        <v>2.8369830179948856</v>
      </c>
      <c r="AH225" s="157">
        <f t="shared" si="82"/>
        <v>3.045339876541739</v>
      </c>
      <c r="AI225" s="157">
        <f t="shared" si="82"/>
        <v>3.2584630417562446</v>
      </c>
      <c r="AJ225" s="157">
        <f t="shared" si="82"/>
        <v>3.473001020007227</v>
      </c>
      <c r="AK225" s="157">
        <f t="shared" si="82"/>
        <v>3.6908088913602817</v>
      </c>
      <c r="AL225" s="157">
        <f t="shared" si="82"/>
        <v>3.9122600261711633</v>
      </c>
      <c r="AM225" s="157">
        <f t="shared" si="82"/>
        <v>4.139589004563673</v>
      </c>
      <c r="AN225" s="157">
        <f t="shared" si="82"/>
        <v>4.3639770150667081</v>
      </c>
      <c r="AO225" s="157">
        <f t="shared" si="82"/>
        <v>4.5855773899292114</v>
      </c>
      <c r="AP225" s="157">
        <f t="shared" si="82"/>
        <v>4.8045307576287231</v>
      </c>
      <c r="AQ225" s="157">
        <f t="shared" si="82"/>
        <v>5.0209664610924714</v>
      </c>
      <c r="AR225" s="157">
        <f t="shared" si="82"/>
        <v>5.2678274435732932</v>
      </c>
      <c r="AS225" s="157">
        <f t="shared" si="82"/>
        <v>5.5112176186834105</v>
      </c>
      <c r="AT225" s="157">
        <f t="shared" si="82"/>
        <v>5.7513259954719622</v>
      </c>
      <c r="AU225" s="157">
        <f t="shared" si="82"/>
        <v>5.9883252500311182</v>
      </c>
      <c r="AV225" s="157">
        <f t="shared" si="82"/>
        <v>6.2335077544398878</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0.86724655805596251</v>
      </c>
      <c r="T228" s="157">
        <f t="shared" si="84"/>
        <v>1.1396035707272965</v>
      </c>
      <c r="U228" s="157">
        <f t="shared" si="84"/>
        <v>1.3984034282078817</v>
      </c>
      <c r="V228" s="157">
        <f t="shared" si="84"/>
        <v>1.6712507882806653</v>
      </c>
      <c r="W228" s="157">
        <f t="shared" si="84"/>
        <v>1.9417179418752577</v>
      </c>
      <c r="X228" s="157">
        <f t="shared" si="84"/>
        <v>2.2132328727885895</v>
      </c>
      <c r="Y228" s="157">
        <f t="shared" si="84"/>
        <v>2.4840119601840032</v>
      </c>
      <c r="Z228" s="157">
        <f t="shared" si="84"/>
        <v>2.7463620069435559</v>
      </c>
      <c r="AA228" s="157">
        <f t="shared" si="84"/>
        <v>3.0256484829213242</v>
      </c>
      <c r="AB228" s="157">
        <f t="shared" si="84"/>
        <v>3.3147198360832446</v>
      </c>
      <c r="AC228" s="157">
        <f t="shared" si="84"/>
        <v>3.6301975285368044</v>
      </c>
      <c r="AD228" s="157">
        <f t="shared" si="84"/>
        <v>3.9540420319832834</v>
      </c>
      <c r="AE228" s="157">
        <f t="shared" si="84"/>
        <v>4.2879566105907783</v>
      </c>
      <c r="AF228" s="157">
        <f t="shared" si="84"/>
        <v>4.6436785230394966</v>
      </c>
      <c r="AG228" s="157">
        <f t="shared" si="84"/>
        <v>4.9977786176883559</v>
      </c>
      <c r="AH228" s="157">
        <f t="shared" si="84"/>
        <v>5.364831027198429</v>
      </c>
      <c r="AI228" s="157">
        <f t="shared" si="83"/>
        <v>5.7402800134232166</v>
      </c>
      <c r="AJ228" s="157">
        <f t="shared" si="83"/>
        <v>6.1182214087660292</v>
      </c>
      <c r="AK228" s="157">
        <f t="shared" si="83"/>
        <v>6.5019232199181731</v>
      </c>
      <c r="AL228" s="157">
        <f t="shared" si="83"/>
        <v>6.8920431957518247</v>
      </c>
      <c r="AM228" s="157">
        <f t="shared" si="83"/>
        <v>7.2925178902369616</v>
      </c>
      <c r="AN228" s="157">
        <f t="shared" si="83"/>
        <v>7.687811620881253</v>
      </c>
      <c r="AO228" s="157">
        <f t="shared" si="83"/>
        <v>8.0781945058455431</v>
      </c>
      <c r="AP228" s="157">
        <f t="shared" si="83"/>
        <v>8.4639142836582728</v>
      </c>
      <c r="AQ228" s="157">
        <f t="shared" si="83"/>
        <v>8.8451988116284035</v>
      </c>
      <c r="AR228" s="157">
        <f t="shared" si="83"/>
        <v>9.2800821126416686</v>
      </c>
      <c r="AS228" s="157">
        <f t="shared" si="84"/>
        <v>9.7088510566942503</v>
      </c>
      <c r="AT228" s="157">
        <f t="shared" si="84"/>
        <v>10.131838612076173</v>
      </c>
      <c r="AU228" s="157">
        <f t="shared" si="84"/>
        <v>10.549348974080731</v>
      </c>
      <c r="AV228" s="157">
        <f t="shared" si="84"/>
        <v>10.981275379770494</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117.00612385648746</v>
      </c>
      <c r="T233" s="94">
        <f t="shared" si="86"/>
        <v>116.28507681370205</v>
      </c>
      <c r="U233" s="94">
        <f t="shared" si="86"/>
        <v>115.54004782019173</v>
      </c>
      <c r="V233" s="94">
        <f t="shared" si="86"/>
        <v>114.81986817820346</v>
      </c>
      <c r="W233" s="94">
        <f t="shared" si="86"/>
        <v>114.09547806626983</v>
      </c>
      <c r="X233" s="94">
        <f t="shared" si="86"/>
        <v>113.37294142165112</v>
      </c>
      <c r="Y233" s="94">
        <f t="shared" si="86"/>
        <v>112.64910310549881</v>
      </c>
      <c r="Z233" s="94">
        <f t="shared" si="86"/>
        <v>111.91035422482591</v>
      </c>
      <c r="AA233" s="94">
        <f t="shared" si="86"/>
        <v>111.2015650669158</v>
      </c>
      <c r="AB233" s="94">
        <f t="shared" si="86"/>
        <v>110.5100848826936</v>
      </c>
      <c r="AC233" s="94">
        <f t="shared" si="86"/>
        <v>109.87095325107884</v>
      </c>
      <c r="AD233" s="94">
        <f t="shared" si="86"/>
        <v>109.24677160259242</v>
      </c>
      <c r="AE233" s="94">
        <f t="shared" si="86"/>
        <v>108.64058336328979</v>
      </c>
      <c r="AF233" s="94">
        <f t="shared" si="86"/>
        <v>108.07336089879396</v>
      </c>
      <c r="AG233" s="94">
        <f t="shared" si="86"/>
        <v>107.50324053822214</v>
      </c>
      <c r="AH233" s="94">
        <f t="shared" si="86"/>
        <v>106.95626362965517</v>
      </c>
      <c r="AI233" s="94">
        <f t="shared" si="86"/>
        <v>106.42428989019616</v>
      </c>
      <c r="AJ233" s="94">
        <f t="shared" si="86"/>
        <v>105.89676963657487</v>
      </c>
      <c r="AK233" s="94">
        <f t="shared" si="86"/>
        <v>105.37954220769107</v>
      </c>
      <c r="AL233" s="94">
        <f t="shared" si="86"/>
        <v>104.87378288222024</v>
      </c>
      <c r="AM233" s="94">
        <f t="shared" si="86"/>
        <v>104.40112916628993</v>
      </c>
      <c r="AN233" s="94">
        <f t="shared" si="86"/>
        <v>103.91902907432294</v>
      </c>
      <c r="AO233" s="94">
        <f t="shared" si="86"/>
        <v>103.42797510883427</v>
      </c>
      <c r="AP233" s="94">
        <f t="shared" si="86"/>
        <v>102.92841896788062</v>
      </c>
      <c r="AQ233" s="94">
        <f t="shared" si="86"/>
        <v>102.42077610038012</v>
      </c>
      <c r="AR233" s="94">
        <f t="shared" si="86"/>
        <v>102.01085909641053</v>
      </c>
      <c r="AS233" s="94">
        <f t="shared" si="86"/>
        <v>101.58979387430097</v>
      </c>
      <c r="AT233" s="94">
        <f t="shared" si="86"/>
        <v>101.15818753029308</v>
      </c>
      <c r="AU233" s="94">
        <f t="shared" si="86"/>
        <v>100.71659469924197</v>
      </c>
      <c r="AV233" s="94">
        <f t="shared" si="86"/>
        <v>100.30128643102407</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11.158445577422109</v>
      </c>
      <c r="T234" s="94">
        <f t="shared" si="86"/>
        <v>11.089681961292492</v>
      </c>
      <c r="U234" s="94">
        <f t="shared" si="86"/>
        <v>11.018631274339702</v>
      </c>
      <c r="V234" s="94">
        <f t="shared" si="86"/>
        <v>10.949950379047845</v>
      </c>
      <c r="W234" s="94">
        <f t="shared" si="86"/>
        <v>10.880867946655261</v>
      </c>
      <c r="X234" s="94">
        <f t="shared" si="86"/>
        <v>10.811962272653446</v>
      </c>
      <c r="Y234" s="94">
        <f t="shared" si="86"/>
        <v>10.742932463003951</v>
      </c>
      <c r="Z234" s="94">
        <f t="shared" si="86"/>
        <v>10.672480687415856</v>
      </c>
      <c r="AA234" s="94">
        <f t="shared" si="86"/>
        <v>10.604886060880691</v>
      </c>
      <c r="AB234" s="94">
        <f t="shared" si="86"/>
        <v>10.538942127783882</v>
      </c>
      <c r="AC234" s="94">
        <f t="shared" si="86"/>
        <v>10.477990484458532</v>
      </c>
      <c r="AD234" s="94">
        <f t="shared" si="86"/>
        <v>10.418464566280061</v>
      </c>
      <c r="AE234" s="94">
        <f t="shared" si="86"/>
        <v>10.360654613646915</v>
      </c>
      <c r="AF234" s="94">
        <f t="shared" si="86"/>
        <v>10.306560684271634</v>
      </c>
      <c r="AG234" s="94">
        <f t="shared" si="86"/>
        <v>10.252190393159147</v>
      </c>
      <c r="AH234" s="94">
        <f t="shared" si="86"/>
        <v>10.200027208317325</v>
      </c>
      <c r="AI234" s="94">
        <f t="shared" si="86"/>
        <v>10.149294820774502</v>
      </c>
      <c r="AJ234" s="94">
        <f t="shared" si="86"/>
        <v>10.098987145868177</v>
      </c>
      <c r="AK234" s="94">
        <f t="shared" si="86"/>
        <v>10.049661059966649</v>
      </c>
      <c r="AL234" s="94">
        <f t="shared" si="86"/>
        <v>10.001428645093547</v>
      </c>
      <c r="AM234" s="94">
        <f t="shared" si="86"/>
        <v>9.9563533909757034</v>
      </c>
      <c r="AN234" s="94">
        <f t="shared" si="86"/>
        <v>9.9103772705661264</v>
      </c>
      <c r="AO234" s="94">
        <f t="shared" si="86"/>
        <v>9.8635472520262155</v>
      </c>
      <c r="AP234" s="94">
        <f t="shared" si="86"/>
        <v>9.8159064121455977</v>
      </c>
      <c r="AQ234" s="94">
        <f t="shared" si="86"/>
        <v>9.7674943707663076</v>
      </c>
      <c r="AR234" s="94">
        <f t="shared" si="86"/>
        <v>9.7284020871379315</v>
      </c>
      <c r="AS234" s="94">
        <f t="shared" si="86"/>
        <v>9.6882466387682573</v>
      </c>
      <c r="AT234" s="94">
        <f t="shared" si="86"/>
        <v>9.6470859222027805</v>
      </c>
      <c r="AU234" s="94">
        <f t="shared" si="86"/>
        <v>9.6049728309366582</v>
      </c>
      <c r="AV234" s="94">
        <f t="shared" si="86"/>
        <v>9.5653664021787321</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8.0279659777880763</v>
      </c>
      <c r="T235" s="94">
        <f t="shared" si="86"/>
        <v>7.9784938566966552</v>
      </c>
      <c r="U235" s="94">
        <f t="shared" si="86"/>
        <v>7.927376297929368</v>
      </c>
      <c r="V235" s="94">
        <f t="shared" si="86"/>
        <v>7.8779636905100441</v>
      </c>
      <c r="W235" s="94">
        <f t="shared" si="86"/>
        <v>7.8282621964208809</v>
      </c>
      <c r="X235" s="94">
        <f t="shared" si="86"/>
        <v>7.7786878715093151</v>
      </c>
      <c r="Y235" s="94">
        <f t="shared" si="86"/>
        <v>7.7290242369578674</v>
      </c>
      <c r="Z235" s="94">
        <f t="shared" si="86"/>
        <v>7.6783375661692048</v>
      </c>
      <c r="AA235" s="94">
        <f t="shared" si="86"/>
        <v>7.629706476978467</v>
      </c>
      <c r="AB235" s="94">
        <f t="shared" si="86"/>
        <v>7.5822629824818968</v>
      </c>
      <c r="AC235" s="94">
        <f t="shared" si="86"/>
        <v>7.5384112008416064</v>
      </c>
      <c r="AD235" s="94">
        <f t="shared" si="86"/>
        <v>7.4955851600084378</v>
      </c>
      <c r="AE235" s="94">
        <f t="shared" si="86"/>
        <v>7.4539936740172799</v>
      </c>
      <c r="AF235" s="94">
        <f t="shared" si="86"/>
        <v>7.4150756883877849</v>
      </c>
      <c r="AG235" s="94">
        <f t="shared" si="86"/>
        <v>7.3759588737539739</v>
      </c>
      <c r="AH235" s="94">
        <f t="shared" si="86"/>
        <v>7.3384299661388734</v>
      </c>
      <c r="AI235" s="94">
        <f t="shared" si="86"/>
        <v>7.3019304485008751</v>
      </c>
      <c r="AJ235" s="94">
        <f t="shared" si="86"/>
        <v>7.2657364912182612</v>
      </c>
      <c r="AK235" s="94">
        <f t="shared" si="86"/>
        <v>7.2302487401074664</v>
      </c>
      <c r="AL235" s="94">
        <f t="shared" si="86"/>
        <v>7.1955478328044524</v>
      </c>
      <c r="AM235" s="94">
        <f t="shared" si="86"/>
        <v>7.1631183511183689</v>
      </c>
      <c r="AN235" s="94">
        <f t="shared" si="86"/>
        <v>7.1300407393777512</v>
      </c>
      <c r="AO235" s="94">
        <f t="shared" si="86"/>
        <v>7.096348788920217</v>
      </c>
      <c r="AP235" s="94">
        <f t="shared" si="86"/>
        <v>7.0620734914281806</v>
      </c>
      <c r="AQ235" s="94">
        <f t="shared" si="86"/>
        <v>7.0272433514761961</v>
      </c>
      <c r="AR235" s="94">
        <f t="shared" si="86"/>
        <v>6.9991183298694546</v>
      </c>
      <c r="AS235" s="94">
        <f t="shared" si="86"/>
        <v>6.9702284122641895</v>
      </c>
      <c r="AT235" s="94">
        <f t="shared" si="86"/>
        <v>6.9406152524457969</v>
      </c>
      <c r="AU235" s="94">
        <f t="shared" si="86"/>
        <v>6.9103169047451107</v>
      </c>
      <c r="AV235" s="94">
        <f t="shared" si="86"/>
        <v>6.8818219803970759</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101.82234472814069</v>
      </c>
      <c r="T236" s="94">
        <f t="shared" si="86"/>
        <v>101.19486730955914</v>
      </c>
      <c r="U236" s="94">
        <f t="shared" si="86"/>
        <v>100.5465200563614</v>
      </c>
      <c r="V236" s="94">
        <f t="shared" si="86"/>
        <v>99.919797476758134</v>
      </c>
      <c r="W236" s="94">
        <f t="shared" si="86"/>
        <v>99.289410816095554</v>
      </c>
      <c r="X236" s="94">
        <f t="shared" si="86"/>
        <v>98.660637099966664</v>
      </c>
      <c r="Y236" s="94">
        <f t="shared" si="86"/>
        <v>98.030730629044712</v>
      </c>
      <c r="Z236" s="94">
        <f t="shared" si="86"/>
        <v>97.387848524107469</v>
      </c>
      <c r="AA236" s="94">
        <f t="shared" si="86"/>
        <v>96.771038295740198</v>
      </c>
      <c r="AB236" s="94">
        <f t="shared" si="86"/>
        <v>96.169290871161735</v>
      </c>
      <c r="AC236" s="94">
        <f t="shared" si="86"/>
        <v>95.613098774748408</v>
      </c>
      <c r="AD236" s="94">
        <f t="shared" si="86"/>
        <v>95.069916615640935</v>
      </c>
      <c r="AE236" s="94">
        <f t="shared" si="86"/>
        <v>94.542392877241369</v>
      </c>
      <c r="AF236" s="94">
        <f t="shared" si="86"/>
        <v>94.048778360207365</v>
      </c>
      <c r="AG236" s="94">
        <f t="shared" si="86"/>
        <v>93.552642004456629</v>
      </c>
      <c r="AH236" s="94">
        <f t="shared" si="86"/>
        <v>93.076645795824433</v>
      </c>
      <c r="AI236" s="94">
        <f t="shared" si="86"/>
        <v>92.613705808581102</v>
      </c>
      <c r="AJ236" s="94">
        <f t="shared" si="86"/>
        <v>92.154641382336337</v>
      </c>
      <c r="AK236" s="94">
        <f t="shared" si="86"/>
        <v>91.704534090249183</v>
      </c>
      <c r="AL236" s="94">
        <f t="shared" si="86"/>
        <v>91.264406696141805</v>
      </c>
      <c r="AM236" s="94">
        <f t="shared" si="86"/>
        <v>90.853088826493178</v>
      </c>
      <c r="AN236" s="94">
        <f t="shared" si="86"/>
        <v>90.433550428503509</v>
      </c>
      <c r="AO236" s="94">
        <f t="shared" si="86"/>
        <v>90.006220093080771</v>
      </c>
      <c r="AP236" s="94">
        <f t="shared" si="86"/>
        <v>89.571490901832334</v>
      </c>
      <c r="AQ236" s="94">
        <f t="shared" si="86"/>
        <v>89.129724391245134</v>
      </c>
      <c r="AR236" s="94">
        <f t="shared" si="86"/>
        <v>88.773001947047987</v>
      </c>
      <c r="AS236" s="94">
        <f t="shared" si="86"/>
        <v>88.406577978920822</v>
      </c>
      <c r="AT236" s="94">
        <f t="shared" si="86"/>
        <v>88.030980800773762</v>
      </c>
      <c r="AU236" s="94">
        <f t="shared" si="86"/>
        <v>87.646693072997124</v>
      </c>
      <c r="AV236" s="94">
        <f t="shared" si="86"/>
        <v>87.285278984049114</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24.769725670340058</v>
      </c>
      <c r="T237" s="94">
        <f t="shared" si="86"/>
        <v>24.617082912366886</v>
      </c>
      <c r="U237" s="94">
        <f t="shared" si="86"/>
        <v>24.459363271911698</v>
      </c>
      <c r="V237" s="94">
        <f t="shared" si="86"/>
        <v>24.306904139197478</v>
      </c>
      <c r="W237" s="94">
        <f t="shared" si="86"/>
        <v>24.153553666935782</v>
      </c>
      <c r="X237" s="94">
        <f t="shared" si="86"/>
        <v>24.000595566247604</v>
      </c>
      <c r="Y237" s="94">
        <f t="shared" si="86"/>
        <v>23.847361906932775</v>
      </c>
      <c r="Z237" s="94">
        <f t="shared" si="86"/>
        <v>23.690971741098529</v>
      </c>
      <c r="AA237" s="94">
        <f t="shared" si="86"/>
        <v>23.540923928036381</v>
      </c>
      <c r="AB237" s="94">
        <f t="shared" si="86"/>
        <v>23.394540355064873</v>
      </c>
      <c r="AC237" s="94">
        <f t="shared" si="86"/>
        <v>23.259238760066715</v>
      </c>
      <c r="AD237" s="94">
        <f t="shared" si="86"/>
        <v>23.127102016348648</v>
      </c>
      <c r="AE237" s="94">
        <f t="shared" si="86"/>
        <v>22.998774404962006</v>
      </c>
      <c r="AF237" s="94">
        <f t="shared" si="86"/>
        <v>22.878695691331181</v>
      </c>
      <c r="AG237" s="94">
        <f t="shared" si="86"/>
        <v>22.758003504760154</v>
      </c>
      <c r="AH237" s="94">
        <f t="shared" si="86"/>
        <v>22.642210693865643</v>
      </c>
      <c r="AI237" s="94">
        <f t="shared" si="86"/>
        <v>22.529593993509117</v>
      </c>
      <c r="AJ237" s="94">
        <f t="shared" si="86"/>
        <v>22.41792007818675</v>
      </c>
      <c r="AK237" s="94">
        <f t="shared" si="86"/>
        <v>22.308425112450244</v>
      </c>
      <c r="AL237" s="94">
        <f t="shared" si="86"/>
        <v>22.201357898066718</v>
      </c>
      <c r="AM237" s="94">
        <f t="shared" si="86"/>
        <v>22.101299008029297</v>
      </c>
      <c r="AN237" s="94">
        <f t="shared" si="86"/>
        <v>21.999240358190466</v>
      </c>
      <c r="AO237" s="94">
        <f t="shared" si="86"/>
        <v>21.89528620935117</v>
      </c>
      <c r="AP237" s="94">
        <f t="shared" si="86"/>
        <v>21.789532184172682</v>
      </c>
      <c r="AQ237" s="94">
        <f t="shared" si="86"/>
        <v>21.682066231519514</v>
      </c>
      <c r="AR237" s="94">
        <f t="shared" si="86"/>
        <v>21.595288450995923</v>
      </c>
      <c r="AS237" s="94">
        <f t="shared" si="86"/>
        <v>21.506150637544657</v>
      </c>
      <c r="AT237" s="94">
        <f t="shared" si="86"/>
        <v>21.414781310997562</v>
      </c>
      <c r="AU237" s="94">
        <f t="shared" si="86"/>
        <v>21.321297885321989</v>
      </c>
      <c r="AV237" s="94">
        <f t="shared" si="86"/>
        <v>21.233378795847671</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9.3866880215367843</v>
      </c>
      <c r="T238" s="94">
        <f t="shared" si="86"/>
        <v>9.3288428129579586</v>
      </c>
      <c r="U238" s="94">
        <f t="shared" si="86"/>
        <v>9.2690736786718038</v>
      </c>
      <c r="V238" s="94">
        <f t="shared" si="86"/>
        <v>9.2112980563710636</v>
      </c>
      <c r="W238" s="94">
        <f t="shared" si="86"/>
        <v>9.1531846537345736</v>
      </c>
      <c r="X238" s="94">
        <f t="shared" si="86"/>
        <v>9.0952199434816077</v>
      </c>
      <c r="Y238" s="94">
        <f t="shared" si="86"/>
        <v>9.0371508080567828</v>
      </c>
      <c r="Z238" s="94">
        <f t="shared" si="86"/>
        <v>8.9778854889386022</v>
      </c>
      <c r="AA238" s="94">
        <f t="shared" si="86"/>
        <v>8.9210236557365192</v>
      </c>
      <c r="AB238" s="94">
        <f t="shared" si="86"/>
        <v>8.8655504159740453</v>
      </c>
      <c r="AC238" s="94">
        <f t="shared" si="86"/>
        <v>8.8142767814587977</v>
      </c>
      <c r="AD238" s="94">
        <f t="shared" si="86"/>
        <v>8.7642024929514974</v>
      </c>
      <c r="AE238" s="94">
        <f t="shared" si="86"/>
        <v>8.7155717059711719</v>
      </c>
      <c r="AF238" s="94">
        <f t="shared" si="86"/>
        <v>8.6700669055595281</v>
      </c>
      <c r="AG238" s="94">
        <f t="shared" si="86"/>
        <v>8.6243296246119279</v>
      </c>
      <c r="AH238" s="94">
        <f t="shared" si="86"/>
        <v>8.5804490017310258</v>
      </c>
      <c r="AI238" s="94">
        <f t="shared" si="86"/>
        <v>8.5377719916449841</v>
      </c>
      <c r="AJ238" s="94">
        <f t="shared" si="86"/>
        <v>8.4954522575782558</v>
      </c>
      <c r="AK238" s="94">
        <f t="shared" si="86"/>
        <v>8.4539582540928588</v>
      </c>
      <c r="AL238" s="94">
        <f t="shared" si="86"/>
        <v>8.4133842666321659</v>
      </c>
      <c r="AM238" s="94">
        <f t="shared" si="86"/>
        <v>8.3754661404057149</v>
      </c>
      <c r="AN238" s="94">
        <f t="shared" si="86"/>
        <v>8.3367901890170621</v>
      </c>
      <c r="AO238" s="94">
        <f t="shared" si="86"/>
        <v>8.2973959229405772</v>
      </c>
      <c r="AP238" s="94">
        <f t="shared" si="86"/>
        <v>8.2573195791576968</v>
      </c>
      <c r="AQ238" s="94">
        <f t="shared" si="86"/>
        <v>8.2165944866024567</v>
      </c>
      <c r="AR238" s="94">
        <f t="shared" si="86"/>
        <v>8.1837093443196043</v>
      </c>
      <c r="AS238" s="94">
        <f t="shared" si="86"/>
        <v>8.1499298484574076</v>
      </c>
      <c r="AT238" s="94">
        <f t="shared" si="86"/>
        <v>8.1153047026463483</v>
      </c>
      <c r="AU238" s="94">
        <f t="shared" si="86"/>
        <v>8.0798784018596628</v>
      </c>
      <c r="AV238" s="94">
        <f t="shared" si="86"/>
        <v>8.0465607513125192</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9.0820340451989416</v>
      </c>
      <c r="T239" s="94">
        <f t="shared" si="86"/>
        <v>9.1709864255653493</v>
      </c>
      <c r="U239" s="94">
        <f t="shared" si="86"/>
        <v>9.2510952007809628</v>
      </c>
      <c r="V239" s="94">
        <f t="shared" si="86"/>
        <v>9.3403674446249312</v>
      </c>
      <c r="W239" s="94">
        <f t="shared" si="86"/>
        <v>9.4280870318846599</v>
      </c>
      <c r="X239" s="94">
        <f t="shared" si="86"/>
        <v>9.5164901053745403</v>
      </c>
      <c r="Y239" s="94">
        <f t="shared" si="86"/>
        <v>9.6044131733297995</v>
      </c>
      <c r="Z239" s="94">
        <f t="shared" si="86"/>
        <v>9.6868378084549605</v>
      </c>
      <c r="AA239" s="94">
        <f t="shared" si="86"/>
        <v>9.7803104171824682</v>
      </c>
      <c r="AB239" s="94">
        <f t="shared" si="86"/>
        <v>9.8801658982049503</v>
      </c>
      <c r="AC239" s="94">
        <f t="shared" si="86"/>
        <v>9.9993254773296236</v>
      </c>
      <c r="AD239" s="94">
        <f t="shared" si="86"/>
        <v>10.123998025324715</v>
      </c>
      <c r="AE239" s="94">
        <f t="shared" ref="K239:AV241" si="87">AE168+AE180+AE157</f>
        <v>10.255305838647608</v>
      </c>
      <c r="AF239" s="94">
        <f t="shared" si="87"/>
        <v>10.400982705211373</v>
      </c>
      <c r="AG239" s="94">
        <f t="shared" si="87"/>
        <v>10.545590941080398</v>
      </c>
      <c r="AH239" s="94">
        <f t="shared" si="87"/>
        <v>10.698733576577933</v>
      </c>
      <c r="AI239" s="94">
        <f t="shared" si="87"/>
        <v>10.857408793854301</v>
      </c>
      <c r="AJ239" s="94">
        <f t="shared" si="87"/>
        <v>11.017726282468184</v>
      </c>
      <c r="AK239" s="94">
        <f t="shared" si="87"/>
        <v>11.181839362145897</v>
      </c>
      <c r="AL239" s="94">
        <f t="shared" si="87"/>
        <v>11.350181429681037</v>
      </c>
      <c r="AM239" s="94">
        <f t="shared" si="87"/>
        <v>11.530731550781576</v>
      </c>
      <c r="AN239" s="94">
        <f t="shared" si="87"/>
        <v>11.707798217982457</v>
      </c>
      <c r="AO239" s="94">
        <f t="shared" si="87"/>
        <v>11.881563046942398</v>
      </c>
      <c r="AP239" s="94">
        <f t="shared" si="87"/>
        <v>12.052192606232328</v>
      </c>
      <c r="AQ239" s="94">
        <f t="shared" si="87"/>
        <v>12.219840097159155</v>
      </c>
      <c r="AR239" s="94">
        <f t="shared" si="87"/>
        <v>12.423525063102133</v>
      </c>
      <c r="AS239" s="94">
        <f t="shared" si="87"/>
        <v>12.6230990023611</v>
      </c>
      <c r="AT239" s="94">
        <f t="shared" si="87"/>
        <v>12.818785788277774</v>
      </c>
      <c r="AU239" s="94">
        <f t="shared" si="87"/>
        <v>13.010789948487014</v>
      </c>
      <c r="AV239" s="94">
        <f t="shared" si="87"/>
        <v>13.212486827104552</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3.1382926349796718</v>
      </c>
      <c r="T240" s="94">
        <f t="shared" si="87"/>
        <v>3.1690300885917715</v>
      </c>
      <c r="U240" s="94">
        <f t="shared" si="87"/>
        <v>3.1967116385623204</v>
      </c>
      <c r="V240" s="94">
        <f t="shared" si="87"/>
        <v>3.227559620850136</v>
      </c>
      <c r="W240" s="94">
        <f t="shared" si="87"/>
        <v>3.2578710833783115</v>
      </c>
      <c r="X240" s="94">
        <f t="shared" si="87"/>
        <v>3.2884187242550289</v>
      </c>
      <c r="Y240" s="94">
        <f t="shared" si="87"/>
        <v>3.318800499442788</v>
      </c>
      <c r="Z240" s="94">
        <f t="shared" si="87"/>
        <v>3.3472822937266269</v>
      </c>
      <c r="AA240" s="94">
        <f t="shared" si="87"/>
        <v>3.3795817101439161</v>
      </c>
      <c r="AB240" s="94">
        <f t="shared" si="87"/>
        <v>3.4140867251103444</v>
      </c>
      <c r="AC240" s="94">
        <f t="shared" si="87"/>
        <v>3.4552622621864169</v>
      </c>
      <c r="AD240" s="94">
        <f t="shared" si="87"/>
        <v>3.4983428030883728</v>
      </c>
      <c r="AE240" s="94">
        <f t="shared" si="87"/>
        <v>3.5437161568344262</v>
      </c>
      <c r="AF240" s="94">
        <f t="shared" si="87"/>
        <v>3.5940547302364561</v>
      </c>
      <c r="AG240" s="94">
        <f t="shared" si="87"/>
        <v>3.6440240387995608</v>
      </c>
      <c r="AH240" s="94">
        <f t="shared" si="87"/>
        <v>3.696942405179982</v>
      </c>
      <c r="AI240" s="94">
        <f t="shared" si="87"/>
        <v>3.7517725526176551</v>
      </c>
      <c r="AJ240" s="94">
        <f t="shared" si="87"/>
        <v>3.8071701861512297</v>
      </c>
      <c r="AK240" s="94">
        <f t="shared" si="87"/>
        <v>3.8638793844093744</v>
      </c>
      <c r="AL240" s="94">
        <f t="shared" si="87"/>
        <v>3.9220499074522883</v>
      </c>
      <c r="AM240" s="94">
        <f t="shared" si="87"/>
        <v>3.9844389177196575</v>
      </c>
      <c r="AN240" s="94">
        <f t="shared" si="87"/>
        <v>4.0456242221141805</v>
      </c>
      <c r="AO240" s="94">
        <f t="shared" si="87"/>
        <v>4.1056685778421533</v>
      </c>
      <c r="AP240" s="94">
        <f t="shared" si="87"/>
        <v>4.1646295425956916</v>
      </c>
      <c r="AQ240" s="94">
        <f t="shared" si="87"/>
        <v>4.2225600550150553</v>
      </c>
      <c r="AR240" s="94">
        <f t="shared" si="87"/>
        <v>4.292943300144251</v>
      </c>
      <c r="AS240" s="94">
        <f t="shared" si="87"/>
        <v>4.361905981917217</v>
      </c>
      <c r="AT240" s="94">
        <f t="shared" si="87"/>
        <v>4.4295254596629299</v>
      </c>
      <c r="AU240" s="94">
        <f t="shared" si="87"/>
        <v>4.4958724078103725</v>
      </c>
      <c r="AV240" s="94">
        <f t="shared" si="87"/>
        <v>4.5655686702900784</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16.536083715476273</v>
      </c>
      <c r="T241" s="94">
        <f t="shared" si="87"/>
        <v>16.434180551186166</v>
      </c>
      <c r="U241" s="94">
        <f t="shared" si="87"/>
        <v>16.328888098098371</v>
      </c>
      <c r="V241" s="94">
        <f t="shared" si="87"/>
        <v>16.227107520658627</v>
      </c>
      <c r="W241" s="94">
        <f t="shared" si="87"/>
        <v>16.124731891599332</v>
      </c>
      <c r="X241" s="94">
        <f t="shared" si="87"/>
        <v>16.022618206869726</v>
      </c>
      <c r="Y241" s="94">
        <f t="shared" si="87"/>
        <v>15.920320561260638</v>
      </c>
      <c r="Z241" s="94">
        <f t="shared" si="87"/>
        <v>15.815915655492585</v>
      </c>
      <c r="AA241" s="94">
        <f t="shared" si="87"/>
        <v>15.715744857029087</v>
      </c>
      <c r="AB241" s="94">
        <f t="shared" si="87"/>
        <v>15.618020277861627</v>
      </c>
      <c r="AC241" s="94">
        <f t="shared" si="87"/>
        <v>15.527693944356608</v>
      </c>
      <c r="AD241" s="94">
        <f t="shared" si="87"/>
        <v>15.439480441910401</v>
      </c>
      <c r="AE241" s="94">
        <f t="shared" si="87"/>
        <v>15.353809887737183</v>
      </c>
      <c r="AF241" s="94">
        <f t="shared" si="87"/>
        <v>15.273646236049119</v>
      </c>
      <c r="AG241" s="94">
        <f t="shared" si="87"/>
        <v>15.193073034411601</v>
      </c>
      <c r="AH241" s="94">
        <f t="shared" si="87"/>
        <v>15.115770619355192</v>
      </c>
      <c r="AI241" s="94">
        <f t="shared" si="87"/>
        <v>15.040588551954016</v>
      </c>
      <c r="AJ241" s="94">
        <f t="shared" si="87"/>
        <v>14.966035880794767</v>
      </c>
      <c r="AK241" s="94">
        <f t="shared" si="87"/>
        <v>14.892937860092418</v>
      </c>
      <c r="AL241" s="94">
        <f t="shared" si="87"/>
        <v>14.821460588047014</v>
      </c>
      <c r="AM241" s="94">
        <f t="shared" si="87"/>
        <v>14.754662020951146</v>
      </c>
      <c r="AN241" s="94">
        <f t="shared" si="87"/>
        <v>14.686528429159122</v>
      </c>
      <c r="AO241" s="94">
        <f t="shared" si="87"/>
        <v>14.617129416402349</v>
      </c>
      <c r="AP241" s="94">
        <f t="shared" si="87"/>
        <v>14.54652881965476</v>
      </c>
      <c r="AQ241" s="94">
        <f t="shared" si="87"/>
        <v>14.47478535292093</v>
      </c>
      <c r="AR241" s="94">
        <f t="shared" si="87"/>
        <v>14.416853155266452</v>
      </c>
      <c r="AS241" s="94">
        <f t="shared" si="87"/>
        <v>14.357345417269595</v>
      </c>
      <c r="AT241" s="94">
        <f t="shared" si="87"/>
        <v>14.296347937809472</v>
      </c>
      <c r="AU241" s="94">
        <f t="shared" si="87"/>
        <v>14.233939101573071</v>
      </c>
      <c r="AV241" s="94">
        <f t="shared" si="87"/>
        <v>14.175244974593838</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316.06916600098407</v>
      </c>
      <c r="T245" s="162">
        <f t="shared" si="89"/>
        <v>319.1648496921365</v>
      </c>
      <c r="U245" s="162">
        <f t="shared" si="89"/>
        <v>321.95276192036073</v>
      </c>
      <c r="V245" s="162">
        <f t="shared" si="89"/>
        <v>325.05957736702993</v>
      </c>
      <c r="W245" s="162">
        <f t="shared" si="89"/>
        <v>328.11235790596538</v>
      </c>
      <c r="X245" s="162">
        <f t="shared" si="89"/>
        <v>331.18892484799761</v>
      </c>
      <c r="Y245" s="162">
        <f t="shared" si="89"/>
        <v>334.24878683734539</v>
      </c>
      <c r="Z245" s="162">
        <f t="shared" si="89"/>
        <v>337.117294657542</v>
      </c>
      <c r="AA245" s="162">
        <f t="shared" si="89"/>
        <v>340.37028945335624</v>
      </c>
      <c r="AB245" s="162">
        <f t="shared" si="89"/>
        <v>343.84541831219229</v>
      </c>
      <c r="AC245" s="162">
        <f t="shared" si="89"/>
        <v>347.93672399625387</v>
      </c>
      <c r="AD245" s="162">
        <f t="shared" si="89"/>
        <v>352.21841419009797</v>
      </c>
      <c r="AE245" s="162">
        <f t="shared" si="89"/>
        <v>356.72924620686928</v>
      </c>
      <c r="AF245" s="162">
        <f t="shared" si="89"/>
        <v>361.7362981772813</v>
      </c>
      <c r="AG245" s="162">
        <f t="shared" si="89"/>
        <v>366.70644612451849</v>
      </c>
      <c r="AH245" s="162">
        <f t="shared" si="89"/>
        <v>371.97132047557784</v>
      </c>
      <c r="AI245" s="162">
        <f t="shared" ref="AI245:AR245" si="90">SUM(AI220:AI241)</f>
        <v>377.42725664732791</v>
      </c>
      <c r="AJ245" s="162">
        <f t="shared" si="90"/>
        <v>382.93990691104386</v>
      </c>
      <c r="AK245" s="162">
        <f t="shared" si="90"/>
        <v>388.58363387063974</v>
      </c>
      <c r="AL245" s="162">
        <f t="shared" si="90"/>
        <v>394.37340442290503</v>
      </c>
      <c r="AM245" s="162">
        <f t="shared" si="90"/>
        <v>400.4420735969008</v>
      </c>
      <c r="AN245" s="162">
        <f t="shared" si="90"/>
        <v>406.39229143364321</v>
      </c>
      <c r="AO245" s="162">
        <f t="shared" si="90"/>
        <v>412.23023359047147</v>
      </c>
      <c r="AP245" s="162">
        <f t="shared" si="90"/>
        <v>417.96156406367777</v>
      </c>
      <c r="AQ245" s="162">
        <f t="shared" si="90"/>
        <v>423.59149230921992</v>
      </c>
      <c r="AR245" s="162">
        <f t="shared" si="90"/>
        <v>430.44683855363814</v>
      </c>
      <c r="AS245" s="162">
        <f t="shared" si="89"/>
        <v>437.16239348109565</v>
      </c>
      <c r="AT245" s="162">
        <f t="shared" si="89"/>
        <v>443.74576967883081</v>
      </c>
      <c r="AU245" s="162">
        <f t="shared" si="89"/>
        <v>450.20392190282786</v>
      </c>
      <c r="AV245" s="162">
        <f t="shared" si="89"/>
        <v>456.99166524246874</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117.00612385648746</v>
      </c>
      <c r="T248" s="10">
        <f t="shared" si="95"/>
        <v>116.28507681370205</v>
      </c>
      <c r="U248" s="10">
        <f t="shared" si="95"/>
        <v>115.54004782019173</v>
      </c>
      <c r="V248" s="10">
        <f t="shared" si="95"/>
        <v>114.81986817820346</v>
      </c>
      <c r="W248" s="10">
        <f t="shared" si="95"/>
        <v>114.09547806626983</v>
      </c>
      <c r="X248" s="10">
        <f t="shared" si="95"/>
        <v>113.37294142165112</v>
      </c>
      <c r="Y248" s="10">
        <f t="shared" si="95"/>
        <v>112.64910310549881</v>
      </c>
      <c r="Z248" s="10">
        <f t="shared" ref="Z248:AN256" si="96">INDEX($J$233:$AV$241,MATCH($D248,$B$233:$B$241,0),MATCH(Z$247,$J$104:$AV$104,0))</f>
        <v>111.91035422482591</v>
      </c>
      <c r="AA248" s="10">
        <f t="shared" si="96"/>
        <v>111.2015650669158</v>
      </c>
      <c r="AB248" s="10">
        <f t="shared" si="96"/>
        <v>110.5100848826936</v>
      </c>
      <c r="AC248" s="10">
        <f t="shared" si="96"/>
        <v>109.87095325107884</v>
      </c>
      <c r="AD248" s="10">
        <f t="shared" si="96"/>
        <v>109.24677160259242</v>
      </c>
      <c r="AE248" s="10">
        <f t="shared" si="96"/>
        <v>108.64058336328979</v>
      </c>
      <c r="AF248" s="10">
        <f t="shared" si="96"/>
        <v>108.07336089879396</v>
      </c>
      <c r="AG248" s="10">
        <f t="shared" si="96"/>
        <v>107.50324053822214</v>
      </c>
      <c r="AH248" s="10">
        <f t="shared" si="96"/>
        <v>106.95626362965517</v>
      </c>
      <c r="AI248" s="10">
        <f t="shared" si="96"/>
        <v>106.42428989019616</v>
      </c>
      <c r="AJ248" s="10">
        <f t="shared" si="96"/>
        <v>105.89676963657487</v>
      </c>
      <c r="AK248" s="10">
        <f t="shared" si="96"/>
        <v>105.37954220769107</v>
      </c>
      <c r="AL248" s="10">
        <f t="shared" si="96"/>
        <v>104.87378288222024</v>
      </c>
      <c r="AM248" s="10">
        <f>INDEX($J$233:$AV$241,MATCH($D248,$B$233:$B$241,0),MATCH(AM$247,$J$104:$AV$104,0))</f>
        <v>102.42077610038012</v>
      </c>
      <c r="AN248" s="10">
        <f>INDEX($J$233:$AV$241,MATCH($D248,$B$233:$B$241,0),MATCH(AN$247,$J$104:$AV$104,0))</f>
        <v>100.30128643102407</v>
      </c>
      <c r="AO248" s="186">
        <f>AN248</f>
        <v>100.30128643102407</v>
      </c>
      <c r="AP248" s="186">
        <f>AO248</f>
        <v>100.30128643102407</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11.158445577422109</v>
      </c>
      <c r="T249" s="10">
        <f t="shared" si="95"/>
        <v>11.089681961292492</v>
      </c>
      <c r="U249" s="10">
        <f t="shared" si="95"/>
        <v>11.018631274339702</v>
      </c>
      <c r="V249" s="10">
        <f t="shared" si="95"/>
        <v>10.949950379047845</v>
      </c>
      <c r="W249" s="10">
        <f t="shared" si="95"/>
        <v>10.880867946655261</v>
      </c>
      <c r="X249" s="10">
        <f t="shared" si="95"/>
        <v>10.811962272653446</v>
      </c>
      <c r="Y249" s="10">
        <f t="shared" si="95"/>
        <v>10.742932463003951</v>
      </c>
      <c r="Z249" s="10">
        <f t="shared" si="96"/>
        <v>10.672480687415856</v>
      </c>
      <c r="AA249" s="10">
        <f t="shared" si="96"/>
        <v>10.604886060880691</v>
      </c>
      <c r="AB249" s="10">
        <f t="shared" si="96"/>
        <v>10.538942127783882</v>
      </c>
      <c r="AC249" s="10">
        <f t="shared" si="96"/>
        <v>10.477990484458532</v>
      </c>
      <c r="AD249" s="10">
        <f t="shared" si="96"/>
        <v>10.418464566280061</v>
      </c>
      <c r="AE249" s="10">
        <f t="shared" si="96"/>
        <v>10.360654613646915</v>
      </c>
      <c r="AF249" s="10">
        <f t="shared" si="96"/>
        <v>10.306560684271634</v>
      </c>
      <c r="AG249" s="10">
        <f t="shared" si="96"/>
        <v>10.252190393159147</v>
      </c>
      <c r="AH249" s="10">
        <f t="shared" si="96"/>
        <v>10.200027208317325</v>
      </c>
      <c r="AI249" s="10">
        <f t="shared" si="96"/>
        <v>10.149294820774502</v>
      </c>
      <c r="AJ249" s="10">
        <f t="shared" si="96"/>
        <v>10.098987145868177</v>
      </c>
      <c r="AK249" s="10">
        <f t="shared" si="96"/>
        <v>10.049661059966649</v>
      </c>
      <c r="AL249" s="10">
        <f t="shared" si="96"/>
        <v>10.001428645093547</v>
      </c>
      <c r="AM249" s="10">
        <f t="shared" si="96"/>
        <v>9.7674943707663076</v>
      </c>
      <c r="AN249" s="10">
        <f t="shared" si="96"/>
        <v>9.5653664021787321</v>
      </c>
      <c r="AO249" s="186">
        <f t="shared" ref="AO249:AP264" si="97">AN249</f>
        <v>9.5653664021787321</v>
      </c>
      <c r="AP249" s="186">
        <f t="shared" si="97"/>
        <v>9.5653664021787321</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8.0279659777880763</v>
      </c>
      <c r="T250" s="10">
        <f t="shared" si="95"/>
        <v>7.9784938566966552</v>
      </c>
      <c r="U250" s="10">
        <f t="shared" si="95"/>
        <v>7.927376297929368</v>
      </c>
      <c r="V250" s="10">
        <f t="shared" si="95"/>
        <v>7.8779636905100441</v>
      </c>
      <c r="W250" s="10">
        <f t="shared" si="95"/>
        <v>7.8282621964208809</v>
      </c>
      <c r="X250" s="10">
        <f t="shared" si="95"/>
        <v>7.7786878715093151</v>
      </c>
      <c r="Y250" s="10">
        <f t="shared" si="95"/>
        <v>7.7290242369578674</v>
      </c>
      <c r="Z250" s="10">
        <f t="shared" si="96"/>
        <v>7.6783375661692048</v>
      </c>
      <c r="AA250" s="10">
        <f t="shared" si="96"/>
        <v>7.629706476978467</v>
      </c>
      <c r="AB250" s="10">
        <f t="shared" si="96"/>
        <v>7.5822629824818968</v>
      </c>
      <c r="AC250" s="10">
        <f t="shared" si="96"/>
        <v>7.5384112008416064</v>
      </c>
      <c r="AD250" s="10">
        <f t="shared" si="96"/>
        <v>7.4955851600084378</v>
      </c>
      <c r="AE250" s="10">
        <f t="shared" si="96"/>
        <v>7.4539936740172799</v>
      </c>
      <c r="AF250" s="10">
        <f t="shared" si="96"/>
        <v>7.4150756883877849</v>
      </c>
      <c r="AG250" s="10">
        <f t="shared" si="96"/>
        <v>7.3759588737539739</v>
      </c>
      <c r="AH250" s="10">
        <f t="shared" si="96"/>
        <v>7.3384299661388734</v>
      </c>
      <c r="AI250" s="10">
        <f t="shared" si="96"/>
        <v>7.3019304485008751</v>
      </c>
      <c r="AJ250" s="10">
        <f t="shared" si="96"/>
        <v>7.2657364912182612</v>
      </c>
      <c r="AK250" s="10">
        <f t="shared" si="96"/>
        <v>7.2302487401074664</v>
      </c>
      <c r="AL250" s="10">
        <f t="shared" si="96"/>
        <v>7.1955478328044524</v>
      </c>
      <c r="AM250" s="10">
        <f t="shared" si="96"/>
        <v>7.0272433514761961</v>
      </c>
      <c r="AN250" s="10">
        <f t="shared" si="96"/>
        <v>6.8818219803970759</v>
      </c>
      <c r="AO250" s="186">
        <f t="shared" si="97"/>
        <v>6.8818219803970759</v>
      </c>
      <c r="AP250" s="186">
        <f t="shared" si="97"/>
        <v>6.8818219803970759</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101.82234472814069</v>
      </c>
      <c r="T251" s="10">
        <f t="shared" si="95"/>
        <v>101.19486730955914</v>
      </c>
      <c r="U251" s="10">
        <f t="shared" si="95"/>
        <v>100.5465200563614</v>
      </c>
      <c r="V251" s="10">
        <f t="shared" si="95"/>
        <v>99.919797476758134</v>
      </c>
      <c r="W251" s="10">
        <f t="shared" si="95"/>
        <v>99.289410816095554</v>
      </c>
      <c r="X251" s="10">
        <f t="shared" si="95"/>
        <v>98.660637099966664</v>
      </c>
      <c r="Y251" s="10">
        <f t="shared" si="95"/>
        <v>98.030730629044712</v>
      </c>
      <c r="Z251" s="10">
        <f t="shared" si="96"/>
        <v>97.387848524107469</v>
      </c>
      <c r="AA251" s="10">
        <f t="shared" si="96"/>
        <v>96.771038295740198</v>
      </c>
      <c r="AB251" s="10">
        <f t="shared" si="96"/>
        <v>96.169290871161735</v>
      </c>
      <c r="AC251" s="10">
        <f t="shared" si="96"/>
        <v>95.613098774748408</v>
      </c>
      <c r="AD251" s="10">
        <f t="shared" si="96"/>
        <v>95.069916615640935</v>
      </c>
      <c r="AE251" s="10">
        <f t="shared" si="96"/>
        <v>94.542392877241369</v>
      </c>
      <c r="AF251" s="10">
        <f t="shared" si="96"/>
        <v>94.048778360207365</v>
      </c>
      <c r="AG251" s="10">
        <f t="shared" si="96"/>
        <v>93.552642004456629</v>
      </c>
      <c r="AH251" s="10">
        <f t="shared" si="96"/>
        <v>93.076645795824433</v>
      </c>
      <c r="AI251" s="10">
        <f t="shared" si="96"/>
        <v>92.613705808581102</v>
      </c>
      <c r="AJ251" s="10">
        <f t="shared" si="96"/>
        <v>92.154641382336337</v>
      </c>
      <c r="AK251" s="10">
        <f t="shared" si="96"/>
        <v>91.704534090249183</v>
      </c>
      <c r="AL251" s="10">
        <f t="shared" si="96"/>
        <v>91.264406696141805</v>
      </c>
      <c r="AM251" s="10">
        <f t="shared" si="96"/>
        <v>89.129724391245134</v>
      </c>
      <c r="AN251" s="10">
        <f t="shared" si="96"/>
        <v>87.285278984049114</v>
      </c>
      <c r="AO251" s="186">
        <f t="shared" si="97"/>
        <v>87.285278984049114</v>
      </c>
      <c r="AP251" s="186">
        <f t="shared" si="97"/>
        <v>87.285278984049114</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24.769725670340058</v>
      </c>
      <c r="T252" s="10">
        <f t="shared" si="95"/>
        <v>24.617082912366886</v>
      </c>
      <c r="U252" s="10">
        <f t="shared" si="95"/>
        <v>24.459363271911698</v>
      </c>
      <c r="V252" s="10">
        <f t="shared" si="95"/>
        <v>24.306904139197478</v>
      </c>
      <c r="W252" s="10">
        <f t="shared" si="95"/>
        <v>24.153553666935782</v>
      </c>
      <c r="X252" s="10">
        <f t="shared" si="95"/>
        <v>24.000595566247604</v>
      </c>
      <c r="Y252" s="10">
        <f t="shared" si="95"/>
        <v>23.847361906932775</v>
      </c>
      <c r="Z252" s="10">
        <f t="shared" si="96"/>
        <v>23.690971741098529</v>
      </c>
      <c r="AA252" s="10">
        <f t="shared" si="96"/>
        <v>23.540923928036381</v>
      </c>
      <c r="AB252" s="10">
        <f t="shared" si="96"/>
        <v>23.394540355064873</v>
      </c>
      <c r="AC252" s="10">
        <f t="shared" si="96"/>
        <v>23.259238760066715</v>
      </c>
      <c r="AD252" s="10">
        <f t="shared" si="96"/>
        <v>23.127102016348648</v>
      </c>
      <c r="AE252" s="10">
        <f t="shared" si="96"/>
        <v>22.998774404962006</v>
      </c>
      <c r="AF252" s="10">
        <f t="shared" si="96"/>
        <v>22.878695691331181</v>
      </c>
      <c r="AG252" s="10">
        <f t="shared" si="96"/>
        <v>22.758003504760154</v>
      </c>
      <c r="AH252" s="10">
        <f t="shared" si="96"/>
        <v>22.642210693865643</v>
      </c>
      <c r="AI252" s="10">
        <f t="shared" si="96"/>
        <v>22.529593993509117</v>
      </c>
      <c r="AJ252" s="10">
        <f t="shared" si="96"/>
        <v>22.41792007818675</v>
      </c>
      <c r="AK252" s="10">
        <f t="shared" si="96"/>
        <v>22.308425112450244</v>
      </c>
      <c r="AL252" s="10">
        <f t="shared" si="96"/>
        <v>22.201357898066718</v>
      </c>
      <c r="AM252" s="10">
        <f t="shared" si="96"/>
        <v>21.682066231519514</v>
      </c>
      <c r="AN252" s="10">
        <f t="shared" si="96"/>
        <v>21.233378795847671</v>
      </c>
      <c r="AO252" s="186">
        <f t="shared" si="97"/>
        <v>21.233378795847671</v>
      </c>
      <c r="AP252" s="186">
        <f t="shared" si="97"/>
        <v>21.233378795847671</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9.3866880215367843</v>
      </c>
      <c r="T253" s="10">
        <f t="shared" si="95"/>
        <v>9.3288428129579586</v>
      </c>
      <c r="U253" s="10">
        <f t="shared" si="95"/>
        <v>9.2690736786718038</v>
      </c>
      <c r="V253" s="10">
        <f t="shared" si="95"/>
        <v>9.2112980563710636</v>
      </c>
      <c r="W253" s="10">
        <f t="shared" si="95"/>
        <v>9.1531846537345736</v>
      </c>
      <c r="X253" s="10">
        <f t="shared" si="95"/>
        <v>9.0952199434816077</v>
      </c>
      <c r="Y253" s="10">
        <f t="shared" si="95"/>
        <v>9.0371508080567828</v>
      </c>
      <c r="Z253" s="10">
        <f t="shared" si="96"/>
        <v>8.9778854889386022</v>
      </c>
      <c r="AA253" s="10">
        <f t="shared" si="96"/>
        <v>8.9210236557365192</v>
      </c>
      <c r="AB253" s="10">
        <f t="shared" si="96"/>
        <v>8.8655504159740453</v>
      </c>
      <c r="AC253" s="10">
        <f t="shared" si="96"/>
        <v>8.8142767814587977</v>
      </c>
      <c r="AD253" s="10">
        <f t="shared" si="96"/>
        <v>8.7642024929514974</v>
      </c>
      <c r="AE253" s="10">
        <f t="shared" si="96"/>
        <v>8.7155717059711719</v>
      </c>
      <c r="AF253" s="10">
        <f t="shared" si="96"/>
        <v>8.6700669055595281</v>
      </c>
      <c r="AG253" s="10">
        <f t="shared" si="96"/>
        <v>8.6243296246119279</v>
      </c>
      <c r="AH253" s="10">
        <f t="shared" si="96"/>
        <v>8.5804490017310258</v>
      </c>
      <c r="AI253" s="10">
        <f t="shared" si="96"/>
        <v>8.5377719916449841</v>
      </c>
      <c r="AJ253" s="10">
        <f t="shared" si="96"/>
        <v>8.4954522575782558</v>
      </c>
      <c r="AK253" s="10">
        <f t="shared" si="96"/>
        <v>8.4539582540928588</v>
      </c>
      <c r="AL253" s="10">
        <f t="shared" si="96"/>
        <v>8.4133842666321659</v>
      </c>
      <c r="AM253" s="10">
        <f t="shared" si="96"/>
        <v>8.2165944866024567</v>
      </c>
      <c r="AN253" s="10">
        <f t="shared" si="96"/>
        <v>8.0465607513125192</v>
      </c>
      <c r="AO253" s="186">
        <f t="shared" si="97"/>
        <v>8.0465607513125192</v>
      </c>
      <c r="AP253" s="186">
        <f t="shared" si="97"/>
        <v>8.0465607513125192</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9.0820340451989416</v>
      </c>
      <c r="T254" s="10">
        <f t="shared" si="95"/>
        <v>9.1709864255653493</v>
      </c>
      <c r="U254" s="10">
        <f t="shared" si="95"/>
        <v>9.2510952007809628</v>
      </c>
      <c r="V254" s="10">
        <f t="shared" si="95"/>
        <v>9.3403674446249312</v>
      </c>
      <c r="W254" s="10">
        <f t="shared" si="95"/>
        <v>9.4280870318846599</v>
      </c>
      <c r="X254" s="10">
        <f t="shared" si="95"/>
        <v>9.5164901053745403</v>
      </c>
      <c r="Y254" s="10">
        <f t="shared" si="95"/>
        <v>9.6044131733297995</v>
      </c>
      <c r="Z254" s="10">
        <f t="shared" si="96"/>
        <v>9.6868378084549605</v>
      </c>
      <c r="AA254" s="10">
        <f t="shared" si="96"/>
        <v>9.7803104171824682</v>
      </c>
      <c r="AB254" s="10">
        <f t="shared" si="96"/>
        <v>9.8801658982049503</v>
      </c>
      <c r="AC254" s="10">
        <f t="shared" si="96"/>
        <v>9.9993254773296236</v>
      </c>
      <c r="AD254" s="10">
        <f t="shared" si="96"/>
        <v>10.123998025324715</v>
      </c>
      <c r="AE254" s="10">
        <f t="shared" si="96"/>
        <v>10.255305838647608</v>
      </c>
      <c r="AF254" s="10">
        <f t="shared" si="96"/>
        <v>10.400982705211373</v>
      </c>
      <c r="AG254" s="10">
        <f t="shared" si="96"/>
        <v>10.545590941080398</v>
      </c>
      <c r="AH254" s="10">
        <f t="shared" si="96"/>
        <v>10.698733576577933</v>
      </c>
      <c r="AI254" s="10">
        <f t="shared" si="96"/>
        <v>10.857408793854301</v>
      </c>
      <c r="AJ254" s="10">
        <f t="shared" si="96"/>
        <v>11.017726282468184</v>
      </c>
      <c r="AK254" s="10">
        <f t="shared" si="96"/>
        <v>11.181839362145897</v>
      </c>
      <c r="AL254" s="10">
        <f t="shared" si="96"/>
        <v>11.350181429681037</v>
      </c>
      <c r="AM254" s="10">
        <f t="shared" si="96"/>
        <v>12.219840097159155</v>
      </c>
      <c r="AN254" s="10">
        <f t="shared" si="96"/>
        <v>13.212486827104552</v>
      </c>
      <c r="AO254" s="186">
        <f t="shared" si="97"/>
        <v>13.212486827104552</v>
      </c>
      <c r="AP254" s="186">
        <f t="shared" si="97"/>
        <v>13.212486827104552</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3.1382926349796718</v>
      </c>
      <c r="T255" s="10">
        <f t="shared" si="95"/>
        <v>3.1690300885917715</v>
      </c>
      <c r="U255" s="10">
        <f t="shared" si="95"/>
        <v>3.1967116385623204</v>
      </c>
      <c r="V255" s="10">
        <f t="shared" si="95"/>
        <v>3.227559620850136</v>
      </c>
      <c r="W255" s="10">
        <f t="shared" si="95"/>
        <v>3.2578710833783115</v>
      </c>
      <c r="X255" s="10">
        <f t="shared" si="95"/>
        <v>3.2884187242550289</v>
      </c>
      <c r="Y255" s="10">
        <f t="shared" si="95"/>
        <v>3.318800499442788</v>
      </c>
      <c r="Z255" s="10">
        <f t="shared" si="96"/>
        <v>3.3472822937266269</v>
      </c>
      <c r="AA255" s="10">
        <f t="shared" si="96"/>
        <v>3.3795817101439161</v>
      </c>
      <c r="AB255" s="10">
        <f t="shared" si="96"/>
        <v>3.4140867251103444</v>
      </c>
      <c r="AC255" s="10">
        <f t="shared" si="96"/>
        <v>3.4552622621864169</v>
      </c>
      <c r="AD255" s="10">
        <f t="shared" si="96"/>
        <v>3.4983428030883728</v>
      </c>
      <c r="AE255" s="10">
        <f t="shared" si="96"/>
        <v>3.5437161568344262</v>
      </c>
      <c r="AF255" s="10">
        <f t="shared" si="96"/>
        <v>3.5940547302364561</v>
      </c>
      <c r="AG255" s="10">
        <f t="shared" si="96"/>
        <v>3.6440240387995608</v>
      </c>
      <c r="AH255" s="10">
        <f t="shared" si="96"/>
        <v>3.696942405179982</v>
      </c>
      <c r="AI255" s="10">
        <f t="shared" si="96"/>
        <v>3.7517725526176551</v>
      </c>
      <c r="AJ255" s="10">
        <f t="shared" si="96"/>
        <v>3.8071701861512297</v>
      </c>
      <c r="AK255" s="10">
        <f t="shared" si="96"/>
        <v>3.8638793844093744</v>
      </c>
      <c r="AL255" s="10">
        <f t="shared" si="96"/>
        <v>3.9220499074522883</v>
      </c>
      <c r="AM255" s="10">
        <f t="shared" si="96"/>
        <v>4.2225600550150553</v>
      </c>
      <c r="AN255" s="10">
        <f t="shared" si="96"/>
        <v>4.5655686702900784</v>
      </c>
      <c r="AO255" s="186">
        <f t="shared" si="97"/>
        <v>4.5655686702900784</v>
      </c>
      <c r="AP255" s="186">
        <f t="shared" si="97"/>
        <v>4.5655686702900784</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16.536083715476273</v>
      </c>
      <c r="T256" s="10">
        <f t="shared" si="95"/>
        <v>16.434180551186166</v>
      </c>
      <c r="U256" s="10">
        <f t="shared" si="95"/>
        <v>16.328888098098371</v>
      </c>
      <c r="V256" s="10">
        <f t="shared" si="95"/>
        <v>16.227107520658627</v>
      </c>
      <c r="W256" s="10">
        <f t="shared" si="95"/>
        <v>16.124731891599332</v>
      </c>
      <c r="X256" s="10">
        <f t="shared" si="95"/>
        <v>16.022618206869726</v>
      </c>
      <c r="Y256" s="10">
        <f t="shared" si="95"/>
        <v>15.920320561260638</v>
      </c>
      <c r="Z256" s="10">
        <f t="shared" si="96"/>
        <v>15.815915655492585</v>
      </c>
      <c r="AA256" s="10">
        <f t="shared" si="96"/>
        <v>15.715744857029087</v>
      </c>
      <c r="AB256" s="10">
        <f t="shared" si="96"/>
        <v>15.618020277861627</v>
      </c>
      <c r="AC256" s="10">
        <f t="shared" si="96"/>
        <v>15.527693944356608</v>
      </c>
      <c r="AD256" s="10">
        <f t="shared" si="96"/>
        <v>15.439480441910401</v>
      </c>
      <c r="AE256" s="10">
        <f t="shared" si="96"/>
        <v>15.353809887737183</v>
      </c>
      <c r="AF256" s="10">
        <f t="shared" si="96"/>
        <v>15.273646236049119</v>
      </c>
      <c r="AG256" s="10">
        <f t="shared" si="96"/>
        <v>15.193073034411601</v>
      </c>
      <c r="AH256" s="10">
        <f t="shared" si="96"/>
        <v>15.115770619355192</v>
      </c>
      <c r="AI256" s="10">
        <f t="shared" si="96"/>
        <v>15.040588551954016</v>
      </c>
      <c r="AJ256" s="10">
        <f t="shared" si="96"/>
        <v>14.966035880794767</v>
      </c>
      <c r="AK256" s="10">
        <f t="shared" si="96"/>
        <v>14.892937860092418</v>
      </c>
      <c r="AL256" s="10">
        <f t="shared" si="96"/>
        <v>14.821460588047014</v>
      </c>
      <c r="AM256" s="10">
        <f t="shared" si="96"/>
        <v>14.47478535292093</v>
      </c>
      <c r="AN256" s="10">
        <f t="shared" si="96"/>
        <v>14.175244974593838</v>
      </c>
      <c r="AO256" s="186">
        <f t="shared" si="97"/>
        <v>14.175244974593838</v>
      </c>
      <c r="AP256" s="186">
        <f t="shared" si="97"/>
        <v>14.175244974593838</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6.1364685817984066</v>
      </c>
      <c r="T258" s="225">
        <f t="shared" si="99"/>
        <v>8.0636140236166529</v>
      </c>
      <c r="U258" s="225">
        <f t="shared" si="99"/>
        <v>9.8948316625352462</v>
      </c>
      <c r="V258" s="225">
        <f t="shared" si="99"/>
        <v>11.825446707542127</v>
      </c>
      <c r="W258" s="225">
        <f t="shared" si="99"/>
        <v>13.739219872767604</v>
      </c>
      <c r="X258" s="225">
        <f t="shared" si="99"/>
        <v>15.660406907252566</v>
      </c>
      <c r="Y258" s="225">
        <f t="shared" si="99"/>
        <v>17.576387255603258</v>
      </c>
      <c r="Z258" s="225">
        <f t="shared" ref="Z258:AN266" si="100">INDEX($J$220:$AV$228,MATCH($D258,$B$220:$B$228,0),MATCH(Z$247,$J$104:$AV$104,0))</f>
        <v>19.432725345871532</v>
      </c>
      <c r="AA258" s="225">
        <f t="shared" si="100"/>
        <v>21.40890232719104</v>
      </c>
      <c r="AB258" s="225">
        <f t="shared" si="100"/>
        <v>23.454315203262219</v>
      </c>
      <c r="AC258" s="225">
        <f t="shared" si="100"/>
        <v>25.686574218898009</v>
      </c>
      <c r="AD258" s="225">
        <f t="shared" si="100"/>
        <v>27.978035167722194</v>
      </c>
      <c r="AE258" s="225">
        <f t="shared" si="100"/>
        <v>30.340750016914047</v>
      </c>
      <c r="AF258" s="225">
        <f t="shared" si="100"/>
        <v>32.857769334340894</v>
      </c>
      <c r="AG258" s="225">
        <f t="shared" si="100"/>
        <v>35.363312983306699</v>
      </c>
      <c r="AH258" s="225">
        <f t="shared" si="100"/>
        <v>37.960504702211878</v>
      </c>
      <c r="AI258" s="225">
        <f t="shared" si="100"/>
        <v>40.617108970784599</v>
      </c>
      <c r="AJ258" s="225">
        <f t="shared" si="100"/>
        <v>43.291349043274529</v>
      </c>
      <c r="AK258" s="225">
        <f t="shared" si="100"/>
        <v>46.006348701724988</v>
      </c>
      <c r="AL258" s="225">
        <f t="shared" si="100"/>
        <v>48.766762049690882</v>
      </c>
      <c r="AM258" s="225">
        <f>INDEX($J$220:$AV$228,MATCH($D258,$B$220:$B$228,0),MATCH(AM$247,$J$104:$AV$104,0))</f>
        <v>62.586912687194292</v>
      </c>
      <c r="AN258" s="225">
        <f t="shared" si="100"/>
        <v>77.701376534825783</v>
      </c>
      <c r="AO258" s="226">
        <f t="shared" si="97"/>
        <v>77.701376534825783</v>
      </c>
      <c r="AP258" s="226">
        <f t="shared" si="97"/>
        <v>77.701376534825783</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0.58521253803385098</v>
      </c>
      <c r="T259" s="10">
        <f t="shared" si="99"/>
        <v>0.76899734197010827</v>
      </c>
      <c r="U259" s="10">
        <f t="shared" si="99"/>
        <v>0.94363386261368642</v>
      </c>
      <c r="V259" s="10">
        <f t="shared" si="99"/>
        <v>1.1277495499009991</v>
      </c>
      <c r="W259" s="10">
        <f t="shared" si="99"/>
        <v>1.310259088785406</v>
      </c>
      <c r="X259" s="10">
        <f t="shared" si="99"/>
        <v>1.493475661232873</v>
      </c>
      <c r="Y259" s="10">
        <f t="shared" si="99"/>
        <v>1.6761956910896356</v>
      </c>
      <c r="Z259" s="10">
        <f t="shared" si="100"/>
        <v>1.8532278571919887</v>
      </c>
      <c r="AA259" s="10">
        <f t="shared" si="100"/>
        <v>2.0416886195060586</v>
      </c>
      <c r="AB259" s="10">
        <f t="shared" si="100"/>
        <v>2.2367521555735617</v>
      </c>
      <c r="AC259" s="10">
        <f t="shared" si="100"/>
        <v>2.4496345237753587</v>
      </c>
      <c r="AD259" s="10">
        <f t="shared" si="100"/>
        <v>2.6681627635588097</v>
      </c>
      <c r="AE259" s="10">
        <f t="shared" si="100"/>
        <v>2.8934862269017296</v>
      </c>
      <c r="AF259" s="10">
        <f t="shared" si="100"/>
        <v>3.1335251423458157</v>
      </c>
      <c r="AG259" s="10">
        <f t="shared" si="100"/>
        <v>3.372469665310545</v>
      </c>
      <c r="AH259" s="10">
        <f t="shared" si="100"/>
        <v>3.6201543291071228</v>
      </c>
      <c r="AI259" s="10">
        <f t="shared" si="100"/>
        <v>3.8735049502077326</v>
      </c>
      <c r="AJ259" s="10">
        <f t="shared" si="100"/>
        <v>4.1285374333488774</v>
      </c>
      <c r="AK259" s="10">
        <f t="shared" si="100"/>
        <v>4.387457008949017</v>
      </c>
      <c r="AL259" s="10">
        <f t="shared" si="100"/>
        <v>4.6507075218217171</v>
      </c>
      <c r="AM259" s="10">
        <f t="shared" si="100"/>
        <v>5.9686846812864944</v>
      </c>
      <c r="AN259" s="10">
        <f t="shared" si="100"/>
        <v>7.410095752065752</v>
      </c>
      <c r="AO259" s="186">
        <f t="shared" si="97"/>
        <v>7.410095752065752</v>
      </c>
      <c r="AP259" s="186">
        <f t="shared" si="97"/>
        <v>7.410095752065752</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0.42103233040064192</v>
      </c>
      <c r="T260" s="10">
        <f t="shared" si="99"/>
        <v>0.55325667500111864</v>
      </c>
      <c r="U260" s="10">
        <f t="shared" si="99"/>
        <v>0.67889926889812835</v>
      </c>
      <c r="V260" s="10">
        <f t="shared" si="99"/>
        <v>0.81136166818699851</v>
      </c>
      <c r="W260" s="10">
        <f t="shared" si="99"/>
        <v>0.94266852079650898</v>
      </c>
      <c r="X260" s="10">
        <f t="shared" si="99"/>
        <v>1.0744840501164106</v>
      </c>
      <c r="Y260" s="10">
        <f t="shared" si="99"/>
        <v>1.2059423408767798</v>
      </c>
      <c r="Z260" s="10">
        <f t="shared" si="100"/>
        <v>1.3333084866882967</v>
      </c>
      <c r="AA260" s="10">
        <f t="shared" si="100"/>
        <v>1.4688969588915091</v>
      </c>
      <c r="AB260" s="10">
        <f t="shared" si="100"/>
        <v>1.6092358098713899</v>
      </c>
      <c r="AC260" s="10">
        <f t="shared" si="100"/>
        <v>1.7623944552523361</v>
      </c>
      <c r="AD260" s="10">
        <f t="shared" si="100"/>
        <v>1.9196150342294984</v>
      </c>
      <c r="AE260" s="10">
        <f t="shared" si="100"/>
        <v>2.0817244503810124</v>
      </c>
      <c r="AF260" s="10">
        <f t="shared" si="100"/>
        <v>2.2544209279647172</v>
      </c>
      <c r="AG260" s="10">
        <f t="shared" si="100"/>
        <v>2.4263300426913239</v>
      </c>
      <c r="AH260" s="10">
        <f t="shared" si="100"/>
        <v>2.6045272692120252</v>
      </c>
      <c r="AI260" s="10">
        <f t="shared" si="100"/>
        <v>2.7868008800420609</v>
      </c>
      <c r="AJ260" s="10">
        <f t="shared" si="100"/>
        <v>2.9702845098794097</v>
      </c>
      <c r="AK260" s="10">
        <f t="shared" si="100"/>
        <v>3.1565647161571606</v>
      </c>
      <c r="AL260" s="10">
        <f t="shared" si="100"/>
        <v>3.3459608239137335</v>
      </c>
      <c r="AM260" s="10">
        <f t="shared" si="100"/>
        <v>4.2941821260898934</v>
      </c>
      <c r="AN260" s="10">
        <f t="shared" si="100"/>
        <v>5.3312082025208989</v>
      </c>
      <c r="AO260" s="186">
        <f t="shared" si="97"/>
        <v>5.3312082025208989</v>
      </c>
      <c r="AP260" s="186">
        <f t="shared" si="97"/>
        <v>5.3312082025208989</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5.340144590343491</v>
      </c>
      <c r="T261" s="225">
        <f t="shared" si="99"/>
        <v>7.0172061068737017</v>
      </c>
      <c r="U261" s="225">
        <f t="shared" si="99"/>
        <v>8.6107882849391828</v>
      </c>
      <c r="V261" s="225">
        <f t="shared" si="99"/>
        <v>10.290869157382561</v>
      </c>
      <c r="W261" s="225">
        <f t="shared" si="99"/>
        <v>11.956293705588799</v>
      </c>
      <c r="X261" s="225">
        <f t="shared" si="99"/>
        <v>13.628170031929608</v>
      </c>
      <c r="Y261" s="225">
        <f t="shared" si="99"/>
        <v>15.29551533909825</v>
      </c>
      <c r="Z261" s="225">
        <f t="shared" si="100"/>
        <v>16.910958110205776</v>
      </c>
      <c r="AA261" s="225">
        <f t="shared" si="100"/>
        <v>18.630688387593089</v>
      </c>
      <c r="AB261" s="225">
        <f t="shared" si="100"/>
        <v>20.410669880135714</v>
      </c>
      <c r="AC261" s="225">
        <f t="shared" si="100"/>
        <v>22.353250657286765</v>
      </c>
      <c r="AD261" s="225">
        <f t="shared" si="100"/>
        <v>24.347350786169137</v>
      </c>
      <c r="AE261" s="225">
        <f t="shared" si="100"/>
        <v>26.403458261054702</v>
      </c>
      <c r="AF261" s="225">
        <f t="shared" si="100"/>
        <v>28.593846252547984</v>
      </c>
      <c r="AG261" s="225">
        <f t="shared" si="100"/>
        <v>30.774247762722904</v>
      </c>
      <c r="AH261" s="225">
        <f t="shared" si="100"/>
        <v>33.034404255487303</v>
      </c>
      <c r="AI261" s="225">
        <f t="shared" si="100"/>
        <v>35.346263384951691</v>
      </c>
      <c r="AJ261" s="225">
        <f t="shared" si="100"/>
        <v>37.673469735970215</v>
      </c>
      <c r="AK261" s="225">
        <f t="shared" si="100"/>
        <v>40.036146338253026</v>
      </c>
      <c r="AL261" s="225">
        <f t="shared" si="100"/>
        <v>42.438343336535695</v>
      </c>
      <c r="AM261" s="225">
        <f t="shared" si="100"/>
        <v>54.46506549453737</v>
      </c>
      <c r="AN261" s="225">
        <f t="shared" si="100"/>
        <v>67.618139005135703</v>
      </c>
      <c r="AO261" s="226">
        <f t="shared" si="97"/>
        <v>67.618139005135703</v>
      </c>
      <c r="AP261" s="226">
        <f t="shared" si="97"/>
        <v>67.618139005135703</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1.2990657099472795</v>
      </c>
      <c r="T262" s="10">
        <f t="shared" si="99"/>
        <v>1.7070346465068134</v>
      </c>
      <c r="U262" s="10">
        <f t="shared" si="99"/>
        <v>2.0946960531382781</v>
      </c>
      <c r="V262" s="10">
        <f t="shared" si="99"/>
        <v>2.503399490733611</v>
      </c>
      <c r="W262" s="10">
        <f t="shared" si="99"/>
        <v>2.9085375701390599</v>
      </c>
      <c r="X262" s="10">
        <f t="shared" si="99"/>
        <v>3.315245135838564</v>
      </c>
      <c r="Y262" s="10">
        <f t="shared" si="99"/>
        <v>3.7208504670314739</v>
      </c>
      <c r="Z262" s="10">
        <f t="shared" si="100"/>
        <v>4.1138297721466959</v>
      </c>
      <c r="AA262" s="10">
        <f t="shared" si="100"/>
        <v>4.5321784883503309</v>
      </c>
      <c r="AB262" s="10">
        <f t="shared" si="100"/>
        <v>4.9651841649165078</v>
      </c>
      <c r="AC262" s="10">
        <f t="shared" si="100"/>
        <v>5.4377444174914942</v>
      </c>
      <c r="AD262" s="10">
        <f t="shared" si="100"/>
        <v>5.9228374811356597</v>
      </c>
      <c r="AE262" s="10">
        <f t="shared" si="100"/>
        <v>6.4230147088122447</v>
      </c>
      <c r="AF262" s="10">
        <f t="shared" si="100"/>
        <v>6.9558575716018822</v>
      </c>
      <c r="AG262" s="10">
        <f t="shared" si="100"/>
        <v>7.4862710815483071</v>
      </c>
      <c r="AH262" s="10">
        <f t="shared" si="100"/>
        <v>8.0360861191737349</v>
      </c>
      <c r="AI262" s="10">
        <f t="shared" si="100"/>
        <v>8.5984785545296081</v>
      </c>
      <c r="AJ262" s="10">
        <f t="shared" si="100"/>
        <v>9.1646044186207227</v>
      </c>
      <c r="AK262" s="10">
        <f t="shared" si="100"/>
        <v>9.7393589230718689</v>
      </c>
      <c r="AL262" s="10">
        <f t="shared" si="100"/>
        <v>10.32372732288079</v>
      </c>
      <c r="AM262" s="10">
        <f t="shared" si="100"/>
        <v>13.249397610306131</v>
      </c>
      <c r="AN262" s="10">
        <f t="shared" si="100"/>
        <v>16.449068796912545</v>
      </c>
      <c r="AO262" s="186">
        <f t="shared" si="97"/>
        <v>16.449068796912545</v>
      </c>
      <c r="AP262" s="186">
        <f t="shared" si="97"/>
        <v>16.449068796912545</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0.49229146503437643</v>
      </c>
      <c r="T263" s="10">
        <f t="shared" si="99"/>
        <v>0.64689459552233297</v>
      </c>
      <c r="U263" s="10">
        <f t="shared" si="99"/>
        <v>0.79380202318096638</v>
      </c>
      <c r="V263" s="10">
        <f t="shared" si="99"/>
        <v>0.94868349878127101</v>
      </c>
      <c r="W263" s="10">
        <f t="shared" si="99"/>
        <v>1.102213853038575</v>
      </c>
      <c r="X263" s="10">
        <f t="shared" si="99"/>
        <v>1.2563389768299646</v>
      </c>
      <c r="Y263" s="10">
        <f t="shared" si="99"/>
        <v>1.4100463999339232</v>
      </c>
      <c r="Z263" s="10">
        <f t="shared" si="100"/>
        <v>1.5589690882644582</v>
      </c>
      <c r="AA263" s="10">
        <f t="shared" si="100"/>
        <v>1.7175057202593835</v>
      </c>
      <c r="AB263" s="10">
        <f t="shared" si="100"/>
        <v>1.8815967260127535</v>
      </c>
      <c r="AC263" s="10">
        <f t="shared" si="100"/>
        <v>2.0606772584875861</v>
      </c>
      <c r="AD263" s="10">
        <f t="shared" si="100"/>
        <v>2.2445072011539131</v>
      </c>
      <c r="AE263" s="10">
        <f t="shared" si="100"/>
        <v>2.4340534098670443</v>
      </c>
      <c r="AF263" s="10">
        <f t="shared" si="100"/>
        <v>2.6359785253921606</v>
      </c>
      <c r="AG263" s="10">
        <f t="shared" si="100"/>
        <v>2.8369830179948856</v>
      </c>
      <c r="AH263" s="10">
        <f t="shared" si="100"/>
        <v>3.045339876541739</v>
      </c>
      <c r="AI263" s="10">
        <f t="shared" si="100"/>
        <v>3.2584630417562446</v>
      </c>
      <c r="AJ263" s="10">
        <f t="shared" si="100"/>
        <v>3.473001020007227</v>
      </c>
      <c r="AK263" s="10">
        <f t="shared" si="100"/>
        <v>3.6908088913602817</v>
      </c>
      <c r="AL263" s="10">
        <f t="shared" si="100"/>
        <v>3.9122600261711633</v>
      </c>
      <c r="AM263" s="10">
        <f t="shared" si="100"/>
        <v>5.0209664610924714</v>
      </c>
      <c r="AN263" s="10">
        <f t="shared" si="100"/>
        <v>6.2335077544398878</v>
      </c>
      <c r="AO263" s="186">
        <f t="shared" si="97"/>
        <v>6.2335077544398878</v>
      </c>
      <c r="AP263" s="186">
        <f t="shared" si="97"/>
        <v>6.2335077544398878</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0.86724655805596251</v>
      </c>
      <c r="T266" s="10">
        <f t="shared" si="99"/>
        <v>1.1396035707272965</v>
      </c>
      <c r="U266" s="10">
        <f t="shared" si="99"/>
        <v>1.3984034282078817</v>
      </c>
      <c r="V266" s="10">
        <f t="shared" si="99"/>
        <v>1.6712507882806653</v>
      </c>
      <c r="W266" s="10">
        <f t="shared" si="99"/>
        <v>1.9417179418752577</v>
      </c>
      <c r="X266" s="10">
        <f t="shared" si="99"/>
        <v>2.2132328727885895</v>
      </c>
      <c r="Y266" s="10">
        <f t="shared" si="99"/>
        <v>2.4840119601840032</v>
      </c>
      <c r="Z266" s="10">
        <f t="shared" si="100"/>
        <v>2.7463620069435559</v>
      </c>
      <c r="AA266" s="10">
        <f t="shared" si="100"/>
        <v>3.0256484829213242</v>
      </c>
      <c r="AB266" s="10">
        <f t="shared" si="100"/>
        <v>3.3147198360832446</v>
      </c>
      <c r="AC266" s="10">
        <f t="shared" si="100"/>
        <v>3.6301975285368044</v>
      </c>
      <c r="AD266" s="10">
        <f t="shared" si="100"/>
        <v>3.9540420319832834</v>
      </c>
      <c r="AE266" s="10">
        <f t="shared" si="100"/>
        <v>4.2879566105907783</v>
      </c>
      <c r="AF266" s="10">
        <f t="shared" si="100"/>
        <v>4.6436785230394966</v>
      </c>
      <c r="AG266" s="10">
        <f t="shared" si="100"/>
        <v>4.9977786176883559</v>
      </c>
      <c r="AH266" s="10">
        <f t="shared" si="100"/>
        <v>5.364831027198429</v>
      </c>
      <c r="AI266" s="10">
        <f t="shared" si="100"/>
        <v>5.7402800134232166</v>
      </c>
      <c r="AJ266" s="10">
        <f t="shared" si="100"/>
        <v>6.1182214087660292</v>
      </c>
      <c r="AK266" s="10">
        <f t="shared" si="100"/>
        <v>6.5019232199181731</v>
      </c>
      <c r="AL266" s="10">
        <f t="shared" si="100"/>
        <v>6.8920431957518247</v>
      </c>
      <c r="AM266" s="10">
        <f t="shared" si="100"/>
        <v>8.8451988116284035</v>
      </c>
      <c r="AN266" s="10">
        <f t="shared" si="100"/>
        <v>10.981275379770494</v>
      </c>
      <c r="AO266" s="186">
        <f>AN266</f>
        <v>10.981275379770494</v>
      </c>
      <c r="AP266" s="186">
        <f>AO266</f>
        <v>10.981275379770494</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71" zoomScale="70" zoomScaleNormal="70" workbookViewId="0">
      <selection activeCell="G101" sqref="G101"/>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DriversGams!M163</f>
        <v>0</v>
      </c>
      <c r="F1" s="185" t="s">
        <v>16</v>
      </c>
      <c r="H1" s="185" t="s">
        <v>16</v>
      </c>
      <c r="BA1" s="192" t="s">
        <v>223</v>
      </c>
      <c r="BB1" s="192" t="s">
        <v>539</v>
      </c>
      <c r="BC1" s="192" t="s">
        <v>197</v>
      </c>
      <c r="BD1" s="192" t="s">
        <v>543</v>
      </c>
      <c r="BF1" s="192"/>
    </row>
    <row r="2" spans="1:58" ht="15.75" thickBot="1">
      <c r="A2" s="185" t="s">
        <v>16</v>
      </c>
      <c r="B2" s="363" t="s">
        <v>296</v>
      </c>
      <c r="C2" s="363"/>
      <c r="BA2" s="192"/>
      <c r="BB2" s="192"/>
      <c r="BC2" s="192"/>
      <c r="BD2" s="192" t="s">
        <v>153</v>
      </c>
      <c r="BE2" s="192" t="s">
        <v>153</v>
      </c>
      <c r="BF2" s="192" t="s">
        <v>545</v>
      </c>
    </row>
    <row r="3" spans="1:58">
      <c r="A3" s="185" t="s">
        <v>16</v>
      </c>
      <c r="C3" s="192" t="str">
        <f>INDEX($BB$4:$BB$7,MATCH($D$3,$BA$4:$BA$7,0))</f>
        <v>NDC-PAMS-reference</v>
      </c>
      <c r="D3" s="196">
        <f>DriversGams!C164</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622</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623</v>
      </c>
      <c r="BC5" s="192">
        <v>1</v>
      </c>
      <c r="BD5" s="257">
        <v>0.8</v>
      </c>
      <c r="BE5" s="257">
        <v>0.85</v>
      </c>
      <c r="BF5" s="201">
        <v>1</v>
      </c>
    </row>
    <row r="6" spans="1:58">
      <c r="A6" s="185" t="s">
        <v>16</v>
      </c>
      <c r="B6" s="185" t="s">
        <v>9</v>
      </c>
      <c r="C6" s="185" t="s">
        <v>10</v>
      </c>
      <c r="D6" s="185" t="s">
        <v>403</v>
      </c>
      <c r="I6" s="281"/>
      <c r="J6" s="281"/>
      <c r="K6" s="281"/>
      <c r="L6" s="281"/>
      <c r="BA6" s="192">
        <v>2</v>
      </c>
      <c r="BB6" s="192" t="s">
        <v>614</v>
      </c>
      <c r="BC6" s="192">
        <v>1</v>
      </c>
      <c r="BD6" s="257">
        <v>0.92</v>
      </c>
      <c r="BE6" s="257">
        <v>0.93</v>
      </c>
      <c r="BF6" s="201">
        <v>1</v>
      </c>
    </row>
    <row r="7" spans="1:58">
      <c r="A7" s="185" t="s">
        <v>16</v>
      </c>
      <c r="B7" s="186" t="s">
        <v>594</v>
      </c>
      <c r="C7" s="186" t="s">
        <v>2</v>
      </c>
      <c r="D7" s="185">
        <f>MATCH(B7,Drivers!$A$7:$A$23,0)</f>
        <v>15</v>
      </c>
      <c r="E7" s="186"/>
      <c r="F7" s="24" cm="1">
        <f t="array" ref="F7">INDEX(Drivers!$C$7:$AG$23,$D7,F$3)</f>
        <v>135.95535691221758</v>
      </c>
      <c r="G7" s="24" cm="1">
        <f t="array" ref="G7">INDEX(Drivers!$C$7:$AG$23,$D7,G$3)</f>
        <v>145.137</v>
      </c>
      <c r="H7" s="24" cm="1">
        <f t="array" ref="H7">INDEX(Drivers!$C$7:$AG$23,$D7,H$3)</f>
        <v>148.477</v>
      </c>
      <c r="I7" s="24" cm="1">
        <f t="array" ref="I7">INDEX(Drivers!$C$7:$AG$23,$D7,I$3)</f>
        <v>150.78899999999999</v>
      </c>
      <c r="J7" s="24" cm="1">
        <f t="array" ref="J7">INDEX(Drivers!$C$7:$AG$23,$D7,J$3)</f>
        <v>140.006</v>
      </c>
      <c r="K7" s="24" cm="1">
        <f t="array" ref="K7">INDEX(Drivers!$C$7:$AG$23,$D7,K$3)</f>
        <v>143.05421656693821</v>
      </c>
      <c r="L7" s="24" cm="1">
        <f t="array" ref="L7">INDEX(Drivers!$C$7:$AG$23,$D7,L$3)</f>
        <v>169.26686035613869</v>
      </c>
      <c r="M7" s="24" cm="1">
        <f t="array" ref="M7">INDEX(Drivers!$C$7:$AG$23,$D7,M$3)</f>
        <v>225.77998803258609</v>
      </c>
      <c r="N7" s="24" cm="1">
        <f t="array" ref="N7">INDEX(Drivers!$C$7:$AG$23,$D7,N$3)</f>
        <v>307.91024699012343</v>
      </c>
      <c r="O7" s="186"/>
      <c r="P7" s="186">
        <f>G7</f>
        <v>145.137</v>
      </c>
      <c r="Q7" s="186">
        <f t="shared" ref="Q7:V7" si="0">I7</f>
        <v>150.78899999999999</v>
      </c>
      <c r="R7" s="186">
        <f t="shared" si="0"/>
        <v>140.006</v>
      </c>
      <c r="S7" s="24">
        <f t="shared" si="0"/>
        <v>143.05421656693821</v>
      </c>
      <c r="T7" s="186">
        <f t="shared" si="0"/>
        <v>169.26686035613869</v>
      </c>
      <c r="U7" s="186">
        <f t="shared" si="0"/>
        <v>225.77998803258609</v>
      </c>
      <c r="V7" s="186">
        <f t="shared" si="0"/>
        <v>307.91024699012343</v>
      </c>
      <c r="X7" s="186">
        <f t="shared" ref="X7:AD7" si="1">P7</f>
        <v>145.137</v>
      </c>
      <c r="Y7" s="186">
        <f t="shared" si="1"/>
        <v>150.78899999999999</v>
      </c>
      <c r="Z7" s="186">
        <f t="shared" si="1"/>
        <v>140.006</v>
      </c>
      <c r="AA7" s="186">
        <f t="shared" si="1"/>
        <v>143.05421656693821</v>
      </c>
      <c r="AB7" s="186">
        <f t="shared" si="1"/>
        <v>169.26686035613869</v>
      </c>
      <c r="AC7" s="186">
        <f t="shared" si="1"/>
        <v>225.77998803258609</v>
      </c>
      <c r="AD7" s="186">
        <f t="shared" si="1"/>
        <v>307.91024699012343</v>
      </c>
      <c r="BA7" s="192">
        <v>3</v>
      </c>
      <c r="BB7" s="192" t="s">
        <v>624</v>
      </c>
      <c r="BC7" s="192">
        <v>1</v>
      </c>
      <c r="BD7" s="257">
        <v>0.8</v>
      </c>
      <c r="BE7" s="257">
        <v>0.65</v>
      </c>
      <c r="BF7" s="201">
        <v>1</v>
      </c>
    </row>
    <row r="8" spans="1:58">
      <c r="A8" s="185" t="s">
        <v>16</v>
      </c>
      <c r="B8" s="186" t="s">
        <v>387</v>
      </c>
      <c r="C8" s="186" t="s">
        <v>68</v>
      </c>
      <c r="D8" s="185">
        <f>MATCH(B8,Drivers!$A$7:$A$23,0)</f>
        <v>7</v>
      </c>
      <c r="E8" s="186"/>
      <c r="F8" s="24" cm="1">
        <f t="array" ref="F8">INDEX(Drivers!$C$7:$AG$23,$D8,F$3)</f>
        <v>123.26923682676239</v>
      </c>
      <c r="G8" s="24" cm="1">
        <f t="array" ref="G8">INDEX(Drivers!$C$7:$AG$23,$D8,G$3)</f>
        <v>131.09700000000001</v>
      </c>
      <c r="H8" s="24" cm="1">
        <f t="array" ref="H8">INDEX(Drivers!$C$7:$AG$23,$D8,H$3)</f>
        <v>133.3638</v>
      </c>
      <c r="I8" s="24" cm="1">
        <f t="array" ref="I8">INDEX(Drivers!$C$7:$AG$23,$D8,I$3)</f>
        <v>130.89420000000001</v>
      </c>
      <c r="J8" s="24" cm="1">
        <f t="array" ref="J8">INDEX(Drivers!$C$7:$AG$23,$D8,J$3)</f>
        <v>120.23159999999999</v>
      </c>
      <c r="K8" s="24" cm="1">
        <f t="array" ref="K8">INDEX(Drivers!$C$7:$AG$23,$D8,K$3)</f>
        <v>122.31124895612703</v>
      </c>
      <c r="L8" s="24" cm="1">
        <f t="array" ref="L8">INDEX(Drivers!$C$7:$AG$23,$D8,L$3)</f>
        <v>134.39504012102861</v>
      </c>
      <c r="M8" s="24" cm="1">
        <f t="array" ref="M8">INDEX(Drivers!$C$7:$AG$23,$D8,M$3)</f>
        <v>153.24526928895597</v>
      </c>
      <c r="N8" s="24" cm="1">
        <f t="array" ref="N8">INDEX(Drivers!$C$7:$AG$23,$D8,N$3)</f>
        <v>190.20602741301033</v>
      </c>
      <c r="O8" s="186"/>
      <c r="P8" s="186">
        <f>G8</f>
        <v>131.09700000000001</v>
      </c>
      <c r="Q8" s="186">
        <f t="shared" ref="Q8:Q9" si="2">I8</f>
        <v>130.89420000000001</v>
      </c>
      <c r="R8" s="186">
        <f>J8</f>
        <v>120.23159999999999</v>
      </c>
      <c r="S8" s="24">
        <f t="shared" ref="S8:S9" si="3">K8</f>
        <v>122.31124895612703</v>
      </c>
      <c r="T8" s="186">
        <f t="shared" ref="T8:V9" si="4">L8</f>
        <v>134.39504012102861</v>
      </c>
      <c r="U8" s="186">
        <f t="shared" si="4"/>
        <v>153.24526928895597</v>
      </c>
      <c r="V8" s="186">
        <f t="shared" si="4"/>
        <v>190.20602741301033</v>
      </c>
      <c r="X8" s="186">
        <f>P8</f>
        <v>131.09700000000001</v>
      </c>
      <c r="Y8" s="186">
        <f>Q8</f>
        <v>130.89420000000001</v>
      </c>
      <c r="Z8" s="186">
        <f t="shared" ref="Z8:Z9" si="5">R8</f>
        <v>120.23159999999999</v>
      </c>
      <c r="AA8" s="186">
        <f t="shared" ref="AA8:AA9" si="6">S8</f>
        <v>122.31124895612703</v>
      </c>
      <c r="AB8" s="186">
        <f t="shared" ref="AB8:AD9" si="7">T8</f>
        <v>134.39504012102861</v>
      </c>
      <c r="AC8" s="186">
        <f t="shared" si="7"/>
        <v>153.24526928895597</v>
      </c>
      <c r="AD8" s="186">
        <f t="shared" si="7"/>
        <v>190.20602741301033</v>
      </c>
    </row>
    <row r="9" spans="1:58">
      <c r="A9" s="185" t="s">
        <v>16</v>
      </c>
      <c r="B9" s="186" t="s">
        <v>388</v>
      </c>
      <c r="C9" s="186" t="s">
        <v>69</v>
      </c>
      <c r="D9" s="185">
        <f>MATCH(B9,Drivers!$A$7:$A$23,0)</f>
        <v>6</v>
      </c>
      <c r="E9" s="186"/>
      <c r="F9" s="24" cm="1">
        <f t="array" ref="F9">INDEX(Drivers!$C$7:$AG$23,$D9,F$3)</f>
        <v>13.345629432701433</v>
      </c>
      <c r="G9" s="24" cm="1">
        <f t="array" ref="G9">INDEX(Drivers!$C$7:$AG$23,$D9,G$3)</f>
        <v>14.365</v>
      </c>
      <c r="H9" s="24" cm="1">
        <f t="array" ref="H9">INDEX(Drivers!$C$7:$AG$23,$D9,H$3)</f>
        <v>14.513</v>
      </c>
      <c r="I9" s="24" cm="1">
        <f t="array" ref="I9">INDEX(Drivers!$C$7:$AG$23,$D9,I$3)</f>
        <v>14.384</v>
      </c>
      <c r="J9" s="24" cm="1">
        <f t="array" ref="J9">INDEX(Drivers!$C$7:$AG$23,$D9,J$3)</f>
        <v>12.598000000000001</v>
      </c>
      <c r="K9" s="24" cm="1">
        <f t="array" ref="K9">INDEX(Drivers!$C$7:$AG$23,$D9,K$3)</f>
        <v>12.896120610687023</v>
      </c>
      <c r="L9" s="24" cm="1">
        <f t="array" ref="L9">INDEX(Drivers!$C$7:$AG$23,$D9,L$3)</f>
        <v>14.338639694656482</v>
      </c>
      <c r="M9" s="24" cm="1">
        <f t="array" ref="M9">INDEX(Drivers!$C$7:$AG$23,$D9,M$3)</f>
        <v>16.665903816793893</v>
      </c>
      <c r="N9" s="24" cm="1">
        <f t="array" ref="N9">INDEX(Drivers!$C$7:$AG$23,$D9,N$3)</f>
        <v>20.849209160305342</v>
      </c>
      <c r="O9" s="186"/>
      <c r="P9" s="186">
        <f>G9</f>
        <v>14.365</v>
      </c>
      <c r="Q9" s="186">
        <f t="shared" si="2"/>
        <v>14.384</v>
      </c>
      <c r="R9" s="186">
        <f>J9</f>
        <v>12.598000000000001</v>
      </c>
      <c r="S9" s="24">
        <f t="shared" si="3"/>
        <v>12.896120610687023</v>
      </c>
      <c r="T9" s="186">
        <f t="shared" si="4"/>
        <v>14.338639694656482</v>
      </c>
      <c r="U9" s="186">
        <f t="shared" si="4"/>
        <v>16.665903816793893</v>
      </c>
      <c r="V9" s="186">
        <f t="shared" si="4"/>
        <v>20.849209160305342</v>
      </c>
      <c r="X9" s="186">
        <f>P9</f>
        <v>14.365</v>
      </c>
      <c r="Y9" s="186">
        <f>Q9</f>
        <v>14.384</v>
      </c>
      <c r="Z9" s="186">
        <f t="shared" si="5"/>
        <v>12.598000000000001</v>
      </c>
      <c r="AA9" s="186">
        <f t="shared" si="6"/>
        <v>12.896120610687023</v>
      </c>
      <c r="AB9" s="186">
        <f t="shared" si="7"/>
        <v>14.338639694656482</v>
      </c>
      <c r="AC9" s="186">
        <f t="shared" si="7"/>
        <v>16.665903816793893</v>
      </c>
      <c r="AD9" s="186">
        <f t="shared" si="7"/>
        <v>20.849209160305342</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1.223309374555521E-2</v>
      </c>
      <c r="G28" s="62">
        <f t="shared" ref="G28:H35" si="25">F28</f>
        <v>1.223309374555521E-2</v>
      </c>
      <c r="H28" s="62">
        <f t="shared" si="25"/>
        <v>1.223309374555521E-2</v>
      </c>
      <c r="I28" s="62">
        <f t="shared" ref="I28:I35" si="26">H28</f>
        <v>1.223309374555521E-2</v>
      </c>
      <c r="J28" s="62">
        <f t="shared" ref="J28:J35" si="27">I28</f>
        <v>1.223309374555521E-2</v>
      </c>
      <c r="K28" s="62">
        <f t="shared" ref="K28:K35" si="28">J28</f>
        <v>1.223309374555521E-2</v>
      </c>
      <c r="L28" s="62">
        <f t="shared" ref="L28:N35" si="29">IF($D$4,AB28,T28)</f>
        <v>1.223309374555521E-2</v>
      </c>
      <c r="M28" s="62">
        <f t="shared" si="29"/>
        <v>1.223309374555521E-2</v>
      </c>
      <c r="N28" s="62">
        <f t="shared" si="29"/>
        <v>1.223309374555521E-2</v>
      </c>
      <c r="P28" s="231">
        <f>$G28</f>
        <v>1.223309374555521E-2</v>
      </c>
      <c r="Q28" s="231">
        <f>P28</f>
        <v>1.223309374555521E-2</v>
      </c>
      <c r="R28" s="231">
        <f>Q28</f>
        <v>1.223309374555521E-2</v>
      </c>
      <c r="S28" s="231">
        <f>R28</f>
        <v>1.223309374555521E-2</v>
      </c>
      <c r="T28" s="34">
        <f t="shared" ref="T28:T35" si="30">R28</f>
        <v>1.223309374555521E-2</v>
      </c>
      <c r="U28" s="34">
        <f t="shared" ref="U28:U35" si="31">T28</f>
        <v>1.223309374555521E-2</v>
      </c>
      <c r="V28" s="34">
        <f>T28</f>
        <v>1.223309374555521E-2</v>
      </c>
      <c r="W28" s="232"/>
      <c r="X28" s="231">
        <f>P28</f>
        <v>1.223309374555521E-2</v>
      </c>
      <c r="Y28" s="231">
        <f t="shared" ref="Y28:AA28" si="32">Q28</f>
        <v>1.223309374555521E-2</v>
      </c>
      <c r="Z28" s="231">
        <f t="shared" si="32"/>
        <v>1.223309374555521E-2</v>
      </c>
      <c r="AA28" s="231">
        <f t="shared" si="32"/>
        <v>1.223309374555521E-2</v>
      </c>
      <c r="AB28" s="258">
        <f t="shared" ref="AB28:AB35" si="33">IF(INDEX($BF$4:$BF$7,MATCH($D$3,$BA$4:$BA$7,0)),Z28*$AB$27,Z28)</f>
        <v>1.162143905827745E-2</v>
      </c>
      <c r="AC28" s="258">
        <f t="shared" ref="AC28:AD35" si="34">IF(INDEX($BF$4:$BF$7,MATCH($D$3,$BA$4:$BA$7,0)),AB28*$AC$27,AB28)</f>
        <v>1.1040367105363576E-2</v>
      </c>
      <c r="AD28" s="72">
        <f t="shared" si="34"/>
        <v>1.0488348750095397E-2</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8.1866056980928109E-2</v>
      </c>
      <c r="G29" s="62">
        <f t="shared" si="25"/>
        <v>8.1866056980928109E-2</v>
      </c>
      <c r="H29" s="62">
        <f t="shared" si="25"/>
        <v>8.1866056980928109E-2</v>
      </c>
      <c r="I29" s="62">
        <f t="shared" si="26"/>
        <v>8.1866056980928109E-2</v>
      </c>
      <c r="J29" s="62">
        <f t="shared" si="27"/>
        <v>8.1866056980928109E-2</v>
      </c>
      <c r="K29" s="62">
        <f t="shared" si="28"/>
        <v>8.1866056980928109E-2</v>
      </c>
      <c r="L29" s="62">
        <f t="shared" si="29"/>
        <v>8.1866056980928109E-2</v>
      </c>
      <c r="M29" s="62">
        <f t="shared" si="29"/>
        <v>8.1866056980928109E-2</v>
      </c>
      <c r="N29" s="62">
        <f t="shared" si="29"/>
        <v>8.1866056980928109E-2</v>
      </c>
      <c r="P29" s="231">
        <f t="shared" ref="P29:P35" si="36">$G29</f>
        <v>8.1866056980928109E-2</v>
      </c>
      <c r="Q29" s="231">
        <f t="shared" ref="Q29:R35" si="37">P29</f>
        <v>8.1866056980928109E-2</v>
      </c>
      <c r="R29" s="231">
        <f t="shared" si="37"/>
        <v>8.1866056980928109E-2</v>
      </c>
      <c r="S29" s="231">
        <f t="shared" ref="S29" si="38">R29</f>
        <v>8.1866056980928109E-2</v>
      </c>
      <c r="T29" s="34">
        <f t="shared" si="30"/>
        <v>8.1866056980928109E-2</v>
      </c>
      <c r="U29" s="34">
        <f t="shared" si="31"/>
        <v>8.1866056980928109E-2</v>
      </c>
      <c r="V29" s="34">
        <f t="shared" ref="V29:V35" si="39">T29</f>
        <v>8.1866056980928109E-2</v>
      </c>
      <c r="W29" s="232"/>
      <c r="X29" s="231">
        <f t="shared" ref="X29:X35" si="40">P29</f>
        <v>8.1866056980928109E-2</v>
      </c>
      <c r="Y29" s="231">
        <f t="shared" ref="Y29:Y35" si="41">Q29</f>
        <v>8.1866056980928109E-2</v>
      </c>
      <c r="Z29" s="231">
        <f t="shared" ref="Z29:Z35" si="42">R29</f>
        <v>8.1866056980928109E-2</v>
      </c>
      <c r="AA29" s="231">
        <f t="shared" ref="AA29:AA35" si="43">S29</f>
        <v>8.1866056980928109E-2</v>
      </c>
      <c r="AB29" s="70">
        <f t="shared" si="33"/>
        <v>7.77727541318817E-2</v>
      </c>
      <c r="AC29" s="258">
        <f t="shared" si="34"/>
        <v>7.388411642528761E-2</v>
      </c>
      <c r="AD29" s="72">
        <f t="shared" si="34"/>
        <v>7.0189910604023228E-2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2.7304410472915146E-2</v>
      </c>
      <c r="G30" s="62">
        <f t="shared" si="25"/>
        <v>2.7304410472915146E-2</v>
      </c>
      <c r="H30" s="62">
        <f t="shared" si="25"/>
        <v>2.7304410472915146E-2</v>
      </c>
      <c r="I30" s="62">
        <f t="shared" si="26"/>
        <v>2.7304410472915146E-2</v>
      </c>
      <c r="J30" s="62">
        <f t="shared" si="27"/>
        <v>2.7304410472915146E-2</v>
      </c>
      <c r="K30" s="62">
        <f t="shared" si="28"/>
        <v>2.7304410472915146E-2</v>
      </c>
      <c r="L30" s="62">
        <f t="shared" si="29"/>
        <v>2.7304410472915146E-2</v>
      </c>
      <c r="M30" s="62">
        <f t="shared" si="29"/>
        <v>2.7304410472915146E-2</v>
      </c>
      <c r="N30" s="62">
        <f t="shared" si="29"/>
        <v>2.7304410472915146E-2</v>
      </c>
      <c r="P30" s="231">
        <f t="shared" si="36"/>
        <v>2.7304410472915146E-2</v>
      </c>
      <c r="Q30" s="231">
        <f t="shared" si="37"/>
        <v>2.7304410472915146E-2</v>
      </c>
      <c r="R30" s="231">
        <f t="shared" si="37"/>
        <v>2.7304410472915146E-2</v>
      </c>
      <c r="S30" s="231">
        <f t="shared" ref="S30" si="45">R30</f>
        <v>2.7304410472915146E-2</v>
      </c>
      <c r="T30" s="34">
        <f t="shared" si="30"/>
        <v>2.7304410472915146E-2</v>
      </c>
      <c r="U30" s="34">
        <f t="shared" si="31"/>
        <v>2.7304410472915146E-2</v>
      </c>
      <c r="V30" s="34">
        <f t="shared" si="39"/>
        <v>2.7304410472915146E-2</v>
      </c>
      <c r="W30" s="232"/>
      <c r="X30" s="231">
        <f t="shared" si="40"/>
        <v>2.7304410472915146E-2</v>
      </c>
      <c r="Y30" s="231">
        <f t="shared" si="41"/>
        <v>2.7304410472915146E-2</v>
      </c>
      <c r="Z30" s="231">
        <f t="shared" si="42"/>
        <v>2.7304410472915146E-2</v>
      </c>
      <c r="AA30" s="231">
        <f t="shared" si="43"/>
        <v>2.7304410472915146E-2</v>
      </c>
      <c r="AB30" s="70">
        <f t="shared" si="33"/>
        <v>2.5939189949269387E-2</v>
      </c>
      <c r="AC30" s="258">
        <f t="shared" si="34"/>
        <v>2.4642230451805917E-2</v>
      </c>
      <c r="AD30" s="72">
        <f t="shared" si="34"/>
        <v>2.3410118929215618E-2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1.645969810781665E-2</v>
      </c>
      <c r="G31" s="62">
        <f t="shared" si="25"/>
        <v>1.645969810781665E-2</v>
      </c>
      <c r="H31" s="62">
        <f t="shared" si="25"/>
        <v>1.645969810781665E-2</v>
      </c>
      <c r="I31" s="62">
        <f t="shared" si="26"/>
        <v>1.645969810781665E-2</v>
      </c>
      <c r="J31" s="62">
        <f t="shared" si="27"/>
        <v>1.645969810781665E-2</v>
      </c>
      <c r="K31" s="62">
        <f t="shared" si="28"/>
        <v>1.645969810781665E-2</v>
      </c>
      <c r="L31" s="62">
        <f t="shared" si="29"/>
        <v>1.645969810781665E-2</v>
      </c>
      <c r="M31" s="62">
        <f t="shared" si="29"/>
        <v>1.645969810781665E-2</v>
      </c>
      <c r="N31" s="62">
        <f t="shared" si="29"/>
        <v>1.645969810781665E-2</v>
      </c>
      <c r="P31" s="231">
        <f t="shared" si="36"/>
        <v>1.645969810781665E-2</v>
      </c>
      <c r="Q31" s="231">
        <f t="shared" si="37"/>
        <v>1.645969810781665E-2</v>
      </c>
      <c r="R31" s="231">
        <f t="shared" si="37"/>
        <v>1.645969810781665E-2</v>
      </c>
      <c r="S31" s="231">
        <f t="shared" ref="S31" si="46">R31</f>
        <v>1.645969810781665E-2</v>
      </c>
      <c r="T31" s="34">
        <f t="shared" si="30"/>
        <v>1.645969810781665E-2</v>
      </c>
      <c r="U31" s="34">
        <f t="shared" si="31"/>
        <v>1.645969810781665E-2</v>
      </c>
      <c r="V31" s="34">
        <f t="shared" si="39"/>
        <v>1.645969810781665E-2</v>
      </c>
      <c r="W31" s="232"/>
      <c r="X31" s="231">
        <f t="shared" si="40"/>
        <v>1.645969810781665E-2</v>
      </c>
      <c r="Y31" s="231">
        <f t="shared" si="41"/>
        <v>1.645969810781665E-2</v>
      </c>
      <c r="Z31" s="231">
        <f t="shared" si="42"/>
        <v>1.645969810781665E-2</v>
      </c>
      <c r="AA31" s="231">
        <f t="shared" si="43"/>
        <v>1.645969810781665E-2</v>
      </c>
      <c r="AB31" s="70">
        <f t="shared" si="33"/>
        <v>1.5636713202425816E-2</v>
      </c>
      <c r="AC31" s="258">
        <f t="shared" si="34"/>
        <v>1.4854877542304525E-2</v>
      </c>
      <c r="AD31" s="72">
        <f t="shared" si="34"/>
        <v>1.4112133665189298E-2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0.54070490636323243</v>
      </c>
      <c r="G32" s="62">
        <f t="shared" si="25"/>
        <v>0.54070490636323243</v>
      </c>
      <c r="H32" s="62">
        <f t="shared" si="25"/>
        <v>0.54070490636323243</v>
      </c>
      <c r="I32" s="62">
        <f t="shared" si="26"/>
        <v>0.54070490636323243</v>
      </c>
      <c r="J32" s="62">
        <f t="shared" si="27"/>
        <v>0.54070490636323243</v>
      </c>
      <c r="K32" s="62">
        <f t="shared" si="28"/>
        <v>0.54070490636323243</v>
      </c>
      <c r="L32" s="62">
        <f t="shared" si="29"/>
        <v>0.54070490636323243</v>
      </c>
      <c r="M32" s="62">
        <f t="shared" si="29"/>
        <v>0.54070490636323243</v>
      </c>
      <c r="N32" s="62">
        <f t="shared" si="29"/>
        <v>0.54070490636323243</v>
      </c>
      <c r="P32" s="231">
        <f t="shared" si="36"/>
        <v>0.54070490636323243</v>
      </c>
      <c r="Q32" s="231">
        <f t="shared" si="37"/>
        <v>0.54070490636323243</v>
      </c>
      <c r="R32" s="231">
        <f t="shared" si="37"/>
        <v>0.54070490636323243</v>
      </c>
      <c r="S32" s="231">
        <f t="shared" ref="S32" si="47">R32</f>
        <v>0.54070490636323243</v>
      </c>
      <c r="T32" s="34">
        <f t="shared" si="30"/>
        <v>0.54070490636323243</v>
      </c>
      <c r="U32" s="34">
        <f t="shared" si="31"/>
        <v>0.54070490636323243</v>
      </c>
      <c r="V32" s="34">
        <f t="shared" si="39"/>
        <v>0.54070490636323243</v>
      </c>
      <c r="W32" s="232"/>
      <c r="X32" s="231">
        <f t="shared" si="40"/>
        <v>0.54070490636323243</v>
      </c>
      <c r="Y32" s="231">
        <f t="shared" si="41"/>
        <v>0.54070490636323243</v>
      </c>
      <c r="Z32" s="231">
        <f t="shared" si="42"/>
        <v>0.54070490636323243</v>
      </c>
      <c r="AA32" s="231">
        <f t="shared" si="43"/>
        <v>0.54070490636323243</v>
      </c>
      <c r="AB32" s="70">
        <f t="shared" si="33"/>
        <v>0.51366966104507084</v>
      </c>
      <c r="AC32" s="258">
        <f t="shared" si="34"/>
        <v>0.48798617799281729</v>
      </c>
      <c r="AD32" s="72">
        <f t="shared" si="34"/>
        <v>0.46358686909317642</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0.1899915629254573</v>
      </c>
      <c r="G33" s="62">
        <f t="shared" si="25"/>
        <v>0.1899915629254573</v>
      </c>
      <c r="H33" s="62">
        <f t="shared" si="25"/>
        <v>0.1899915629254573</v>
      </c>
      <c r="I33" s="62">
        <f t="shared" si="26"/>
        <v>0.1899915629254573</v>
      </c>
      <c r="J33" s="62">
        <f t="shared" si="27"/>
        <v>0.1899915629254573</v>
      </c>
      <c r="K33" s="62">
        <f t="shared" si="28"/>
        <v>0.1899915629254573</v>
      </c>
      <c r="L33" s="62">
        <f t="shared" si="29"/>
        <v>0.1899915629254573</v>
      </c>
      <c r="M33" s="62">
        <f t="shared" si="29"/>
        <v>0.1899915629254573</v>
      </c>
      <c r="N33" s="62">
        <f t="shared" si="29"/>
        <v>0.1899915629254573</v>
      </c>
      <c r="P33" s="231">
        <f t="shared" si="36"/>
        <v>0.1899915629254573</v>
      </c>
      <c r="Q33" s="231">
        <f t="shared" si="37"/>
        <v>0.1899915629254573</v>
      </c>
      <c r="R33" s="231">
        <f t="shared" si="37"/>
        <v>0.1899915629254573</v>
      </c>
      <c r="S33" s="231">
        <f t="shared" ref="S33" si="48">R33</f>
        <v>0.1899915629254573</v>
      </c>
      <c r="T33" s="34">
        <f t="shared" si="30"/>
        <v>0.1899915629254573</v>
      </c>
      <c r="U33" s="34">
        <f t="shared" si="31"/>
        <v>0.1899915629254573</v>
      </c>
      <c r="V33" s="34">
        <f t="shared" si="39"/>
        <v>0.1899915629254573</v>
      </c>
      <c r="W33" s="232"/>
      <c r="X33" s="231">
        <f t="shared" si="40"/>
        <v>0.1899915629254573</v>
      </c>
      <c r="Y33" s="231">
        <f t="shared" si="41"/>
        <v>0.1899915629254573</v>
      </c>
      <c r="Z33" s="231">
        <f t="shared" si="42"/>
        <v>0.1899915629254573</v>
      </c>
      <c r="AA33" s="231">
        <f t="shared" si="43"/>
        <v>0.1899915629254573</v>
      </c>
      <c r="AB33" s="70">
        <f t="shared" si="33"/>
        <v>0.18049198477918443</v>
      </c>
      <c r="AC33" s="258">
        <f t="shared" si="34"/>
        <v>0.1714673855402252</v>
      </c>
      <c r="AD33" s="72">
        <f t="shared" si="34"/>
        <v>0.16289401626321393</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6.9923140692989272E-3</v>
      </c>
      <c r="G34" s="62">
        <f t="shared" si="25"/>
        <v>6.9923140692989272E-3</v>
      </c>
      <c r="H34" s="62">
        <f t="shared" si="25"/>
        <v>6.9923140692989272E-3</v>
      </c>
      <c r="I34" s="62">
        <f t="shared" si="26"/>
        <v>6.9923140692989272E-3</v>
      </c>
      <c r="J34" s="62">
        <f t="shared" si="27"/>
        <v>6.9923140692989272E-3</v>
      </c>
      <c r="K34" s="62">
        <f t="shared" si="28"/>
        <v>6.9923140692989272E-3</v>
      </c>
      <c r="L34" s="62">
        <f t="shared" si="29"/>
        <v>6.9923140692989272E-3</v>
      </c>
      <c r="M34" s="62">
        <f t="shared" si="29"/>
        <v>6.9923140692989272E-3</v>
      </c>
      <c r="N34" s="62">
        <f t="shared" si="29"/>
        <v>6.9923140692989272E-3</v>
      </c>
      <c r="P34" s="231">
        <f t="shared" si="36"/>
        <v>6.9923140692989272E-3</v>
      </c>
      <c r="Q34" s="231">
        <f t="shared" si="37"/>
        <v>6.9923140692989272E-3</v>
      </c>
      <c r="R34" s="231">
        <f t="shared" si="37"/>
        <v>6.9923140692989272E-3</v>
      </c>
      <c r="S34" s="231">
        <f t="shared" ref="S34" si="49">R34</f>
        <v>6.9923140692989272E-3</v>
      </c>
      <c r="T34" s="34">
        <f t="shared" si="30"/>
        <v>6.9923140692989272E-3</v>
      </c>
      <c r="U34" s="34">
        <f t="shared" si="31"/>
        <v>6.9923140692989272E-3</v>
      </c>
      <c r="V34" s="34">
        <f t="shared" si="39"/>
        <v>6.9923140692989272E-3</v>
      </c>
      <c r="W34" s="232"/>
      <c r="X34" s="231">
        <f t="shared" si="40"/>
        <v>6.9923140692989272E-3</v>
      </c>
      <c r="Y34" s="231">
        <f t="shared" si="41"/>
        <v>6.9923140692989272E-3</v>
      </c>
      <c r="Z34" s="231">
        <f t="shared" si="42"/>
        <v>6.9923140692989272E-3</v>
      </c>
      <c r="AA34" s="231">
        <f t="shared" si="43"/>
        <v>6.9923140692989272E-3</v>
      </c>
      <c r="AB34" s="70">
        <f t="shared" si="33"/>
        <v>6.6426983658339801E-3</v>
      </c>
      <c r="AC34" s="258">
        <f t="shared" si="34"/>
        <v>6.3105634475422809E-3</v>
      </c>
      <c r="AD34" s="72">
        <f t="shared" si="34"/>
        <v>5.9950352751651668E-3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6.2183700673103847E-3</v>
      </c>
      <c r="G35" s="62">
        <f t="shared" si="25"/>
        <v>6.2183700673103847E-3</v>
      </c>
      <c r="H35" s="62">
        <f t="shared" si="25"/>
        <v>6.2183700673103847E-3</v>
      </c>
      <c r="I35" s="62">
        <f t="shared" si="26"/>
        <v>6.2183700673103847E-3</v>
      </c>
      <c r="J35" s="62">
        <f t="shared" si="27"/>
        <v>6.2183700673103847E-3</v>
      </c>
      <c r="K35" s="62">
        <f t="shared" si="28"/>
        <v>6.2183700673103847E-3</v>
      </c>
      <c r="L35" s="62">
        <f t="shared" si="29"/>
        <v>6.2183700673103847E-3</v>
      </c>
      <c r="M35" s="62">
        <f t="shared" si="29"/>
        <v>6.2183700673103847E-3</v>
      </c>
      <c r="N35" s="62">
        <f t="shared" si="29"/>
        <v>6.2183700673103847E-3</v>
      </c>
      <c r="P35" s="231">
        <f t="shared" si="36"/>
        <v>6.2183700673103847E-3</v>
      </c>
      <c r="Q35" s="231">
        <f t="shared" si="37"/>
        <v>6.2183700673103847E-3</v>
      </c>
      <c r="R35" s="231">
        <f t="shared" si="37"/>
        <v>6.2183700673103847E-3</v>
      </c>
      <c r="S35" s="231">
        <f t="shared" ref="S35" si="50">R35</f>
        <v>6.2183700673103847E-3</v>
      </c>
      <c r="T35" s="34">
        <f t="shared" si="30"/>
        <v>6.2183700673103847E-3</v>
      </c>
      <c r="U35" s="34">
        <f t="shared" si="31"/>
        <v>6.2183700673103847E-3</v>
      </c>
      <c r="V35" s="34">
        <f t="shared" si="39"/>
        <v>6.2183700673103847E-3</v>
      </c>
      <c r="W35" s="232"/>
      <c r="X35" s="231">
        <f t="shared" si="40"/>
        <v>6.2183700673103847E-3</v>
      </c>
      <c r="Y35" s="231">
        <f t="shared" si="41"/>
        <v>6.2183700673103847E-3</v>
      </c>
      <c r="Z35" s="231">
        <f t="shared" si="42"/>
        <v>6.2183700673103847E-3</v>
      </c>
      <c r="AA35" s="231">
        <f t="shared" si="43"/>
        <v>6.2183700673103847E-3</v>
      </c>
      <c r="AB35" s="70">
        <f t="shared" si="33"/>
        <v>5.907451563944865E-3</v>
      </c>
      <c r="AC35" s="258">
        <f t="shared" si="34"/>
        <v>5.6120789857476211E-3</v>
      </c>
      <c r="AD35" s="72">
        <f t="shared" si="34"/>
        <v>5.3314750364602398E-3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0.11822958726748586</v>
      </c>
      <c r="G36" s="62">
        <f t="shared" ref="G36:H36" si="51">1-SUM(G28:G35)</f>
        <v>0.11822958726748589</v>
      </c>
      <c r="H36" s="62">
        <f t="shared" si="51"/>
        <v>0.11822958726748589</v>
      </c>
      <c r="I36" s="62">
        <f t="shared" ref="I36:K36" si="52">1-SUM(I28:I35)</f>
        <v>0.11822958726748589</v>
      </c>
      <c r="J36" s="62">
        <f t="shared" si="52"/>
        <v>0.11822958726748589</v>
      </c>
      <c r="K36" s="62">
        <f t="shared" si="52"/>
        <v>0.11822958726748589</v>
      </c>
      <c r="L36" s="62">
        <f>1-SUM(L28:L35)</f>
        <v>0.11822958726748589</v>
      </c>
      <c r="M36" s="62">
        <f>1-SUM(M28:M35)</f>
        <v>0.11822958726748589</v>
      </c>
      <c r="N36" s="62">
        <f>1-SUM(N28:N35)</f>
        <v>0.11822958726748589</v>
      </c>
      <c r="P36" s="231">
        <f>$G36</f>
        <v>0.11822958726748589</v>
      </c>
      <c r="Q36" s="62">
        <f t="shared" ref="Q36:V36" si="53">1-SUM(Q28:Q35)</f>
        <v>0.11822958726748589</v>
      </c>
      <c r="R36" s="62">
        <f t="shared" si="53"/>
        <v>0.11822958726748589</v>
      </c>
      <c r="S36" s="62">
        <f t="shared" si="53"/>
        <v>0.11822958726748589</v>
      </c>
      <c r="T36" s="62">
        <f t="shared" si="53"/>
        <v>0.11822958726748589</v>
      </c>
      <c r="U36" s="62">
        <f t="shared" si="53"/>
        <v>0.11822958726748589</v>
      </c>
      <c r="V36" s="62">
        <f t="shared" si="53"/>
        <v>0.11822958726748589</v>
      </c>
      <c r="W36" s="232"/>
      <c r="X36" s="231">
        <f>$G36</f>
        <v>0.11822958726748589</v>
      </c>
      <c r="Y36" s="62">
        <f t="shared" ref="Y36:AD36" si="54">1-SUM(Y28:Y35)</f>
        <v>0.11822958726748589</v>
      </c>
      <c r="Z36" s="62">
        <f t="shared" si="54"/>
        <v>0.11822958726748589</v>
      </c>
      <c r="AA36" s="62">
        <f t="shared" si="54"/>
        <v>0.11822958726748589</v>
      </c>
      <c r="AB36" s="62">
        <f t="shared" si="54"/>
        <v>0.16231810790411161</v>
      </c>
      <c r="AC36" s="62">
        <f t="shared" si="54"/>
        <v>0.20420220250890586</v>
      </c>
      <c r="AD36" s="62">
        <f t="shared" si="54"/>
        <v>0.24399209238346053</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0.17795233566495883</v>
      </c>
      <c r="G39" s="62">
        <f>IF($D$4,X39,P39)</f>
        <v>0.17795233566495883</v>
      </c>
      <c r="H39" s="62">
        <f>IF($D$4,Z39,R39)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1">
        <f>$F39</f>
        <v>0.17795233566495883</v>
      </c>
      <c r="Q39" s="231">
        <f>P39</f>
        <v>0.17795233566495883</v>
      </c>
      <c r="R39" s="231">
        <f>Q39</f>
        <v>0.17795233566495883</v>
      </c>
      <c r="S39" s="231">
        <f>R39</f>
        <v>0.17795233566495883</v>
      </c>
      <c r="T39" s="34">
        <f>R39</f>
        <v>0.17795233566495883</v>
      </c>
      <c r="U39" s="34">
        <f>T39</f>
        <v>0.17795233566495883</v>
      </c>
      <c r="V39" s="34">
        <f>T39</f>
        <v>0.17795233566495883</v>
      </c>
      <c r="W39" s="232"/>
      <c r="X39" s="231">
        <f>P39</f>
        <v>0.17795233566495883</v>
      </c>
      <c r="Y39" s="231">
        <f t="shared" ref="Y39:AA39" si="55">Q39</f>
        <v>0.17795233566495883</v>
      </c>
      <c r="Z39" s="231">
        <f t="shared" si="55"/>
        <v>0.17795233566495883</v>
      </c>
      <c r="AA39" s="231">
        <f t="shared" si="55"/>
        <v>0.17795233566495883</v>
      </c>
      <c r="AB39" s="70">
        <f>Z39*0.95</f>
        <v>0.16905471888171089</v>
      </c>
      <c r="AC39" s="70">
        <f>AB39*0.95</f>
        <v>0.16060198293762534</v>
      </c>
      <c r="AD39" s="70">
        <f>AC39*0.95</f>
        <v>0.15257188379074407</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0.82204766433504117</v>
      </c>
      <c r="G40" s="62">
        <f t="shared" ref="G40:H40" si="56">1-G39</f>
        <v>0.82204766433504117</v>
      </c>
      <c r="H40" s="62">
        <f t="shared" si="56"/>
        <v>0.82204766433504117</v>
      </c>
      <c r="I40" s="62">
        <f t="shared" ref="I40" si="57">1-I39</f>
        <v>0.82204766433504117</v>
      </c>
      <c r="J40" s="62">
        <f>1-J39</f>
        <v>0.82204766433504117</v>
      </c>
      <c r="K40" s="62">
        <f>1-K39</f>
        <v>0.82204766433504117</v>
      </c>
      <c r="L40" s="62">
        <f>1-L39</f>
        <v>0.82204766433504117</v>
      </c>
      <c r="M40" s="62">
        <f>1-M39</f>
        <v>0.82204766433504117</v>
      </c>
      <c r="N40" s="62">
        <f>1-N39</f>
        <v>0.82204766433504117</v>
      </c>
      <c r="P40" s="231">
        <f>$G40</f>
        <v>0.82204766433504117</v>
      </c>
      <c r="Q40" s="62">
        <f t="shared" ref="Q40:V40" si="58">1-Q39</f>
        <v>0.82204766433504117</v>
      </c>
      <c r="R40" s="62">
        <f t="shared" si="58"/>
        <v>0.82204766433504117</v>
      </c>
      <c r="S40" s="62">
        <f t="shared" si="58"/>
        <v>0.82204766433504117</v>
      </c>
      <c r="T40" s="62">
        <f t="shared" si="58"/>
        <v>0.82204766433504117</v>
      </c>
      <c r="U40" s="62">
        <f t="shared" si="58"/>
        <v>0.82204766433504117</v>
      </c>
      <c r="V40" s="62">
        <f t="shared" si="58"/>
        <v>0.82204766433504117</v>
      </c>
      <c r="W40" s="232"/>
      <c r="X40" s="231">
        <f>P40</f>
        <v>0.82204766433504117</v>
      </c>
      <c r="Y40" s="231">
        <f t="shared" ref="Y40" si="59">Q40</f>
        <v>0.82204766433504117</v>
      </c>
      <c r="Z40" s="231">
        <f t="shared" ref="Z40" si="60">R40</f>
        <v>0.82204766433504117</v>
      </c>
      <c r="AA40" s="231">
        <f t="shared" ref="AA40" si="61">S40</f>
        <v>0.82204766433504117</v>
      </c>
      <c r="AB40" s="62">
        <f>1-AB39</f>
        <v>0.83094528111828914</v>
      </c>
      <c r="AC40" s="62">
        <f>1-AC39</f>
        <v>0.83939801706237471</v>
      </c>
      <c r="AD40" s="62">
        <f>1-AD39</f>
        <v>0.84742811620925595</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17.310372778407704</v>
      </c>
      <c r="G43" s="47">
        <f t="shared" ref="G43:H43" si="62">G63*G92</f>
        <v>18.120758900121242</v>
      </c>
      <c r="H43" s="47">
        <f t="shared" si="62"/>
        <v>18.931145021834784</v>
      </c>
      <c r="I43" s="47">
        <f>H43*(1+(H13+I13)/2*((I7/H7)^(1/(I$4-H$4))-1))^(I$4-H$4)</f>
        <v>19.166790908504293</v>
      </c>
      <c r="J43" s="47">
        <f>G43*(1+(G13+J13)/2*((J7/G7)^(1/(J$4-G$4))-1))^(J$4-G$4)</f>
        <v>17.606790705410827</v>
      </c>
      <c r="K43" s="47">
        <f>H43*(1+(H13+K13)/2*((K7/H7)^(1/(K$4-H$4))-1))^(K$4-H$4)</f>
        <v>18.376470943708306</v>
      </c>
      <c r="L43" s="47">
        <f>J43*(1+(J13+L13)/2*((L7/J7)^(1/(L$4-J$4))-1))^(L$4-J$4)</f>
        <v>20.499586849955897</v>
      </c>
      <c r="M43" s="47">
        <f>L43*(1+(L13+M13)/2*((M7/L7)^(1/(M$4-L$4))-1))^(M$4-L$4)</f>
        <v>25.829892544769208</v>
      </c>
      <c r="N43" s="47">
        <f>M43*(1+(M13+N13)/2*((N7/M7)^(1/(N$4-M$4))-1))^(N$4-M$4)</f>
        <v>33.13186638486588</v>
      </c>
      <c r="O43" s="47"/>
      <c r="P43" s="47">
        <f>$G43</f>
        <v>18.120758900121242</v>
      </c>
      <c r="Q43" s="47">
        <f>I43</f>
        <v>19.166790908504293</v>
      </c>
      <c r="R43" s="47">
        <f t="shared" ref="R43:S43" si="63">J43</f>
        <v>17.606790705410827</v>
      </c>
      <c r="S43" s="47">
        <f t="shared" si="63"/>
        <v>18.376470943708306</v>
      </c>
      <c r="T43" s="311">
        <f>R43*(1+(R13+T13)/2*((T7/R7)^(1/(T$4-R$4))-1))^(T$4-R$4)</f>
        <v>20.499586849955897</v>
      </c>
      <c r="U43" s="311">
        <f>T43*(1+(T13+U13)/2*((U7/T7)^(1/(U$4-T$4))-1))^(U$4-T$4)</f>
        <v>25.829892544769208</v>
      </c>
      <c r="V43" s="311">
        <f>U43*(1+(U13+V13)/2*((V7/U7)^(1/(V$4-U$4))-1))^(V$4-U$4)</f>
        <v>33.13186638486588</v>
      </c>
      <c r="X43" s="47">
        <f>P43</f>
        <v>18.120758900121242</v>
      </c>
      <c r="Y43" s="47">
        <f t="shared" ref="Y43:AA43" si="64">Q43</f>
        <v>19.166790908504293</v>
      </c>
      <c r="Z43" s="47">
        <f t="shared" si="64"/>
        <v>17.606790705410827</v>
      </c>
      <c r="AA43" s="47">
        <f t="shared" si="64"/>
        <v>18.376470943708306</v>
      </c>
      <c r="AB43" s="311">
        <f>Z43*(1+(Z13+AB13)/2*((AB7/Z7)^(1/(AB$4-Z$4))-1))^(AB$4-Z$4)</f>
        <v>20.499586849955897</v>
      </c>
      <c r="AC43" s="311">
        <f>AB43*(1+(AB13+AC13)/2*((AC7/AB7)^(1/(AC$4-AB$4))-1))^(AC$4-AB$4)</f>
        <v>25.829892544769208</v>
      </c>
      <c r="AD43" s="311">
        <f>AC43*(1+(AC13+AD13)/2*((AD7/AC7)^(1/(AD$4-AC$4))-1))^(AD$4-AC$4)</f>
        <v>33.13186638486588</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5.4335092951131081</v>
      </c>
      <c r="G46" s="10">
        <f t="shared" ref="G46:N46" si="65">G39*G$48</f>
        <v>5.725786025053389</v>
      </c>
      <c r="H46" s="10">
        <f t="shared" si="65"/>
        <v>5.8310789276794708</v>
      </c>
      <c r="I46" s="10">
        <f t="shared" si="65"/>
        <v>5.9036614240138503</v>
      </c>
      <c r="J46" s="10">
        <f t="shared" si="65"/>
        <v>5.5633826774444142</v>
      </c>
      <c r="K46" s="10">
        <f t="shared" si="65"/>
        <v>5.6602309242986442</v>
      </c>
      <c r="L46" s="10">
        <f t="shared" si="65"/>
        <v>6.4774465877397862</v>
      </c>
      <c r="M46" s="10">
        <f t="shared" si="65"/>
        <v>8.1617132359992226</v>
      </c>
      <c r="N46" s="10">
        <f t="shared" si="65"/>
        <v>10.468986347427862</v>
      </c>
      <c r="P46" s="10">
        <f t="shared" ref="P46" si="66">P39*P$48</f>
        <v>5.725786025053389</v>
      </c>
      <c r="Q46" s="10">
        <f t="shared" ref="Q46:Q48" si="67">$I46</f>
        <v>5.9036614240138503</v>
      </c>
      <c r="R46" s="10">
        <f t="shared" ref="R46:V47" si="68">R39*R$48</f>
        <v>5.5633826774444142</v>
      </c>
      <c r="S46" s="10">
        <f t="shared" si="68"/>
        <v>5.6607590226594917</v>
      </c>
      <c r="T46" s="310">
        <f t="shared" si="68"/>
        <v>6.4774465877397862</v>
      </c>
      <c r="U46" s="310">
        <f t="shared" si="68"/>
        <v>8.1617132359992226</v>
      </c>
      <c r="V46" s="310">
        <f t="shared" si="68"/>
        <v>10.468986347427862</v>
      </c>
      <c r="W46" s="10"/>
      <c r="X46" s="10">
        <f t="shared" ref="X46:AD47" si="69">X39*X$48</f>
        <v>5.725786025053389</v>
      </c>
      <c r="Y46" s="10">
        <f t="shared" si="69"/>
        <v>5.9036614240138503</v>
      </c>
      <c r="Z46" s="10">
        <f t="shared" si="69"/>
        <v>5.5633826774444142</v>
      </c>
      <c r="AA46" s="10">
        <f t="shared" si="69"/>
        <v>5.6607590226594917</v>
      </c>
      <c r="AB46" s="310">
        <f t="shared" si="69"/>
        <v>6.1535742583527968</v>
      </c>
      <c r="AC46" s="310">
        <f t="shared" si="69"/>
        <v>7.3659461954892986</v>
      </c>
      <c r="AD46" s="310">
        <f t="shared" si="69"/>
        <v>8.975847169625963</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0">G40*G$48</f>
        <v>26.450167179818607</v>
      </c>
      <c r="H47" s="10">
        <f t="shared" si="70"/>
        <v>26.936565879511939</v>
      </c>
      <c r="I47" s="10">
        <f t="shared" ref="I47" si="71">I40*I$48</f>
        <v>27.271859436409219</v>
      </c>
      <c r="J47" s="10">
        <f>J40*J$48</f>
        <v>25.699947790546279</v>
      </c>
      <c r="K47" s="10">
        <f>K40*K$48</f>
        <v>26.147336552396286</v>
      </c>
      <c r="L47" s="10">
        <f>L40*L$48</f>
        <v>29.922449842590019</v>
      </c>
      <c r="M47" s="10">
        <f>M40*M$48</f>
        <v>37.702889807850411</v>
      </c>
      <c r="N47" s="10">
        <f>N40*N$48</f>
        <v>48.361297100710907</v>
      </c>
      <c r="P47" s="10">
        <f>P40*P$48</f>
        <v>26.450167179818607</v>
      </c>
      <c r="Q47" s="10">
        <f t="shared" si="67"/>
        <v>27.271859436409219</v>
      </c>
      <c r="R47" s="10">
        <f t="shared" si="68"/>
        <v>25.699947790546279</v>
      </c>
      <c r="S47" s="10">
        <f t="shared" si="68"/>
        <v>26.149776093425363</v>
      </c>
      <c r="T47" s="310">
        <f t="shared" si="68"/>
        <v>29.922449842590019</v>
      </c>
      <c r="U47" s="310">
        <f t="shared" si="68"/>
        <v>37.702889807850411</v>
      </c>
      <c r="V47" s="310">
        <f t="shared" si="68"/>
        <v>48.361297100710907</v>
      </c>
      <c r="W47" s="10"/>
      <c r="X47" s="10">
        <f t="shared" si="69"/>
        <v>26.450167179818607</v>
      </c>
      <c r="Y47" s="10">
        <f t="shared" si="69"/>
        <v>27.271859436409219</v>
      </c>
      <c r="Z47" s="10">
        <f t="shared" si="69"/>
        <v>25.699947790546279</v>
      </c>
      <c r="AA47" s="10">
        <f t="shared" si="69"/>
        <v>26.149776093425363</v>
      </c>
      <c r="AB47" s="310">
        <f t="shared" si="69"/>
        <v>30.24632217197701</v>
      </c>
      <c r="AC47" s="310">
        <f t="shared" si="69"/>
        <v>38.498656848360341</v>
      </c>
      <c r="AD47" s="310">
        <f t="shared" si="69"/>
        <v>49.854436278512807</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31.263330467990691</v>
      </c>
      <c r="K48" s="47">
        <f>H48*(1+(H21+K21)/2*((K7/H7)^(1/(K$4-H$4))-1))^(K$4-H$4)</f>
        <v>31.807567476694931</v>
      </c>
      <c r="L48" s="47">
        <f>J48*(1+(J21+L21)/2*((L7/J7)^(1/(L$4-J$4))-1))^(L$4-J$4)</f>
        <v>36.399896430329804</v>
      </c>
      <c r="M48" s="47">
        <f>L48*(1+(L21+M21)/2*((M7/L7)^(1/(M$4-L$4))-1))^(M$4-L$4)</f>
        <v>45.864603043849634</v>
      </c>
      <c r="N48" s="47">
        <f>M48*(1+(M21+N21)/2*((N7/M7)^(1/(N$4-M$4))-1))^(N$4-M$4)</f>
        <v>58.830283448138765</v>
      </c>
      <c r="P48" s="47">
        <f>$G48</f>
        <v>32.175953204871995</v>
      </c>
      <c r="Q48" s="47">
        <f t="shared" si="67"/>
        <v>33.17552086042307</v>
      </c>
      <c r="R48" s="47">
        <f>P48*(1+(P21+R21)/2*((R7/P7)^(1/(R$4-P$4))-1))^(R$4-P$4)</f>
        <v>31.263330467990691</v>
      </c>
      <c r="S48" s="47">
        <f>Q48*(1+(Q21+S21)/2*((S7/Q7)^(1/(S$4-Q$4))-1))^(S$4-Q$4)</f>
        <v>31.810535116084854</v>
      </c>
      <c r="T48" s="311">
        <f>R48*(1+(R21+T21)/2*((T7/R7)^(1/(T$4-R$4))-1))^(T$4-R$4)</f>
        <v>36.399896430329804</v>
      </c>
      <c r="U48" s="311">
        <f>T48*(1+(T21+U21)/2*((U7/T7)^(1/(U$4-T$4))-1))^(U$4-T$4)</f>
        <v>45.864603043849634</v>
      </c>
      <c r="V48" s="311">
        <f>U48*(1+(U21+V21)/2*((V7/U7)^(1/(V$4-U$4))-1))^(V$4-U$4)</f>
        <v>58.830283448138765</v>
      </c>
      <c r="W48" s="186"/>
      <c r="X48" s="47">
        <f>P48</f>
        <v>32.175953204871995</v>
      </c>
      <c r="Y48" s="47">
        <f>Q48</f>
        <v>33.17552086042307</v>
      </c>
      <c r="Z48" s="47">
        <f>R48</f>
        <v>31.263330467990691</v>
      </c>
      <c r="AA48" s="47">
        <f>S48</f>
        <v>31.810535116084854</v>
      </c>
      <c r="AB48" s="311">
        <f>Z48*(1+(Z21+AB21)/2*((AB7/Z7)^(1/(AB$4-Z$4))-1))^(AB$4-Z$4)</f>
        <v>36.399896430329804</v>
      </c>
      <c r="AC48" s="311">
        <f>AB48*(1+(AB21+AC21)/2*((AC7/AB7)^(1/(AC$4-AB$4))-1))^(AC$4-AB$4)</f>
        <v>45.864603043849634</v>
      </c>
      <c r="AD48" s="311">
        <f>AC48*(1+(AC21+AD21)/2*((AD7/AC7)^(1/(AD$4-AC$4))-1))^(AD$4-AC$4)</f>
        <v>58.830283448138765</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2.2763173637182028</v>
      </c>
      <c r="G51" s="10">
        <f t="shared" ref="G51:H59" si="72">G28*G$60</f>
        <v>2.3987639372378653</v>
      </c>
      <c r="H51" s="10">
        <f t="shared" si="72"/>
        <v>2.4428754036044746</v>
      </c>
      <c r="I51" s="10">
        <f t="shared" ref="I51" si="73">I28*I$60</f>
        <v>2.473283154421531</v>
      </c>
      <c r="J51" s="10">
        <f t="shared" ref="J51:N59" si="74">J28*J$60</f>
        <v>2.3307265897319418</v>
      </c>
      <c r="K51" s="10">
        <f t="shared" si="74"/>
        <v>2.3713002473786182</v>
      </c>
      <c r="L51" s="10">
        <f t="shared" si="74"/>
        <v>2.713665025564727</v>
      </c>
      <c r="M51" s="10">
        <f t="shared" si="74"/>
        <v>3.4192726188033435</v>
      </c>
      <c r="N51" s="10">
        <f t="shared" si="74"/>
        <v>4.3858828813658564</v>
      </c>
      <c r="P51" s="10">
        <f t="shared" ref="P51:V51" si="75">P28*P$60</f>
        <v>2.3987639372378653</v>
      </c>
      <c r="Q51" s="10">
        <f t="shared" si="75"/>
        <v>2.4732805331425385</v>
      </c>
      <c r="R51" s="10">
        <f t="shared" si="75"/>
        <v>2.3307265897319418</v>
      </c>
      <c r="S51" s="10">
        <f t="shared" si="75"/>
        <v>2.3715189757673776</v>
      </c>
      <c r="T51" s="310">
        <f t="shared" si="75"/>
        <v>2.713665025564727</v>
      </c>
      <c r="U51" s="310">
        <f t="shared" si="75"/>
        <v>3.4192726188033435</v>
      </c>
      <c r="V51" s="310">
        <f t="shared" si="75"/>
        <v>4.3858828813658564</v>
      </c>
      <c r="W51" s="10"/>
      <c r="X51" s="10">
        <f>P51</f>
        <v>2.3987639372378653</v>
      </c>
      <c r="Y51" s="10">
        <f t="shared" ref="Y51:AA51" si="76">Q51</f>
        <v>2.4732805331425385</v>
      </c>
      <c r="Z51" s="10">
        <f t="shared" si="76"/>
        <v>2.3307265897319418</v>
      </c>
      <c r="AA51" s="10">
        <f t="shared" si="76"/>
        <v>2.3715189757673776</v>
      </c>
      <c r="AB51" s="310">
        <f t="shared" ref="AB51:AD59" si="77">AB28*AB$60</f>
        <v>2.5779817742864908</v>
      </c>
      <c r="AC51" s="310">
        <f t="shared" si="77"/>
        <v>3.0858935384700175</v>
      </c>
      <c r="AD51" s="310">
        <f t="shared" si="77"/>
        <v>3.7603463354110502</v>
      </c>
      <c r="AE51" s="10"/>
      <c r="AF51" s="10"/>
      <c r="AG51" s="10"/>
      <c r="AH51" s="10"/>
      <c r="AI51" s="10"/>
      <c r="AJ51" s="10"/>
      <c r="AK51" s="10"/>
      <c r="AL51" s="10"/>
      <c r="AM51" s="10"/>
      <c r="AN51" s="10"/>
      <c r="AO51" s="10"/>
      <c r="AP51" s="10"/>
      <c r="AQ51" s="10"/>
      <c r="AR51" s="10"/>
      <c r="AS51" s="10"/>
    </row>
    <row r="52" spans="1:45">
      <c r="A52" s="185" t="s">
        <v>16</v>
      </c>
      <c r="B52" s="186" t="str">
        <f t="shared" ref="B52:B58" si="78">B16</f>
        <v>TFHCV3</v>
      </c>
      <c r="C52" s="186" t="str">
        <f t="shared" ref="C52:C58" si="79">C29</f>
        <v>Transport Freight - HCV3</v>
      </c>
      <c r="D52" s="185" t="s">
        <v>149</v>
      </c>
      <c r="F52" s="10">
        <f t="shared" ref="F52:F58" si="80">F66*F95</f>
        <v>15.233523986729871</v>
      </c>
      <c r="G52" s="10">
        <f t="shared" si="72"/>
        <v>16.052958413816011</v>
      </c>
      <c r="H52" s="10">
        <f t="shared" si="72"/>
        <v>16.34816025679978</v>
      </c>
      <c r="I52" s="10">
        <f t="shared" ref="I52" si="81">I29*I$60</f>
        <v>16.551654377978693</v>
      </c>
      <c r="J52" s="10">
        <f t="shared" si="74"/>
        <v>15.597640283864223</v>
      </c>
      <c r="K52" s="10">
        <f t="shared" si="74"/>
        <v>15.869166476495121</v>
      </c>
      <c r="L52" s="10">
        <f t="shared" si="74"/>
        <v>18.160332964893083</v>
      </c>
      <c r="M52" s="10">
        <f t="shared" si="74"/>
        <v>22.882385508243914</v>
      </c>
      <c r="N52" s="10">
        <f t="shared" si="74"/>
        <v>29.35111471765136</v>
      </c>
      <c r="P52" s="10">
        <f t="shared" ref="P52:P59" si="82">P29*P$60</f>
        <v>16.052958413816011</v>
      </c>
      <c r="Q52" s="10">
        <f t="shared" ref="Q52:V59" si="83">Q29*Q$60</f>
        <v>16.55163683590963</v>
      </c>
      <c r="R52" s="10">
        <f t="shared" si="83"/>
        <v>15.597640283864223</v>
      </c>
      <c r="S52" s="10">
        <f t="shared" si="83"/>
        <v>15.870630246095027</v>
      </c>
      <c r="T52" s="310">
        <f t="shared" si="83"/>
        <v>18.160332964893083</v>
      </c>
      <c r="U52" s="310">
        <f t="shared" si="83"/>
        <v>22.882385508243914</v>
      </c>
      <c r="V52" s="310">
        <f t="shared" si="83"/>
        <v>29.35111471765136</v>
      </c>
      <c r="W52" s="10"/>
      <c r="X52" s="10">
        <f t="shared" ref="X52:X59" si="84">P52</f>
        <v>16.052958413816011</v>
      </c>
      <c r="Y52" s="10">
        <f t="shared" ref="Y52:Y60" si="85">Q52</f>
        <v>16.55163683590963</v>
      </c>
      <c r="Z52" s="10">
        <f t="shared" ref="Z52:Z60" si="86">R52</f>
        <v>15.597640283864223</v>
      </c>
      <c r="AA52" s="10">
        <f t="shared" ref="AA52:AA60" si="87">S52</f>
        <v>15.870630246095027</v>
      </c>
      <c r="AB52" s="310">
        <f t="shared" si="77"/>
        <v>17.252316316648429</v>
      </c>
      <c r="AC52" s="310">
        <f t="shared" si="77"/>
        <v>20.651352921190131</v>
      </c>
      <c r="AD52" s="310">
        <f t="shared" si="77"/>
        <v>25.16491198104633</v>
      </c>
      <c r="AE52" s="10"/>
      <c r="AF52" s="10"/>
      <c r="AG52" s="10"/>
      <c r="AH52" s="10"/>
      <c r="AI52" s="10"/>
      <c r="AJ52" s="10"/>
      <c r="AK52" s="10"/>
      <c r="AL52" s="10"/>
      <c r="AM52" s="10"/>
      <c r="AN52" s="10"/>
      <c r="AO52" s="10"/>
      <c r="AP52" s="10"/>
      <c r="AQ52" s="10"/>
      <c r="AR52" s="10"/>
      <c r="AS52" s="10"/>
    </row>
    <row r="53" spans="1:45">
      <c r="A53" s="185" t="s">
        <v>16</v>
      </c>
      <c r="B53" s="186" t="str">
        <f t="shared" si="78"/>
        <v>TFHCV4</v>
      </c>
      <c r="C53" s="186" t="str">
        <f t="shared" si="79"/>
        <v>Transport Freight - HCV4</v>
      </c>
      <c r="D53" s="185" t="s">
        <v>149</v>
      </c>
      <c r="F53" s="10">
        <f t="shared" si="80"/>
        <v>5.0807673805466287</v>
      </c>
      <c r="G53" s="10">
        <f t="shared" si="72"/>
        <v>5.3540695863437202</v>
      </c>
      <c r="H53" s="10">
        <f t="shared" si="72"/>
        <v>5.4525269029708987</v>
      </c>
      <c r="I53" s="10">
        <f t="shared" ref="I53" si="88">I30*I$60</f>
        <v>5.5203973637992325</v>
      </c>
      <c r="J53" s="10">
        <f t="shared" si="74"/>
        <v>5.2022094189625063</v>
      </c>
      <c r="K53" s="10">
        <f t="shared" si="74"/>
        <v>5.2927703045254821</v>
      </c>
      <c r="L53" s="10">
        <f t="shared" si="74"/>
        <v>6.0569325540348178</v>
      </c>
      <c r="M53" s="10">
        <f t="shared" si="74"/>
        <v>7.6318570792059877</v>
      </c>
      <c r="N53" s="10">
        <f t="shared" si="74"/>
        <v>9.7893426609647864</v>
      </c>
      <c r="P53" s="10">
        <f t="shared" si="82"/>
        <v>5.3540695863437202</v>
      </c>
      <c r="Q53" s="10">
        <f t="shared" si="83"/>
        <v>5.5203915130734007</v>
      </c>
      <c r="R53" s="10">
        <f t="shared" si="83"/>
        <v>5.2022094189625063</v>
      </c>
      <c r="S53" s="10">
        <f t="shared" si="83"/>
        <v>5.2932585088859643</v>
      </c>
      <c r="T53" s="310">
        <f t="shared" si="83"/>
        <v>6.0569325540348178</v>
      </c>
      <c r="U53" s="310">
        <f t="shared" si="83"/>
        <v>7.6318570792059877</v>
      </c>
      <c r="V53" s="310">
        <f t="shared" si="83"/>
        <v>9.7893426609647864</v>
      </c>
      <c r="W53" s="10"/>
      <c r="X53" s="10">
        <f t="shared" si="84"/>
        <v>5.3540695863437202</v>
      </c>
      <c r="Y53" s="10">
        <f t="shared" si="85"/>
        <v>5.5203915130734007</v>
      </c>
      <c r="Z53" s="10">
        <f t="shared" si="86"/>
        <v>5.2022094189625063</v>
      </c>
      <c r="AA53" s="10">
        <f t="shared" si="87"/>
        <v>5.2932585088859643</v>
      </c>
      <c r="AB53" s="310">
        <f t="shared" si="77"/>
        <v>5.7540859263330768</v>
      </c>
      <c r="AC53" s="310">
        <f t="shared" si="77"/>
        <v>6.8877510139834026</v>
      </c>
      <c r="AD53" s="310">
        <f t="shared" si="77"/>
        <v>8.3931376639446835</v>
      </c>
      <c r="AE53" s="10"/>
      <c r="AF53" s="10"/>
      <c r="AG53" s="10"/>
      <c r="AH53" s="10"/>
      <c r="AI53" s="10"/>
      <c r="AJ53" s="10"/>
      <c r="AK53" s="10"/>
      <c r="AL53" s="10"/>
      <c r="AM53" s="10"/>
      <c r="AN53" s="10"/>
      <c r="AO53" s="10"/>
      <c r="AP53" s="10"/>
      <c r="AQ53" s="10"/>
      <c r="AR53" s="10"/>
      <c r="AS53" s="10"/>
    </row>
    <row r="54" spans="1:45">
      <c r="A54" s="185" t="s">
        <v>16</v>
      </c>
      <c r="B54" s="186" t="str">
        <f t="shared" si="78"/>
        <v>TFHCV5</v>
      </c>
      <c r="C54" s="186" t="str">
        <f t="shared" si="79"/>
        <v>Transport Freight - HCV5</v>
      </c>
      <c r="D54" s="185" t="s">
        <v>149</v>
      </c>
      <c r="F54" s="10">
        <f t="shared" si="80"/>
        <v>3.0627981264343846</v>
      </c>
      <c r="G54" s="10">
        <f t="shared" si="72"/>
        <v>3.2275506965029748</v>
      </c>
      <c r="H54" s="10">
        <f t="shared" si="72"/>
        <v>3.2869029286193441</v>
      </c>
      <c r="I54" s="10">
        <f t="shared" ref="I54" si="89">I31*I$60</f>
        <v>3.3278167325185679</v>
      </c>
      <c r="J54" s="10">
        <f t="shared" si="74"/>
        <v>3.1360060534799454</v>
      </c>
      <c r="K54" s="10">
        <f t="shared" si="74"/>
        <v>3.190598143582815</v>
      </c>
      <c r="L54" s="10">
        <f t="shared" si="74"/>
        <v>3.6512519249486668</v>
      </c>
      <c r="M54" s="10">
        <f t="shared" si="74"/>
        <v>4.6006510065596125</v>
      </c>
      <c r="N54" s="10">
        <f t="shared" si="74"/>
        <v>5.9012306833463732</v>
      </c>
      <c r="P54" s="10">
        <f t="shared" si="82"/>
        <v>3.2275506965029748</v>
      </c>
      <c r="Q54" s="10">
        <f t="shared" si="83"/>
        <v>3.3278132055725829</v>
      </c>
      <c r="R54" s="10">
        <f t="shared" si="83"/>
        <v>3.1360060534799454</v>
      </c>
      <c r="S54" s="10">
        <f t="shared" si="83"/>
        <v>3.1908924438899549</v>
      </c>
      <c r="T54" s="310">
        <f t="shared" si="83"/>
        <v>3.6512519249486668</v>
      </c>
      <c r="U54" s="310">
        <f t="shared" si="83"/>
        <v>4.6006510065596125</v>
      </c>
      <c r="V54" s="310">
        <f t="shared" si="83"/>
        <v>5.9012306833463732</v>
      </c>
      <c r="W54" s="10"/>
      <c r="X54" s="10">
        <f t="shared" si="84"/>
        <v>3.2275506965029748</v>
      </c>
      <c r="Y54" s="10">
        <f t="shared" si="85"/>
        <v>3.3278132055725829</v>
      </c>
      <c r="Z54" s="10">
        <f t="shared" si="86"/>
        <v>3.1360060534799454</v>
      </c>
      <c r="AA54" s="10">
        <f t="shared" si="87"/>
        <v>3.1908924438899549</v>
      </c>
      <c r="AB54" s="310">
        <f t="shared" si="77"/>
        <v>3.4686893287012333</v>
      </c>
      <c r="AC54" s="310">
        <f t="shared" si="77"/>
        <v>4.1520875334200502</v>
      </c>
      <c r="AD54" s="310">
        <f t="shared" si="77"/>
        <v>5.059567657134096</v>
      </c>
      <c r="AE54" s="10"/>
      <c r="AF54" s="10"/>
      <c r="AG54" s="10"/>
      <c r="AH54" s="10"/>
      <c r="AI54" s="10"/>
      <c r="AJ54" s="10"/>
      <c r="AK54" s="10"/>
      <c r="AL54" s="10"/>
      <c r="AM54" s="10"/>
      <c r="AN54" s="10"/>
      <c r="AO54" s="10"/>
      <c r="AP54" s="10"/>
      <c r="AQ54" s="10"/>
      <c r="AR54" s="10"/>
      <c r="AS54" s="10"/>
    </row>
    <row r="55" spans="1:45">
      <c r="A55" s="185" t="s">
        <v>16</v>
      </c>
      <c r="B55" s="186" t="str">
        <f t="shared" si="78"/>
        <v>TFHCV6</v>
      </c>
      <c r="C55" s="186" t="str">
        <f t="shared" si="79"/>
        <v>Transport Freight - HCV6</v>
      </c>
      <c r="D55" s="185" t="s">
        <v>149</v>
      </c>
      <c r="F55" s="10">
        <f>F69*F98</f>
        <v>100.6136299290159</v>
      </c>
      <c r="G55" s="10">
        <f t="shared" si="72"/>
        <v>106.02579012712634</v>
      </c>
      <c r="H55" s="10">
        <f t="shared" si="72"/>
        <v>107.97552473943311</v>
      </c>
      <c r="I55" s="10">
        <f>I32*I$60</f>
        <v>109.31955270163417</v>
      </c>
      <c r="J55" s="10">
        <f t="shared" si="74"/>
        <v>103.01852733836863</v>
      </c>
      <c r="K55" s="10">
        <f t="shared" si="74"/>
        <v>104.81189017977015</v>
      </c>
      <c r="L55" s="10">
        <f t="shared" si="74"/>
        <v>119.94447390565306</v>
      </c>
      <c r="M55" s="10">
        <f t="shared" si="74"/>
        <v>151.13245427814846</v>
      </c>
      <c r="N55" s="10">
        <f t="shared" si="74"/>
        <v>193.8567987800046</v>
      </c>
      <c r="P55" s="10">
        <f t="shared" si="82"/>
        <v>106.02579012712634</v>
      </c>
      <c r="Q55" s="10">
        <f t="shared" si="83"/>
        <v>109.31943684063926</v>
      </c>
      <c r="R55" s="10">
        <f t="shared" si="83"/>
        <v>103.01852733836863</v>
      </c>
      <c r="S55" s="10">
        <f t="shared" si="83"/>
        <v>104.82155801322448</v>
      </c>
      <c r="T55" s="310">
        <f t="shared" si="83"/>
        <v>119.94447390565306</v>
      </c>
      <c r="U55" s="310">
        <f t="shared" si="83"/>
        <v>151.13245427814846</v>
      </c>
      <c r="V55" s="310">
        <f t="shared" si="83"/>
        <v>193.8567987800046</v>
      </c>
      <c r="W55" s="10"/>
      <c r="X55" s="10">
        <f t="shared" si="84"/>
        <v>106.02579012712634</v>
      </c>
      <c r="Y55" s="10">
        <f t="shared" si="85"/>
        <v>109.31943684063926</v>
      </c>
      <c r="Z55" s="10">
        <f t="shared" si="86"/>
        <v>103.01852733836863</v>
      </c>
      <c r="AA55" s="10">
        <f t="shared" si="87"/>
        <v>104.82155801322448</v>
      </c>
      <c r="AB55" s="310">
        <f t="shared" si="77"/>
        <v>113.9472502103704</v>
      </c>
      <c r="AC55" s="310">
        <f t="shared" si="77"/>
        <v>136.39703998602897</v>
      </c>
      <c r="AD55" s="310">
        <f t="shared" si="77"/>
        <v>166.20797285400647</v>
      </c>
      <c r="AE55" s="10"/>
      <c r="AF55" s="10"/>
      <c r="AG55" s="10"/>
      <c r="AH55" s="10"/>
      <c r="AI55" s="10"/>
      <c r="AJ55" s="10"/>
      <c r="AK55" s="10"/>
      <c r="AL55" s="10"/>
      <c r="AM55" s="10"/>
      <c r="AN55" s="10"/>
      <c r="AO55" s="10"/>
      <c r="AP55" s="10"/>
      <c r="AQ55" s="10"/>
      <c r="AR55" s="10"/>
      <c r="AS55" s="10"/>
    </row>
    <row r="56" spans="1:45">
      <c r="A56" s="185" t="s">
        <v>16</v>
      </c>
      <c r="B56" s="186" t="str">
        <f t="shared" si="78"/>
        <v>TFHCV7</v>
      </c>
      <c r="C56" s="186" t="str">
        <f t="shared" si="79"/>
        <v>Transport Freight - HCV7</v>
      </c>
      <c r="D56" s="185" t="s">
        <v>149</v>
      </c>
      <c r="F56" s="10">
        <f t="shared" si="80"/>
        <v>35.353370344628992</v>
      </c>
      <c r="G56" s="10">
        <f t="shared" si="72"/>
        <v>37.255081911772038</v>
      </c>
      <c r="H56" s="10">
        <f t="shared" si="72"/>
        <v>37.940174874537156</v>
      </c>
      <c r="I56" s="10">
        <f t="shared" ref="I56" si="90">I33*I$60</f>
        <v>38.412436121196819</v>
      </c>
      <c r="J56" s="10">
        <f t="shared" si="74"/>
        <v>36.198397293896896</v>
      </c>
      <c r="K56" s="10">
        <f t="shared" si="74"/>
        <v>36.828544727590462</v>
      </c>
      <c r="L56" s="10">
        <f t="shared" si="74"/>
        <v>42.145794856719931</v>
      </c>
      <c r="M56" s="10">
        <f t="shared" si="74"/>
        <v>53.104550854170249</v>
      </c>
      <c r="N56" s="10">
        <f t="shared" si="74"/>
        <v>68.116926165261546</v>
      </c>
      <c r="P56" s="10">
        <f t="shared" si="82"/>
        <v>37.255081911772038</v>
      </c>
      <c r="Q56" s="10">
        <f t="shared" si="83"/>
        <v>38.412395410244791</v>
      </c>
      <c r="R56" s="10">
        <f t="shared" si="83"/>
        <v>36.198397293896896</v>
      </c>
      <c r="S56" s="10">
        <f t="shared" si="83"/>
        <v>36.831941787181513</v>
      </c>
      <c r="T56" s="310">
        <f t="shared" si="83"/>
        <v>42.145794856719931</v>
      </c>
      <c r="U56" s="310">
        <f t="shared" si="83"/>
        <v>53.104550854170249</v>
      </c>
      <c r="V56" s="310">
        <f t="shared" si="83"/>
        <v>68.116926165261546</v>
      </c>
      <c r="W56" s="10"/>
      <c r="X56" s="10">
        <f t="shared" si="84"/>
        <v>37.255081911772038</v>
      </c>
      <c r="Y56" s="10">
        <f t="shared" si="85"/>
        <v>38.412395410244791</v>
      </c>
      <c r="Z56" s="10">
        <f t="shared" si="86"/>
        <v>36.198397293896896</v>
      </c>
      <c r="AA56" s="10">
        <f t="shared" si="87"/>
        <v>36.831941787181513</v>
      </c>
      <c r="AB56" s="310">
        <f t="shared" si="77"/>
        <v>40.038505113883936</v>
      </c>
      <c r="AC56" s="310">
        <f t="shared" si="77"/>
        <v>47.926857145888647</v>
      </c>
      <c r="AD56" s="310">
        <f t="shared" si="77"/>
        <v>58.401749570941107</v>
      </c>
      <c r="AE56" s="10"/>
      <c r="AF56" s="10"/>
      <c r="AG56" s="10"/>
      <c r="AH56" s="10"/>
      <c r="AI56" s="10"/>
      <c r="AJ56" s="10"/>
      <c r="AK56" s="10"/>
      <c r="AL56" s="10"/>
      <c r="AM56" s="10"/>
      <c r="AN56" s="10"/>
      <c r="AO56" s="10"/>
      <c r="AP56" s="10"/>
      <c r="AQ56" s="10"/>
      <c r="AR56" s="10"/>
      <c r="AS56" s="10"/>
    </row>
    <row r="57" spans="1:45">
      <c r="A57" s="185" t="s">
        <v>16</v>
      </c>
      <c r="B57" s="186" t="str">
        <f t="shared" si="78"/>
        <v>TFHCV8</v>
      </c>
      <c r="C57" s="186" t="str">
        <f t="shared" si="79"/>
        <v>Transport Freight - HCV8</v>
      </c>
      <c r="D57" s="185" t="s">
        <v>149</v>
      </c>
      <c r="F57" s="10">
        <f t="shared" si="80"/>
        <v>1.3011202447704153</v>
      </c>
      <c r="G57" s="10">
        <f t="shared" si="72"/>
        <v>1.3711094818814338</v>
      </c>
      <c r="H57" s="10">
        <f t="shared" si="72"/>
        <v>1.3963231549970117</v>
      </c>
      <c r="I57" s="10">
        <f t="shared" ref="I57" si="91">I34*I$60</f>
        <v>1.4137039213245071</v>
      </c>
      <c r="J57" s="10">
        <f t="shared" si="74"/>
        <v>1.3322200143355563</v>
      </c>
      <c r="K57" s="10">
        <f t="shared" si="74"/>
        <v>1.3554115113604894</v>
      </c>
      <c r="L57" s="10">
        <f t="shared" si="74"/>
        <v>1.5511037953514419</v>
      </c>
      <c r="M57" s="10">
        <f t="shared" si="74"/>
        <v>1.9544220404518851</v>
      </c>
      <c r="N57" s="10">
        <f t="shared" si="74"/>
        <v>2.5069268016371211</v>
      </c>
      <c r="P57" s="10">
        <f t="shared" si="82"/>
        <v>1.3711094818814338</v>
      </c>
      <c r="Q57" s="10">
        <f t="shared" si="83"/>
        <v>1.4137024230276445</v>
      </c>
      <c r="R57" s="10">
        <f t="shared" si="83"/>
        <v>1.3322200143355563</v>
      </c>
      <c r="S57" s="10">
        <f t="shared" si="83"/>
        <v>1.3555365343204937</v>
      </c>
      <c r="T57" s="310">
        <f t="shared" si="83"/>
        <v>1.5511037953514419</v>
      </c>
      <c r="U57" s="310">
        <f t="shared" si="83"/>
        <v>1.9544220404518851</v>
      </c>
      <c r="V57" s="310">
        <f t="shared" si="83"/>
        <v>2.5069268016371211</v>
      </c>
      <c r="W57" s="10"/>
      <c r="X57" s="10">
        <f t="shared" si="84"/>
        <v>1.3711094818814338</v>
      </c>
      <c r="Y57" s="10">
        <f t="shared" si="85"/>
        <v>1.4137024230276445</v>
      </c>
      <c r="Z57" s="10">
        <f t="shared" si="86"/>
        <v>1.3322200143355563</v>
      </c>
      <c r="AA57" s="10">
        <f t="shared" si="87"/>
        <v>1.3555365343204937</v>
      </c>
      <c r="AB57" s="310">
        <f t="shared" si="77"/>
        <v>1.4735486055838698</v>
      </c>
      <c r="AC57" s="310">
        <f t="shared" si="77"/>
        <v>1.763865891507826</v>
      </c>
      <c r="AD57" s="310">
        <f t="shared" si="77"/>
        <v>2.1493763665536263</v>
      </c>
      <c r="AE57" s="10"/>
      <c r="AF57" s="10"/>
      <c r="AG57" s="10"/>
      <c r="AH57" s="10"/>
      <c r="AI57" s="10"/>
      <c r="AJ57" s="10"/>
      <c r="AK57" s="10"/>
      <c r="AL57" s="10"/>
      <c r="AM57" s="10"/>
      <c r="AN57" s="10"/>
      <c r="AO57" s="10"/>
      <c r="AP57" s="10"/>
      <c r="AQ57" s="10"/>
      <c r="AR57" s="10"/>
      <c r="AS57" s="10"/>
    </row>
    <row r="58" spans="1:45">
      <c r="A58" s="185" t="s">
        <v>16</v>
      </c>
      <c r="B58" s="186" t="str">
        <f t="shared" si="78"/>
        <v>TFHCV9</v>
      </c>
      <c r="C58" s="186" t="str">
        <f t="shared" si="79"/>
        <v>Transport Freight - HCV9</v>
      </c>
      <c r="D58" s="185" t="s">
        <v>149</v>
      </c>
      <c r="F58" s="10">
        <f t="shared" si="80"/>
        <v>1.1571058027236365</v>
      </c>
      <c r="G58" s="10">
        <f t="shared" si="72"/>
        <v>1.219348283935394</v>
      </c>
      <c r="H58" s="10">
        <f t="shared" si="72"/>
        <v>1.2417711826546127</v>
      </c>
      <c r="I58" s="10">
        <f t="shared" ref="I58" si="92">I35*I$60</f>
        <v>1.2572281595590626</v>
      </c>
      <c r="J58" s="10">
        <f t="shared" si="74"/>
        <v>1.1847632955432508</v>
      </c>
      <c r="K58" s="10">
        <f t="shared" si="74"/>
        <v>1.2053878426512186</v>
      </c>
      <c r="L58" s="10">
        <f t="shared" si="74"/>
        <v>1.3794199340465285</v>
      </c>
      <c r="M58" s="10">
        <f t="shared" si="74"/>
        <v>1.7380969153830101</v>
      </c>
      <c r="N58" s="10">
        <f t="shared" si="74"/>
        <v>2.2294477092619265</v>
      </c>
      <c r="P58" s="10">
        <f t="shared" si="82"/>
        <v>1.219348283935394</v>
      </c>
      <c r="Q58" s="10">
        <f t="shared" si="83"/>
        <v>1.257226827101128</v>
      </c>
      <c r="R58" s="10">
        <f t="shared" si="83"/>
        <v>1.1847632955432508</v>
      </c>
      <c r="S58" s="10">
        <f t="shared" si="83"/>
        <v>1.2054990274499149</v>
      </c>
      <c r="T58" s="310">
        <f t="shared" si="83"/>
        <v>1.3794199340465285</v>
      </c>
      <c r="U58" s="310">
        <f t="shared" si="83"/>
        <v>1.7380969153830101</v>
      </c>
      <c r="V58" s="310">
        <f t="shared" si="83"/>
        <v>2.2294477092619265</v>
      </c>
      <c r="W58" s="10"/>
      <c r="X58" s="10">
        <f t="shared" si="84"/>
        <v>1.219348283935394</v>
      </c>
      <c r="Y58" s="10">
        <f t="shared" si="85"/>
        <v>1.257226827101128</v>
      </c>
      <c r="Z58" s="10">
        <f t="shared" si="86"/>
        <v>1.1847632955432508</v>
      </c>
      <c r="AA58" s="10">
        <f t="shared" si="87"/>
        <v>1.2054990274499149</v>
      </c>
      <c r="AB58" s="310">
        <f t="shared" si="77"/>
        <v>1.3104489373442019</v>
      </c>
      <c r="AC58" s="310">
        <f t="shared" si="77"/>
        <v>1.5686324661331663</v>
      </c>
      <c r="AD58" s="310">
        <f t="shared" si="77"/>
        <v>1.9114727297284437</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2"/>
        <v>23.183413464382845</v>
      </c>
      <c r="H59" s="10">
        <f t="shared" si="72"/>
        <v>23.609739017898917</v>
      </c>
      <c r="I59" s="10">
        <f t="shared" ref="I59" si="93">I36*I$60</f>
        <v>23.903621816773025</v>
      </c>
      <c r="J59" s="10">
        <f t="shared" si="74"/>
        <v>22.525850653068453</v>
      </c>
      <c r="K59" s="10">
        <f t="shared" si="74"/>
        <v>22.917984229191969</v>
      </c>
      <c r="L59" s="10">
        <f t="shared" si="74"/>
        <v>26.226848467608782</v>
      </c>
      <c r="M59" s="10">
        <f t="shared" si="74"/>
        <v>33.04635760050634</v>
      </c>
      <c r="N59" s="10">
        <f t="shared" si="74"/>
        <v>42.388387897037447</v>
      </c>
      <c r="P59" s="10">
        <f t="shared" si="82"/>
        <v>23.183413464382845</v>
      </c>
      <c r="Q59" s="10">
        <f t="shared" si="83"/>
        <v>23.903596482810922</v>
      </c>
      <c r="R59" s="10">
        <f t="shared" si="83"/>
        <v>22.525850653068453</v>
      </c>
      <c r="S59" s="10">
        <f t="shared" si="83"/>
        <v>22.920098180712706</v>
      </c>
      <c r="T59" s="310">
        <f t="shared" si="83"/>
        <v>26.226848467608782</v>
      </c>
      <c r="U59" s="310">
        <f t="shared" si="83"/>
        <v>33.04635760050634</v>
      </c>
      <c r="V59" s="310">
        <f t="shared" si="83"/>
        <v>42.388387897037447</v>
      </c>
      <c r="W59" s="10"/>
      <c r="X59" s="10">
        <f t="shared" si="84"/>
        <v>23.183413464382845</v>
      </c>
      <c r="Y59" s="10">
        <f t="shared" si="85"/>
        <v>23.903596482810922</v>
      </c>
      <c r="Z59" s="10">
        <f t="shared" si="86"/>
        <v>22.525850653068453</v>
      </c>
      <c r="AA59" s="10">
        <f t="shared" si="87"/>
        <v>22.920098180712706</v>
      </c>
      <c r="AB59" s="310">
        <f t="shared" si="77"/>
        <v>36.006997215669394</v>
      </c>
      <c r="AC59" s="310">
        <f t="shared" si="77"/>
        <v>57.076567404850522</v>
      </c>
      <c r="AD59" s="310">
        <f t="shared" si="77"/>
        <v>87.477523137765147</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190.52634094125139</v>
      </c>
      <c r="K60" s="47">
        <f>H60*(1+(H22+K22)/2*((K7/H7)^(1/(K$4-H$4))-1))^(K$4-H$4)</f>
        <v>193.84305366254631</v>
      </c>
      <c r="L60" s="47">
        <f>J60*(1+(J22+L22)/2*((L7/J7)^(1/(L$4-J$4))-1))^(L$4-J$4)</f>
        <v>221.82982342882102</v>
      </c>
      <c r="M60" s="47">
        <f>L60*(1+(L22+M22)/2*((M7/L7)^(1/(M$4-L$4))-1))^(M$4-L$4)</f>
        <v>279.51004790147277</v>
      </c>
      <c r="N60" s="47">
        <f>M60*(1+(M22+N22)/2*((N7/M7)^(1/(N$4-M$4))-1))^(N$4-M$4)</f>
        <v>358.526058296531</v>
      </c>
      <c r="P60" s="78">
        <f>$G60</f>
        <v>196.08808590299861</v>
      </c>
      <c r="Q60" s="47">
        <f>P60*(1+(P22+Q22)/2*((Q7/P7)^(1/(Q$4-P$4))-1))^(Q$4-P$4)</f>
        <v>202.17948007152188</v>
      </c>
      <c r="R60" s="47">
        <f>P60*(1+(P22+R22)/2*((R7/P7)^(1/(R$4-P$4))-1))^(R$4-P$4)</f>
        <v>190.52634094125139</v>
      </c>
      <c r="S60" s="47">
        <f>Q60*(1+(Q22+S22)/2*((S7/Q7)^(1/(S$4-Q$4))-1))^(S$4-Q$4)</f>
        <v>193.86093371752742</v>
      </c>
      <c r="T60" s="311">
        <f>R60*(1+(R22+T22)/2*((T7/R7)^(1/(T$4-R$4))-1))^(T$4-R$4)</f>
        <v>221.82982342882102</v>
      </c>
      <c r="U60" s="311">
        <f>T60*(1+(T22+U22)/2*((U7/T7)^(1/(U$4-T$4))-1))^(U$4-T$4)</f>
        <v>279.51004790147277</v>
      </c>
      <c r="V60" s="311">
        <f>U60*(1+(U22+V22)/2*((V7/U7)^(1/(V$4-U$4))-1))^(V$4-U$4)</f>
        <v>358.526058296531</v>
      </c>
      <c r="X60" s="78">
        <f>P60</f>
        <v>196.08808590299861</v>
      </c>
      <c r="Y60" s="78">
        <f t="shared" si="85"/>
        <v>202.17948007152188</v>
      </c>
      <c r="Z60" s="78">
        <f t="shared" si="86"/>
        <v>190.52634094125139</v>
      </c>
      <c r="AA60" s="78">
        <f t="shared" si="87"/>
        <v>193.86093371752742</v>
      </c>
      <c r="AB60" s="311">
        <f>Z60*(1+(Z22+AB22)/2*((AB7/Z7)^(1/(AB$4-Z$4))-1))^(AB$4-Z$4)</f>
        <v>221.82982342882102</v>
      </c>
      <c r="AC60" s="311">
        <f>AB60*(1+(AB22+AC22)/2*((AC7/AB7)^(1/(AC$4-AB$4))-1))^(AC$4-AB$4)</f>
        <v>279.51004790147277</v>
      </c>
      <c r="AD60" s="311">
        <f>AC60*(1+(AC22+AD22)/2*((AD7/AC7)^(1/(AD$4-AC$4))-1))^(AD$4-AC$4)</f>
        <v>358.526058296531</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4">F63</f>
        <v>0.39784000000000003</v>
      </c>
      <c r="H63" s="61">
        <f t="shared" si="94"/>
        <v>0.39784000000000003</v>
      </c>
      <c r="I63" s="61">
        <f t="shared" si="94"/>
        <v>0.39784000000000003</v>
      </c>
      <c r="J63" s="61">
        <f t="shared" ref="J63:J72" si="95">IF($D$4,Z63,R63)</f>
        <v>0.39784000000000003</v>
      </c>
      <c r="K63" s="61">
        <f t="shared" ref="K63:K72" si="96">IF($D$4,AB63,T63)</f>
        <v>0.39784000000000003</v>
      </c>
      <c r="L63" s="61">
        <f t="shared" ref="L63:L72" si="97">IF($D$4,AB63,T63)</f>
        <v>0.39784000000000003</v>
      </c>
      <c r="M63" s="61">
        <f t="shared" ref="M63:M72" si="98">IF($D$4,AC63,U63)</f>
        <v>0.39784000000000003</v>
      </c>
      <c r="N63" s="61">
        <f t="shared" ref="N63:N72" si="99">IF($D$4,AD63,V63)</f>
        <v>0.39784000000000003</v>
      </c>
      <c r="O63" s="186"/>
      <c r="P63" s="61">
        <f>$G63</f>
        <v>0.39784000000000003</v>
      </c>
      <c r="Q63" s="61">
        <f>P63</f>
        <v>0.39784000000000003</v>
      </c>
      <c r="R63" s="61">
        <f t="shared" ref="R63:S63" si="100">Q63</f>
        <v>0.39784000000000003</v>
      </c>
      <c r="S63" s="61">
        <f t="shared" si="100"/>
        <v>0.39784000000000003</v>
      </c>
      <c r="T63" s="46">
        <f t="shared" ref="T63:T72" si="101">R63</f>
        <v>0.39784000000000003</v>
      </c>
      <c r="U63" s="46">
        <f t="shared" ref="U63:U72" si="102">T63</f>
        <v>0.39784000000000003</v>
      </c>
      <c r="V63" s="46">
        <f>T63</f>
        <v>0.39784000000000003</v>
      </c>
      <c r="W63" s="233"/>
      <c r="X63" s="61">
        <f>P63</f>
        <v>0.39784000000000003</v>
      </c>
      <c r="Y63" s="61">
        <f t="shared" ref="Y63:AA63" si="103">Q63</f>
        <v>0.39784000000000003</v>
      </c>
      <c r="Z63" s="61">
        <f t="shared" si="103"/>
        <v>0.39784000000000003</v>
      </c>
      <c r="AA63" s="61">
        <f t="shared" si="103"/>
        <v>0.39784000000000003</v>
      </c>
      <c r="AB63" s="46">
        <f t="shared" ref="AB63:AB72" si="104">Z63</f>
        <v>0.39784000000000003</v>
      </c>
      <c r="AC63" s="46">
        <f t="shared" ref="AC63:AC72" si="105">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4"/>
        <v>1.4841</v>
      </c>
      <c r="H64" s="61">
        <f t="shared" si="94"/>
        <v>1.4841</v>
      </c>
      <c r="I64" s="61">
        <f t="shared" si="94"/>
        <v>1.4841</v>
      </c>
      <c r="J64" s="61">
        <f t="shared" si="95"/>
        <v>1.4841</v>
      </c>
      <c r="K64" s="61">
        <f t="shared" si="96"/>
        <v>1.4841</v>
      </c>
      <c r="L64" s="61">
        <f t="shared" si="97"/>
        <v>1.4841</v>
      </c>
      <c r="M64" s="61">
        <f t="shared" si="98"/>
        <v>1.4841</v>
      </c>
      <c r="N64" s="61">
        <f t="shared" si="99"/>
        <v>1.4841</v>
      </c>
      <c r="O64" s="186"/>
      <c r="P64" s="61">
        <f t="shared" ref="P64:P70" si="106">$G64</f>
        <v>1.4841</v>
      </c>
      <c r="Q64" s="61">
        <f t="shared" ref="Q64:Q71" si="107">P64</f>
        <v>1.4841</v>
      </c>
      <c r="R64" s="61">
        <f t="shared" ref="R64:S64" si="108">Q64</f>
        <v>1.4841</v>
      </c>
      <c r="S64" s="61">
        <f t="shared" si="108"/>
        <v>1.4841</v>
      </c>
      <c r="T64" s="46">
        <f t="shared" si="101"/>
        <v>1.4841</v>
      </c>
      <c r="U64" s="46">
        <f t="shared" si="102"/>
        <v>1.4841</v>
      </c>
      <c r="V64" s="46">
        <f t="shared" ref="V64:V70" si="109">T64</f>
        <v>1.4841</v>
      </c>
      <c r="W64" s="233"/>
      <c r="X64" s="61">
        <f t="shared" ref="X64:X72" si="110">P64</f>
        <v>1.4841</v>
      </c>
      <c r="Y64" s="61">
        <f t="shared" ref="Y64:Y72" si="111">Q64</f>
        <v>1.4841</v>
      </c>
      <c r="Z64" s="61">
        <f t="shared" ref="Z64:Z72" si="112">R64</f>
        <v>1.4841</v>
      </c>
      <c r="AA64" s="61">
        <f t="shared" ref="AA64:AA72" si="113">S64</f>
        <v>1.4841</v>
      </c>
      <c r="AB64" s="46">
        <f t="shared" si="104"/>
        <v>1.4841</v>
      </c>
      <c r="AC64" s="46">
        <f t="shared" si="105"/>
        <v>1.4841</v>
      </c>
      <c r="AD64" s="46">
        <f t="shared" ref="AD64:AD70" si="114">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4"/>
        <v>2.5009999999999999</v>
      </c>
      <c r="H65" s="61">
        <f t="shared" si="94"/>
        <v>2.5009999999999999</v>
      </c>
      <c r="I65" s="61">
        <f t="shared" si="94"/>
        <v>2.5009999999999999</v>
      </c>
      <c r="J65" s="61">
        <f t="shared" si="95"/>
        <v>2.5009999999999999</v>
      </c>
      <c r="K65" s="61">
        <f t="shared" si="96"/>
        <v>2.5009999999999999</v>
      </c>
      <c r="L65" s="61">
        <f t="shared" si="97"/>
        <v>2.5009999999999999</v>
      </c>
      <c r="M65" s="61">
        <f t="shared" si="98"/>
        <v>2.5009999999999999</v>
      </c>
      <c r="N65" s="61">
        <f t="shared" si="99"/>
        <v>2.5009999999999999</v>
      </c>
      <c r="O65" s="186"/>
      <c r="P65" s="61">
        <f>$G65</f>
        <v>2.5009999999999999</v>
      </c>
      <c r="Q65" s="61">
        <f t="shared" si="107"/>
        <v>2.5009999999999999</v>
      </c>
      <c r="R65" s="61">
        <f t="shared" ref="R65:S65" si="115">Q65</f>
        <v>2.5009999999999999</v>
      </c>
      <c r="S65" s="61">
        <f t="shared" si="115"/>
        <v>2.5009999999999999</v>
      </c>
      <c r="T65" s="46">
        <f t="shared" si="101"/>
        <v>2.5009999999999999</v>
      </c>
      <c r="U65" s="46">
        <f t="shared" si="102"/>
        <v>2.5009999999999999</v>
      </c>
      <c r="V65" s="46">
        <f t="shared" si="109"/>
        <v>2.5009999999999999</v>
      </c>
      <c r="W65" s="233"/>
      <c r="X65" s="61">
        <f t="shared" si="110"/>
        <v>2.5009999999999999</v>
      </c>
      <c r="Y65" s="61">
        <f t="shared" si="111"/>
        <v>2.5009999999999999</v>
      </c>
      <c r="Z65" s="61">
        <f t="shared" si="112"/>
        <v>2.5009999999999999</v>
      </c>
      <c r="AA65" s="61">
        <f t="shared" si="113"/>
        <v>2.5009999999999999</v>
      </c>
      <c r="AB65" s="46">
        <f t="shared" si="104"/>
        <v>2.5009999999999999</v>
      </c>
      <c r="AC65" s="46">
        <f t="shared" si="105"/>
        <v>2.5009999999999999</v>
      </c>
      <c r="AD65" s="46">
        <f t="shared" si="114"/>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4"/>
        <v>5.0070955734014992</v>
      </c>
      <c r="H66" s="61">
        <f t="shared" si="94"/>
        <v>5.0070955734014992</v>
      </c>
      <c r="I66" s="61">
        <f t="shared" si="94"/>
        <v>5.0070955734014992</v>
      </c>
      <c r="J66" s="61">
        <f t="shared" si="95"/>
        <v>5.0070955734014992</v>
      </c>
      <c r="K66" s="61">
        <f t="shared" si="96"/>
        <v>5.0070955734014992</v>
      </c>
      <c r="L66" s="61">
        <f t="shared" si="97"/>
        <v>5.0070955734014992</v>
      </c>
      <c r="M66" s="61">
        <f t="shared" si="98"/>
        <v>5.0070955734014992</v>
      </c>
      <c r="N66" s="61">
        <f t="shared" si="99"/>
        <v>5.0070955734014992</v>
      </c>
      <c r="O66" s="186"/>
      <c r="P66" s="61">
        <f t="shared" si="106"/>
        <v>5.0070955734014992</v>
      </c>
      <c r="Q66" s="61">
        <f t="shared" si="107"/>
        <v>5.0070955734014992</v>
      </c>
      <c r="R66" s="61">
        <f t="shared" ref="R66:S66" si="116">Q66</f>
        <v>5.0070955734014992</v>
      </c>
      <c r="S66" s="61">
        <f t="shared" si="116"/>
        <v>5.0070955734014992</v>
      </c>
      <c r="T66" s="46">
        <f t="shared" si="101"/>
        <v>5.0070955734014992</v>
      </c>
      <c r="U66" s="46">
        <f t="shared" si="102"/>
        <v>5.0070955734014992</v>
      </c>
      <c r="V66" s="46">
        <f t="shared" si="109"/>
        <v>5.0070955734014992</v>
      </c>
      <c r="W66" s="233"/>
      <c r="X66" s="61">
        <f t="shared" si="110"/>
        <v>5.0070955734014992</v>
      </c>
      <c r="Y66" s="61">
        <f t="shared" si="111"/>
        <v>5.0070955734014992</v>
      </c>
      <c r="Z66" s="61">
        <f t="shared" si="112"/>
        <v>5.0070955734014992</v>
      </c>
      <c r="AA66" s="61">
        <f t="shared" si="113"/>
        <v>5.0070955734014992</v>
      </c>
      <c r="AB66" s="46">
        <f t="shared" si="104"/>
        <v>5.0070955734014992</v>
      </c>
      <c r="AC66" s="46">
        <f t="shared" si="105"/>
        <v>5.0070955734014992</v>
      </c>
      <c r="AD66" s="46">
        <f t="shared" si="114"/>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4"/>
        <v>7.9193584801965402</v>
      </c>
      <c r="H67" s="61">
        <f t="shared" si="94"/>
        <v>7.9193584801965402</v>
      </c>
      <c r="I67" s="61">
        <f t="shared" si="94"/>
        <v>7.9193584801965402</v>
      </c>
      <c r="J67" s="61">
        <f t="shared" si="95"/>
        <v>7.9193584801965402</v>
      </c>
      <c r="K67" s="61">
        <f t="shared" si="96"/>
        <v>7.9193584801965402</v>
      </c>
      <c r="L67" s="61">
        <f t="shared" si="97"/>
        <v>7.9193584801965402</v>
      </c>
      <c r="M67" s="61">
        <f t="shared" si="98"/>
        <v>7.9193584801965402</v>
      </c>
      <c r="N67" s="61">
        <f t="shared" si="99"/>
        <v>7.9193584801965402</v>
      </c>
      <c r="O67" s="186"/>
      <c r="P67" s="61">
        <f t="shared" si="106"/>
        <v>7.9193584801965402</v>
      </c>
      <c r="Q67" s="61">
        <f t="shared" si="107"/>
        <v>7.9193584801965402</v>
      </c>
      <c r="R67" s="61">
        <f t="shared" ref="R67:S67" si="117">Q67</f>
        <v>7.9193584801965402</v>
      </c>
      <c r="S67" s="61">
        <f t="shared" si="117"/>
        <v>7.9193584801965402</v>
      </c>
      <c r="T67" s="46">
        <f t="shared" si="101"/>
        <v>7.9193584801965402</v>
      </c>
      <c r="U67" s="46">
        <f t="shared" si="102"/>
        <v>7.9193584801965402</v>
      </c>
      <c r="V67" s="46">
        <f t="shared" si="109"/>
        <v>7.9193584801965402</v>
      </c>
      <c r="W67" s="233"/>
      <c r="X67" s="61">
        <f t="shared" si="110"/>
        <v>7.9193584801965402</v>
      </c>
      <c r="Y67" s="61">
        <f t="shared" si="111"/>
        <v>7.9193584801965402</v>
      </c>
      <c r="Z67" s="61">
        <f t="shared" si="112"/>
        <v>7.9193584801965402</v>
      </c>
      <c r="AA67" s="61">
        <f t="shared" si="113"/>
        <v>7.9193584801965402</v>
      </c>
      <c r="AB67" s="46">
        <f t="shared" si="104"/>
        <v>7.9193584801965402</v>
      </c>
      <c r="AC67" s="46">
        <f t="shared" si="105"/>
        <v>7.9193584801965402</v>
      </c>
      <c r="AD67" s="46">
        <f t="shared" si="114"/>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4"/>
        <v>10.886935146339562</v>
      </c>
      <c r="H68" s="61">
        <f t="shared" si="94"/>
        <v>10.886935146339562</v>
      </c>
      <c r="I68" s="61">
        <f t="shared" si="94"/>
        <v>10.886935146339562</v>
      </c>
      <c r="J68" s="61">
        <f t="shared" si="95"/>
        <v>10.886935146339562</v>
      </c>
      <c r="K68" s="61">
        <f t="shared" si="96"/>
        <v>10.886935146339562</v>
      </c>
      <c r="L68" s="61">
        <f t="shared" si="97"/>
        <v>10.886935146339562</v>
      </c>
      <c r="M68" s="61">
        <f t="shared" si="98"/>
        <v>10.886935146339562</v>
      </c>
      <c r="N68" s="61">
        <f t="shared" si="99"/>
        <v>10.886935146339562</v>
      </c>
      <c r="O68" s="186"/>
      <c r="P68" s="61">
        <f t="shared" si="106"/>
        <v>10.886935146339562</v>
      </c>
      <c r="Q68" s="61">
        <f t="shared" si="107"/>
        <v>10.886935146339562</v>
      </c>
      <c r="R68" s="61">
        <f t="shared" ref="R68:S68" si="118">Q68</f>
        <v>10.886935146339562</v>
      </c>
      <c r="S68" s="61">
        <f t="shared" si="118"/>
        <v>10.886935146339562</v>
      </c>
      <c r="T68" s="46">
        <f t="shared" si="101"/>
        <v>10.886935146339562</v>
      </c>
      <c r="U68" s="46">
        <f t="shared" si="102"/>
        <v>10.886935146339562</v>
      </c>
      <c r="V68" s="46">
        <f t="shared" si="109"/>
        <v>10.886935146339562</v>
      </c>
      <c r="W68" s="233"/>
      <c r="X68" s="61">
        <f t="shared" si="110"/>
        <v>10.886935146339562</v>
      </c>
      <c r="Y68" s="61">
        <f t="shared" si="111"/>
        <v>10.886935146339562</v>
      </c>
      <c r="Z68" s="61">
        <f t="shared" si="112"/>
        <v>10.886935146339562</v>
      </c>
      <c r="AA68" s="61">
        <f t="shared" si="113"/>
        <v>10.886935146339562</v>
      </c>
      <c r="AB68" s="46">
        <f t="shared" si="104"/>
        <v>10.886935146339562</v>
      </c>
      <c r="AC68" s="46">
        <f t="shared" si="105"/>
        <v>10.886935146339562</v>
      </c>
      <c r="AD68" s="46">
        <f t="shared" si="114"/>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4"/>
        <v>19.520776457571557</v>
      </c>
      <c r="H69" s="61">
        <f t="shared" si="94"/>
        <v>19.520776457571557</v>
      </c>
      <c r="I69" s="61">
        <v>19.520776457571557</v>
      </c>
      <c r="J69" s="61">
        <f t="shared" si="95"/>
        <v>19.520776457571557</v>
      </c>
      <c r="K69" s="61">
        <f t="shared" si="96"/>
        <v>19.520776457571557</v>
      </c>
      <c r="L69" s="61">
        <f t="shared" si="97"/>
        <v>19.520776457571557</v>
      </c>
      <c r="M69" s="61">
        <f t="shared" si="98"/>
        <v>19.520776457571557</v>
      </c>
      <c r="N69" s="61">
        <f t="shared" si="99"/>
        <v>19.520776457571557</v>
      </c>
      <c r="O69" s="186"/>
      <c r="P69" s="61">
        <f t="shared" si="106"/>
        <v>19.520776457571557</v>
      </c>
      <c r="Q69" s="61">
        <f t="shared" si="107"/>
        <v>19.520776457571557</v>
      </c>
      <c r="R69" s="61">
        <f t="shared" ref="R69:S69" si="119">Q69</f>
        <v>19.520776457571557</v>
      </c>
      <c r="S69" s="61">
        <f t="shared" si="119"/>
        <v>19.520776457571557</v>
      </c>
      <c r="T69" s="46">
        <f t="shared" si="101"/>
        <v>19.520776457571557</v>
      </c>
      <c r="U69" s="46">
        <f t="shared" si="102"/>
        <v>19.520776457571557</v>
      </c>
      <c r="V69" s="46">
        <f t="shared" si="109"/>
        <v>19.520776457571557</v>
      </c>
      <c r="W69" s="233"/>
      <c r="X69" s="61">
        <f t="shared" si="110"/>
        <v>19.520776457571557</v>
      </c>
      <c r="Y69" s="61">
        <f t="shared" si="111"/>
        <v>19.520776457571557</v>
      </c>
      <c r="Z69" s="61">
        <f t="shared" si="112"/>
        <v>19.520776457571557</v>
      </c>
      <c r="AA69" s="61">
        <f t="shared" si="113"/>
        <v>19.520776457571557</v>
      </c>
      <c r="AB69" s="46">
        <f t="shared" si="104"/>
        <v>19.520776457571557</v>
      </c>
      <c r="AC69" s="46">
        <f t="shared" si="105"/>
        <v>19.520776457571557</v>
      </c>
      <c r="AD69" s="46">
        <f t="shared" si="114"/>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4"/>
        <v>17.889918497338776</v>
      </c>
      <c r="H70" s="61">
        <f t="shared" si="94"/>
        <v>17.889918497338776</v>
      </c>
      <c r="I70" s="61">
        <f t="shared" si="94"/>
        <v>17.889918497338776</v>
      </c>
      <c r="J70" s="61">
        <f t="shared" si="95"/>
        <v>17.889918497338776</v>
      </c>
      <c r="K70" s="61">
        <f t="shared" si="96"/>
        <v>17.889918497338776</v>
      </c>
      <c r="L70" s="61">
        <f t="shared" si="97"/>
        <v>17.889918497338776</v>
      </c>
      <c r="M70" s="61">
        <f t="shared" si="98"/>
        <v>17.889918497338776</v>
      </c>
      <c r="N70" s="61">
        <f t="shared" si="99"/>
        <v>17.889918497338776</v>
      </c>
      <c r="O70" s="186"/>
      <c r="P70" s="61">
        <f t="shared" si="106"/>
        <v>17.889918497338776</v>
      </c>
      <c r="Q70" s="61">
        <f t="shared" si="107"/>
        <v>17.889918497338776</v>
      </c>
      <c r="R70" s="61">
        <f t="shared" ref="R70:S70" si="120">Q70</f>
        <v>17.889918497338776</v>
      </c>
      <c r="S70" s="61">
        <f t="shared" si="120"/>
        <v>17.889918497338776</v>
      </c>
      <c r="T70" s="46">
        <f t="shared" si="101"/>
        <v>17.889918497338776</v>
      </c>
      <c r="U70" s="46">
        <f t="shared" si="102"/>
        <v>17.889918497338776</v>
      </c>
      <c r="V70" s="46">
        <f t="shared" si="109"/>
        <v>17.889918497338776</v>
      </c>
      <c r="W70" s="233"/>
      <c r="X70" s="61">
        <f t="shared" si="110"/>
        <v>17.889918497338776</v>
      </c>
      <c r="Y70" s="61">
        <f t="shared" si="111"/>
        <v>17.889918497338776</v>
      </c>
      <c r="Z70" s="61">
        <f t="shared" si="112"/>
        <v>17.889918497338776</v>
      </c>
      <c r="AA70" s="61">
        <f t="shared" si="113"/>
        <v>17.889918497338776</v>
      </c>
      <c r="AB70" s="46">
        <f t="shared" si="104"/>
        <v>17.889918497338776</v>
      </c>
      <c r="AC70" s="46">
        <f t="shared" si="105"/>
        <v>17.889918497338776</v>
      </c>
      <c r="AD70" s="46">
        <f t="shared" si="114"/>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4"/>
        <v>18.402975262404723</v>
      </c>
      <c r="H71" s="61">
        <f t="shared" si="94"/>
        <v>18.402975262404723</v>
      </c>
      <c r="I71" s="61">
        <f t="shared" si="94"/>
        <v>18.402975262404723</v>
      </c>
      <c r="J71" s="61">
        <f t="shared" si="95"/>
        <v>18.402975262404723</v>
      </c>
      <c r="K71" s="61">
        <f t="shared" si="96"/>
        <v>18.402975262404723</v>
      </c>
      <c r="L71" s="61">
        <f t="shared" si="97"/>
        <v>18.402975262404723</v>
      </c>
      <c r="M71" s="61">
        <f t="shared" si="98"/>
        <v>18.402975262404723</v>
      </c>
      <c r="N71" s="61">
        <f t="shared" si="99"/>
        <v>18.402975262404723</v>
      </c>
      <c r="O71" s="186"/>
      <c r="P71" s="61">
        <f>$G71</f>
        <v>18.402975262404723</v>
      </c>
      <c r="Q71" s="61">
        <f t="shared" si="107"/>
        <v>18.402975262404723</v>
      </c>
      <c r="R71" s="61">
        <f t="shared" ref="R71:S71" si="121">Q71</f>
        <v>18.402975262404723</v>
      </c>
      <c r="S71" s="61">
        <f t="shared" si="121"/>
        <v>18.402975262404723</v>
      </c>
      <c r="T71" s="46">
        <f t="shared" si="101"/>
        <v>18.402975262404723</v>
      </c>
      <c r="U71" s="46">
        <f t="shared" si="102"/>
        <v>18.402975262404723</v>
      </c>
      <c r="V71" s="46">
        <f>T71</f>
        <v>18.402975262404723</v>
      </c>
      <c r="W71" s="233"/>
      <c r="X71" s="61">
        <f t="shared" si="110"/>
        <v>18.402975262404723</v>
      </c>
      <c r="Y71" s="61">
        <f t="shared" si="111"/>
        <v>18.402975262404723</v>
      </c>
      <c r="Z71" s="61">
        <f t="shared" si="112"/>
        <v>18.402975262404723</v>
      </c>
      <c r="AA71" s="61">
        <f t="shared" si="113"/>
        <v>18.402975262404723</v>
      </c>
      <c r="AB71" s="46">
        <f t="shared" si="104"/>
        <v>18.402975262404723</v>
      </c>
      <c r="AC71" s="46">
        <f t="shared" si="105"/>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4"/>
        <v>21.907017031495844</v>
      </c>
      <c r="I72" s="61">
        <f t="shared" si="94"/>
        <v>21.907017031495844</v>
      </c>
      <c r="J72" s="61">
        <f t="shared" si="95"/>
        <v>21.907017031495844</v>
      </c>
      <c r="K72" s="61">
        <f t="shared" si="96"/>
        <v>21.907017031495844</v>
      </c>
      <c r="L72" s="61">
        <f t="shared" si="97"/>
        <v>21.907017031495844</v>
      </c>
      <c r="M72" s="61">
        <f t="shared" si="98"/>
        <v>21.907017031495844</v>
      </c>
      <c r="N72" s="61">
        <f t="shared" si="99"/>
        <v>21.907017031495844</v>
      </c>
      <c r="O72" s="186"/>
      <c r="P72" s="61">
        <f>$G72</f>
        <v>21.907017031495844</v>
      </c>
      <c r="Q72" s="61">
        <f>P72</f>
        <v>21.907017031495844</v>
      </c>
      <c r="R72" s="61">
        <f t="shared" ref="R72:S72" si="122">Q72</f>
        <v>21.907017031495844</v>
      </c>
      <c r="S72" s="61">
        <f t="shared" si="122"/>
        <v>21.907017031495844</v>
      </c>
      <c r="T72" s="46">
        <f t="shared" si="101"/>
        <v>21.907017031495844</v>
      </c>
      <c r="U72" s="46">
        <f t="shared" si="102"/>
        <v>21.907017031495844</v>
      </c>
      <c r="V72" s="46">
        <f>T72</f>
        <v>21.907017031495844</v>
      </c>
      <c r="W72" s="233"/>
      <c r="X72" s="61">
        <f t="shared" si="110"/>
        <v>21.907017031495844</v>
      </c>
      <c r="Y72" s="61">
        <f t="shared" si="111"/>
        <v>21.907017031495844</v>
      </c>
      <c r="Z72" s="61">
        <f t="shared" si="112"/>
        <v>21.907017031495844</v>
      </c>
      <c r="AA72" s="61">
        <f t="shared" si="113"/>
        <v>21.907017031495844</v>
      </c>
      <c r="AB72" s="46">
        <f t="shared" si="104"/>
        <v>21.907017031495844</v>
      </c>
      <c r="AC72" s="46">
        <f t="shared" si="105"/>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0.40085162724553985</v>
      </c>
      <c r="Q73" s="61"/>
      <c r="R73" s="61"/>
      <c r="S73" s="61"/>
    </row>
    <row r="74" spans="1:46">
      <c r="A74" s="185" t="s">
        <v>16</v>
      </c>
      <c r="P74" s="5" t="s">
        <v>41</v>
      </c>
      <c r="X74" s="5" t="s">
        <v>197</v>
      </c>
      <c r="AI74" s="185" t="s">
        <v>476</v>
      </c>
    </row>
    <row r="75" spans="1:46" ht="15.75" thickBot="1">
      <c r="A75" s="185" t="s">
        <v>16</v>
      </c>
      <c r="B75" s="14" t="s">
        <v>210</v>
      </c>
      <c r="C75" s="14"/>
      <c r="D75" s="14"/>
      <c r="E75" s="259" t="s">
        <v>627</v>
      </c>
      <c r="F75" s="185">
        <f t="shared" ref="F75:K75" si="123">F$4</f>
        <v>2012</v>
      </c>
      <c r="G75" s="185">
        <f t="shared" si="123"/>
        <v>2015</v>
      </c>
      <c r="H75" s="185">
        <f t="shared" si="123"/>
        <v>2017</v>
      </c>
      <c r="I75" s="281">
        <f t="shared" si="123"/>
        <v>2019</v>
      </c>
      <c r="J75" s="281">
        <f t="shared" si="123"/>
        <v>2020</v>
      </c>
      <c r="K75" s="281">
        <f t="shared" si="123"/>
        <v>2021</v>
      </c>
      <c r="L75" s="185">
        <f>L$4</f>
        <v>2030</v>
      </c>
      <c r="M75" s="185">
        <f>M$4</f>
        <v>2040</v>
      </c>
      <c r="N75" s="185">
        <f>N$4</f>
        <v>2050</v>
      </c>
      <c r="P75" s="7">
        <f t="shared" ref="P75:T75" si="124">P$4</f>
        <v>2015</v>
      </c>
      <c r="Q75" s="7">
        <f t="shared" si="124"/>
        <v>2019</v>
      </c>
      <c r="R75" s="7">
        <f t="shared" si="124"/>
        <v>2020</v>
      </c>
      <c r="S75" s="7">
        <f t="shared" si="124"/>
        <v>2021</v>
      </c>
      <c r="T75" s="7">
        <f t="shared" si="124"/>
        <v>2030</v>
      </c>
      <c r="U75" s="7">
        <f>U$4</f>
        <v>2040</v>
      </c>
      <c r="V75" s="7">
        <f>V$4</f>
        <v>2050</v>
      </c>
      <c r="W75" s="185">
        <f>W$4</f>
        <v>0</v>
      </c>
      <c r="X75" s="7">
        <f t="shared" ref="X75:AD75" si="125">P75</f>
        <v>2015</v>
      </c>
      <c r="Y75" s="7">
        <f t="shared" si="125"/>
        <v>2019</v>
      </c>
      <c r="Z75" s="7">
        <f t="shared" si="125"/>
        <v>2020</v>
      </c>
      <c r="AA75" s="7">
        <f t="shared" si="125"/>
        <v>2021</v>
      </c>
      <c r="AB75" s="7">
        <f t="shared" si="125"/>
        <v>2030</v>
      </c>
      <c r="AC75" s="7">
        <f t="shared" si="125"/>
        <v>2040</v>
      </c>
      <c r="AD75" s="7">
        <f t="shared" si="125"/>
        <v>2050</v>
      </c>
      <c r="AJ75" s="7" t="str">
        <f>P74</f>
        <v>Reference</v>
      </c>
      <c r="AP75" s="7" t="s">
        <v>628</v>
      </c>
    </row>
    <row r="76" spans="1:46">
      <c r="A76" s="185" t="s">
        <v>16</v>
      </c>
      <c r="B76" s="186" t="str">
        <f>B92</f>
        <v>TFLCV</v>
      </c>
      <c r="C76" s="186" t="str">
        <f>C92</f>
        <v>Transport Freight - LCV</v>
      </c>
      <c r="D76" s="185" t="s">
        <v>149</v>
      </c>
      <c r="E76" s="260">
        <v>21.7</v>
      </c>
      <c r="F76" s="234">
        <f>F63*F92</f>
        <v>17.310372778407704</v>
      </c>
      <c r="G76" s="234">
        <f t="shared" ref="G76:H76" si="126">G63*G92</f>
        <v>18.120758900121242</v>
      </c>
      <c r="H76" s="234">
        <f t="shared" si="126"/>
        <v>18.931145021834784</v>
      </c>
      <c r="I76" s="234">
        <f t="shared" ref="I76:N85" si="127">I63*I92</f>
        <v>19.166790908504293</v>
      </c>
      <c r="J76" s="234">
        <f t="shared" si="127"/>
        <v>17.606790705410827</v>
      </c>
      <c r="K76" s="234">
        <f>K63*K92</f>
        <v>18.376470943708306</v>
      </c>
      <c r="L76" s="234">
        <f t="shared" si="127"/>
        <v>20.499586849955897</v>
      </c>
      <c r="M76" s="234">
        <f t="shared" si="127"/>
        <v>25.829892544769208</v>
      </c>
      <c r="N76" s="234">
        <f t="shared" si="127"/>
        <v>33.13186638486588</v>
      </c>
      <c r="O76" s="8"/>
      <c r="P76" s="234">
        <f>P43</f>
        <v>18.120758900121242</v>
      </c>
      <c r="Q76" s="234">
        <f t="shared" ref="Q76:V76" si="128">Q43</f>
        <v>19.166790908504293</v>
      </c>
      <c r="R76" s="234">
        <f t="shared" si="128"/>
        <v>17.606790705410827</v>
      </c>
      <c r="S76" s="234">
        <f t="shared" si="128"/>
        <v>18.376470943708306</v>
      </c>
      <c r="T76" s="234">
        <f t="shared" si="128"/>
        <v>20.499586849955897</v>
      </c>
      <c r="U76" s="234">
        <f t="shared" si="128"/>
        <v>25.829892544769208</v>
      </c>
      <c r="V76" s="234">
        <f t="shared" si="128"/>
        <v>33.13186638486588</v>
      </c>
      <c r="W76" s="8"/>
      <c r="X76" s="234">
        <f>X43</f>
        <v>18.120758900121242</v>
      </c>
      <c r="Y76" s="234">
        <f>Y43</f>
        <v>19.166790908504293</v>
      </c>
      <c r="Z76" s="234">
        <f t="shared" ref="Z76:AD76" si="129">Z43</f>
        <v>17.606790705410827</v>
      </c>
      <c r="AA76" s="234">
        <f t="shared" si="129"/>
        <v>18.376470943708306</v>
      </c>
      <c r="AB76" s="234">
        <f t="shared" si="129"/>
        <v>20.499586849955897</v>
      </c>
      <c r="AC76" s="234">
        <f t="shared" si="129"/>
        <v>25.829892544769208</v>
      </c>
      <c r="AD76" s="234">
        <f t="shared" si="129"/>
        <v>33.13186638486588</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30">B93</f>
        <v>TFHCV1</v>
      </c>
      <c r="C77" s="186" t="str">
        <f t="shared" si="130"/>
        <v>Transport Freight - HCV1</v>
      </c>
      <c r="D77" s="185" t="s">
        <v>149</v>
      </c>
      <c r="E77" s="260">
        <v>7</v>
      </c>
      <c r="F77" s="234">
        <f t="shared" ref="F77:H77" si="131">F64*F93</f>
        <v>5.4335092951131081</v>
      </c>
      <c r="G77" s="234">
        <f t="shared" si="131"/>
        <v>5.4263341725680903</v>
      </c>
      <c r="H77" s="234">
        <f t="shared" si="131"/>
        <v>5.4191590500230733</v>
      </c>
      <c r="I77" s="234">
        <f t="shared" si="127"/>
        <v>5.4866141636927921</v>
      </c>
      <c r="J77" s="234">
        <f t="shared" si="127"/>
        <v>5.1703734350261135</v>
      </c>
      <c r="K77" s="234">
        <f t="shared" si="127"/>
        <v>5.2603801147381013</v>
      </c>
      <c r="L77" s="234">
        <f t="shared" si="127"/>
        <v>6.0198659171571878</v>
      </c>
      <c r="M77" s="234">
        <f t="shared" si="127"/>
        <v>7.5851523697621852</v>
      </c>
      <c r="N77" s="234">
        <f t="shared" si="127"/>
        <v>9.7294347774862171</v>
      </c>
      <c r="O77" s="8"/>
      <c r="P77" s="234">
        <f>P46</f>
        <v>5.725786025053389</v>
      </c>
      <c r="Q77" s="234">
        <f t="shared" ref="Q77:V77" si="132">Q46</f>
        <v>5.9036614240138503</v>
      </c>
      <c r="R77" s="234">
        <f t="shared" si="132"/>
        <v>5.5633826774444142</v>
      </c>
      <c r="S77" s="234">
        <f t="shared" si="132"/>
        <v>5.6607590226594917</v>
      </c>
      <c r="T77" s="234">
        <f t="shared" si="132"/>
        <v>6.4774465877397862</v>
      </c>
      <c r="U77" s="234">
        <f t="shared" si="132"/>
        <v>8.1617132359992226</v>
      </c>
      <c r="V77" s="234">
        <f t="shared" si="132"/>
        <v>10.468986347427862</v>
      </c>
      <c r="W77" s="8"/>
      <c r="X77" s="234">
        <f>X46</f>
        <v>5.725786025053389</v>
      </c>
      <c r="Y77" s="234">
        <f>Y46</f>
        <v>5.9036614240138503</v>
      </c>
      <c r="Z77" s="234">
        <f t="shared" ref="Z77:AD77" si="133">Z46</f>
        <v>5.5633826774444142</v>
      </c>
      <c r="AA77" s="234">
        <f t="shared" si="133"/>
        <v>5.6607590226594917</v>
      </c>
      <c r="AB77" s="234">
        <f t="shared" si="133"/>
        <v>6.1535742583527968</v>
      </c>
      <c r="AC77" s="234">
        <f t="shared" si="133"/>
        <v>7.3659461954892986</v>
      </c>
      <c r="AD77" s="234">
        <f t="shared" si="133"/>
        <v>8.975847169625963</v>
      </c>
      <c r="AI77" s="185" t="s">
        <v>592</v>
      </c>
      <c r="AJ77" s="186">
        <f>SUM(P78:P85)</f>
        <v>172.90467243861579</v>
      </c>
      <c r="AK77" s="186">
        <f>SUM(R78:R85)</f>
        <v>168.00049028818296</v>
      </c>
      <c r="AL77" s="186">
        <f>SUM(T78:T85)</f>
        <v>195.60297496121225</v>
      </c>
      <c r="AM77" s="186">
        <f>SUM(U78:U85)</f>
        <v>246.46369030096645</v>
      </c>
      <c r="AN77" s="186">
        <f>SUM(V78:V85)</f>
        <v>316.13767039949357</v>
      </c>
      <c r="AO77" s="186"/>
      <c r="AP77" s="186">
        <f>SUM(G78:G85)</f>
        <v>181.50313258938655</v>
      </c>
      <c r="AQ77" s="186">
        <f>SUM(J78:J85)</f>
        <v>190.61046946456293</v>
      </c>
      <c r="AR77" s="186">
        <f>SUM(L78:L85)</f>
        <v>221.92777427057513</v>
      </c>
      <c r="AS77" s="186">
        <f>SUM(M78:M85)</f>
        <v>279.63346793601772</v>
      </c>
      <c r="AT77" s="186">
        <f>SUM(N78:N85)</f>
        <v>358.6843685212703</v>
      </c>
    </row>
    <row r="78" spans="1:46">
      <c r="A78" s="185" t="s">
        <v>16</v>
      </c>
      <c r="B78" s="186" t="str">
        <f t="shared" si="130"/>
        <v>TFHCV2</v>
      </c>
      <c r="C78" s="186" t="str">
        <f t="shared" si="130"/>
        <v>Transport Freight - HCV2</v>
      </c>
      <c r="D78" s="185" t="s">
        <v>149</v>
      </c>
      <c r="E78" s="260">
        <v>2.011130021669262</v>
      </c>
      <c r="F78" s="234">
        <f t="shared" ref="F78:H78" si="134">F65*F94</f>
        <v>2.2763173637182028</v>
      </c>
      <c r="G78" s="234">
        <f t="shared" si="134"/>
        <v>2.3924342095881879</v>
      </c>
      <c r="H78" s="234">
        <f t="shared" si="134"/>
        <v>2.5085510554581725</v>
      </c>
      <c r="I78" s="234">
        <f t="shared" si="127"/>
        <v>2.539776305544069</v>
      </c>
      <c r="J78" s="234">
        <f t="shared" si="127"/>
        <v>2.3933871690834438</v>
      </c>
      <c r="K78" s="234">
        <f t="shared" si="127"/>
        <v>2.4350516320205173</v>
      </c>
      <c r="L78" s="234">
        <f t="shared" si="127"/>
        <v>2.7866207396398597</v>
      </c>
      <c r="M78" s="234">
        <f t="shared" si="127"/>
        <v>3.5111982887634499</v>
      </c>
      <c r="N78" s="234">
        <f t="shared" si="127"/>
        <v>4.5037954514308955</v>
      </c>
      <c r="O78" s="8"/>
      <c r="P78" s="234">
        <f>P51</f>
        <v>2.3987639372378653</v>
      </c>
      <c r="Q78" s="234">
        <f t="shared" ref="Q78:V78" si="135">Q51</f>
        <v>2.4732805331425385</v>
      </c>
      <c r="R78" s="234">
        <f t="shared" si="135"/>
        <v>2.3307265897319418</v>
      </c>
      <c r="S78" s="234">
        <f t="shared" si="135"/>
        <v>2.3715189757673776</v>
      </c>
      <c r="T78" s="234">
        <f t="shared" si="135"/>
        <v>2.713665025564727</v>
      </c>
      <c r="U78" s="234">
        <f t="shared" si="135"/>
        <v>3.4192726188033435</v>
      </c>
      <c r="V78" s="234">
        <f t="shared" si="135"/>
        <v>4.3858828813658564</v>
      </c>
      <c r="W78" s="8"/>
      <c r="X78" s="234">
        <f>X51</f>
        <v>2.3987639372378653</v>
      </c>
      <c r="Y78" s="234">
        <f>Y51</f>
        <v>2.4732805331425385</v>
      </c>
      <c r="Z78" s="234">
        <f t="shared" ref="Z78:AD78" si="136">Z51</f>
        <v>2.3307265897319418</v>
      </c>
      <c r="AA78" s="234">
        <f t="shared" si="136"/>
        <v>2.3715189757673776</v>
      </c>
      <c r="AB78" s="234">
        <f t="shared" si="136"/>
        <v>2.5779817742864908</v>
      </c>
      <c r="AC78" s="234">
        <f t="shared" si="136"/>
        <v>3.0858935384700175</v>
      </c>
      <c r="AD78" s="234">
        <f t="shared" si="136"/>
        <v>3.7603463354110502</v>
      </c>
      <c r="AI78" s="185" t="s">
        <v>626</v>
      </c>
      <c r="AJ78" s="186">
        <f>P86</f>
        <v>23.183413464382845</v>
      </c>
      <c r="AK78" s="186">
        <f>R86</f>
        <v>22.525850653068453</v>
      </c>
      <c r="AL78" s="186">
        <f>T86</f>
        <v>26.226848467608782</v>
      </c>
      <c r="AM78" s="186">
        <f>U86</f>
        <v>33.04635760050634</v>
      </c>
      <c r="AN78" s="186">
        <f>V86</f>
        <v>42.388387897037447</v>
      </c>
      <c r="AO78" s="186"/>
      <c r="AP78" s="186">
        <f>H86</f>
        <v>23.609739017898917</v>
      </c>
      <c r="AQ78" s="186">
        <f>J86</f>
        <v>22.525850653068453</v>
      </c>
      <c r="AR78" s="186">
        <f>L86</f>
        <v>26.226848467608782</v>
      </c>
      <c r="AS78" s="186">
        <f>M86</f>
        <v>33.04635760050634</v>
      </c>
      <c r="AT78" s="186">
        <f>N86</f>
        <v>42.388387897037447</v>
      </c>
    </row>
    <row r="79" spans="1:46">
      <c r="A79" s="185" t="s">
        <v>16</v>
      </c>
      <c r="B79" s="186" t="str">
        <f t="shared" si="130"/>
        <v>TFHCV3</v>
      </c>
      <c r="C79" s="186" t="str">
        <f t="shared" si="130"/>
        <v>Transport Freight - HCV3</v>
      </c>
      <c r="D79" s="185" t="s">
        <v>149</v>
      </c>
      <c r="E79" s="260">
        <v>16.207267472028231</v>
      </c>
      <c r="F79" s="234">
        <f t="shared" ref="F79:H79" si="137">F66*F95</f>
        <v>15.233523986729871</v>
      </c>
      <c r="G79" s="234">
        <f t="shared" si="137"/>
        <v>15.876853345004987</v>
      </c>
      <c r="H79" s="234">
        <f t="shared" si="137"/>
        <v>16.520182703280103</v>
      </c>
      <c r="I79" s="234">
        <f t="shared" si="127"/>
        <v>16.725818078032489</v>
      </c>
      <c r="J79" s="234">
        <f t="shared" si="127"/>
        <v>15.761765433043276</v>
      </c>
      <c r="K79" s="234">
        <f t="shared" si="127"/>
        <v>16.036148742267489</v>
      </c>
      <c r="L79" s="234">
        <f t="shared" si="127"/>
        <v>18.35142388010593</v>
      </c>
      <c r="M79" s="234">
        <f t="shared" si="127"/>
        <v>23.123163912333563</v>
      </c>
      <c r="N79" s="234">
        <f t="shared" si="127"/>
        <v>29.659959901534052</v>
      </c>
      <c r="O79" s="8"/>
      <c r="P79" s="234">
        <f t="shared" ref="P79:P85" si="138">P52</f>
        <v>16.052958413816011</v>
      </c>
      <c r="Q79" s="234">
        <f t="shared" ref="Q79:V79" si="139">Q52</f>
        <v>16.55163683590963</v>
      </c>
      <c r="R79" s="234">
        <f t="shared" si="139"/>
        <v>15.597640283864223</v>
      </c>
      <c r="S79" s="234">
        <f t="shared" si="139"/>
        <v>15.870630246095027</v>
      </c>
      <c r="T79" s="234">
        <f t="shared" si="139"/>
        <v>18.160332964893083</v>
      </c>
      <c r="U79" s="234">
        <f t="shared" si="139"/>
        <v>22.882385508243914</v>
      </c>
      <c r="V79" s="234">
        <f t="shared" si="139"/>
        <v>29.35111471765136</v>
      </c>
      <c r="W79" s="8"/>
      <c r="X79" s="234">
        <f t="shared" ref="X79:X85" si="140">X52</f>
        <v>16.052958413816011</v>
      </c>
      <c r="Y79" s="234">
        <f t="shared" ref="Y79:AD79" si="141">Y52</f>
        <v>16.55163683590963</v>
      </c>
      <c r="Z79" s="234">
        <f t="shared" si="141"/>
        <v>15.597640283864223</v>
      </c>
      <c r="AA79" s="234">
        <f t="shared" si="141"/>
        <v>15.870630246095027</v>
      </c>
      <c r="AB79" s="234">
        <f t="shared" si="141"/>
        <v>17.252316316648429</v>
      </c>
      <c r="AC79" s="234">
        <f t="shared" si="141"/>
        <v>20.651352921190131</v>
      </c>
      <c r="AD79" s="234">
        <f t="shared" si="141"/>
        <v>25.16491198104633</v>
      </c>
      <c r="AI79" s="186"/>
    </row>
    <row r="80" spans="1:46">
      <c r="A80" s="185" t="s">
        <v>16</v>
      </c>
      <c r="B80" s="186" t="str">
        <f t="shared" si="130"/>
        <v>TFHCV4</v>
      </c>
      <c r="C80" s="186" t="str">
        <f t="shared" si="130"/>
        <v>Transport Freight - HCV4</v>
      </c>
      <c r="D80" s="185" t="s">
        <v>149</v>
      </c>
      <c r="E80" s="260">
        <v>5.3871747310586002</v>
      </c>
      <c r="F80" s="234">
        <f t="shared" ref="F80:H80" si="142">F67*F96</f>
        <v>5.0807673805466287</v>
      </c>
      <c r="G80" s="234">
        <f t="shared" si="142"/>
        <v>4.7389994637867714</v>
      </c>
      <c r="H80" s="234">
        <f t="shared" si="142"/>
        <v>4.7389994637867714</v>
      </c>
      <c r="I80" s="234">
        <f t="shared" si="127"/>
        <v>4.7979882745154603</v>
      </c>
      <c r="J80" s="234">
        <f t="shared" si="127"/>
        <v>4.5214389742005805</v>
      </c>
      <c r="K80" s="234">
        <f t="shared" si="127"/>
        <v>4.6001489000313276</v>
      </c>
      <c r="L80" s="234">
        <f t="shared" si="127"/>
        <v>5.2643115085088166</v>
      </c>
      <c r="M80" s="234">
        <f t="shared" si="127"/>
        <v>6.6331385887061032</v>
      </c>
      <c r="N80" s="234">
        <f t="shared" si="127"/>
        <v>8.5082917419187449</v>
      </c>
      <c r="O80" s="8"/>
      <c r="P80" s="234">
        <f t="shared" si="138"/>
        <v>5.3540695863437202</v>
      </c>
      <c r="Q80" s="234">
        <f t="shared" ref="Q80:V80" si="143">Q53</f>
        <v>5.5203915130734007</v>
      </c>
      <c r="R80" s="234">
        <f t="shared" si="143"/>
        <v>5.2022094189625063</v>
      </c>
      <c r="S80" s="234">
        <f t="shared" si="143"/>
        <v>5.2932585088859643</v>
      </c>
      <c r="T80" s="234">
        <f t="shared" si="143"/>
        <v>6.0569325540348178</v>
      </c>
      <c r="U80" s="234">
        <f t="shared" si="143"/>
        <v>7.6318570792059877</v>
      </c>
      <c r="V80" s="234">
        <f t="shared" si="143"/>
        <v>9.7893426609647864</v>
      </c>
      <c r="W80" s="8"/>
      <c r="X80" s="234">
        <f t="shared" si="140"/>
        <v>5.3540695863437202</v>
      </c>
      <c r="Y80" s="234">
        <f t="shared" ref="Y80:AD80" si="144">Y53</f>
        <v>5.5203915130734007</v>
      </c>
      <c r="Z80" s="234">
        <f t="shared" si="144"/>
        <v>5.2022094189625063</v>
      </c>
      <c r="AA80" s="234">
        <f t="shared" si="144"/>
        <v>5.2932585088859643</v>
      </c>
      <c r="AB80" s="234">
        <f t="shared" si="144"/>
        <v>5.7540859263330768</v>
      </c>
      <c r="AC80" s="234">
        <f t="shared" si="144"/>
        <v>6.8877510139834026</v>
      </c>
      <c r="AD80" s="234">
        <f t="shared" si="144"/>
        <v>8.3931376639446835</v>
      </c>
      <c r="AI80" s="186" t="s">
        <v>475</v>
      </c>
      <c r="AJ80" s="186">
        <f>SUM(AJ77:AJ78)</f>
        <v>196.08808590299864</v>
      </c>
      <c r="AK80" s="186">
        <f>SUM(AK77:AK78)</f>
        <v>190.52634094125142</v>
      </c>
      <c r="AL80" s="186">
        <f>SUM(AL77:AL78)</f>
        <v>221.82982342882104</v>
      </c>
      <c r="AM80" s="186">
        <f>SUM(AM77:AM78)</f>
        <v>279.51004790147277</v>
      </c>
      <c r="AN80" s="186">
        <f>SUM(AN77:AN78)</f>
        <v>358.526058296531</v>
      </c>
      <c r="AO80" s="186"/>
      <c r="AP80" s="186">
        <f>SUM(AP77:AP78)</f>
        <v>205.11287160728546</v>
      </c>
      <c r="AQ80" s="186">
        <f>SUM(AQ77:AQ78)</f>
        <v>213.13632011763139</v>
      </c>
      <c r="AR80" s="186">
        <f>SUM(AR77:AR78)</f>
        <v>248.15462273818392</v>
      </c>
      <c r="AS80" s="186">
        <f>SUM(AS77:AS78)</f>
        <v>312.67982553652405</v>
      </c>
      <c r="AT80" s="186">
        <f>SUM(AT77:AT78)</f>
        <v>401.07275641830773</v>
      </c>
    </row>
    <row r="81" spans="1:46">
      <c r="A81" s="185" t="s">
        <v>16</v>
      </c>
      <c r="B81" s="186" t="str">
        <f t="shared" si="130"/>
        <v>TFHCV5</v>
      </c>
      <c r="C81" s="186" t="str">
        <f t="shared" si="130"/>
        <v>Transport Freight - HCV5</v>
      </c>
      <c r="D81" s="185" t="s">
        <v>149</v>
      </c>
      <c r="E81" s="260">
        <v>3.9725286670479121</v>
      </c>
      <c r="F81" s="234">
        <f t="shared" ref="F81:H81" si="145">F68*F97</f>
        <v>3.0627981264343846</v>
      </c>
      <c r="G81" s="234">
        <f t="shared" si="145"/>
        <v>3.15348760127408</v>
      </c>
      <c r="H81" s="234">
        <f t="shared" si="145"/>
        <v>3.2441770761137754</v>
      </c>
      <c r="I81" s="234">
        <f t="shared" si="127"/>
        <v>3.2845590489279921</v>
      </c>
      <c r="J81" s="234">
        <f t="shared" si="127"/>
        <v>3.0952416819705508</v>
      </c>
      <c r="K81" s="234">
        <f t="shared" si="127"/>
        <v>3.1491241394373617</v>
      </c>
      <c r="L81" s="234">
        <f t="shared" si="127"/>
        <v>3.6037899662009036</v>
      </c>
      <c r="M81" s="234">
        <f t="shared" si="127"/>
        <v>4.5408479820697982</v>
      </c>
      <c r="N81" s="234">
        <f t="shared" si="127"/>
        <v>5.8245216605204684</v>
      </c>
      <c r="O81" s="8"/>
      <c r="P81" s="234">
        <f t="shared" si="138"/>
        <v>3.2275506965029748</v>
      </c>
      <c r="Q81" s="234">
        <f t="shared" ref="Q81:V81" si="146">Q54</f>
        <v>3.3278132055725829</v>
      </c>
      <c r="R81" s="234">
        <f t="shared" si="146"/>
        <v>3.1360060534799454</v>
      </c>
      <c r="S81" s="234">
        <f t="shared" si="146"/>
        <v>3.1908924438899549</v>
      </c>
      <c r="T81" s="234">
        <f t="shared" si="146"/>
        <v>3.6512519249486668</v>
      </c>
      <c r="U81" s="234">
        <f t="shared" si="146"/>
        <v>4.6006510065596125</v>
      </c>
      <c r="V81" s="234">
        <f t="shared" si="146"/>
        <v>5.9012306833463732</v>
      </c>
      <c r="W81" s="8"/>
      <c r="X81" s="234">
        <f t="shared" si="140"/>
        <v>3.2275506965029748</v>
      </c>
      <c r="Y81" s="234">
        <f t="shared" ref="Y81:AD81" si="147">Y54</f>
        <v>3.3278132055725829</v>
      </c>
      <c r="Z81" s="234">
        <f t="shared" si="147"/>
        <v>3.1360060534799454</v>
      </c>
      <c r="AA81" s="234">
        <f t="shared" si="147"/>
        <v>3.1908924438899549</v>
      </c>
      <c r="AB81" s="234">
        <f t="shared" si="147"/>
        <v>3.4686893287012333</v>
      </c>
      <c r="AC81" s="234">
        <f t="shared" si="147"/>
        <v>4.1520875334200502</v>
      </c>
      <c r="AD81" s="234">
        <f t="shared" si="147"/>
        <v>5.059567657134096</v>
      </c>
      <c r="AE81" s="186"/>
      <c r="AF81" s="186"/>
      <c r="AG81" s="186"/>
      <c r="AH81" s="186"/>
      <c r="AI81" s="185" t="s">
        <v>474</v>
      </c>
      <c r="AJ81" s="190">
        <f>AJ78/AJ80</f>
        <v>0.11822958726748588</v>
      </c>
      <c r="AK81" s="190">
        <f>AK78/AK80</f>
        <v>0.11822958726748588</v>
      </c>
      <c r="AL81" s="190">
        <f>AL78/AL80</f>
        <v>0.11822958726748588</v>
      </c>
      <c r="AM81" s="190">
        <f>AM78/AM80</f>
        <v>0.11822958726748591</v>
      </c>
      <c r="AN81" s="190">
        <f>AN78/AN80</f>
        <v>0.11822958726748589</v>
      </c>
      <c r="AO81" s="190"/>
      <c r="AP81" s="190">
        <f>AP78/AP80</f>
        <v>0.11510608199714911</v>
      </c>
      <c r="AQ81" s="190">
        <f>AQ78/AQ80</f>
        <v>0.10568752730945286</v>
      </c>
      <c r="AR81" s="190">
        <f>AR78/AR80</f>
        <v>0.10568752730945286</v>
      </c>
      <c r="AS81" s="190">
        <f>AS78/AS80</f>
        <v>0.10568752730945286</v>
      </c>
      <c r="AT81" s="190">
        <f>AT78/AT80</f>
        <v>0.1056875273094529</v>
      </c>
    </row>
    <row r="82" spans="1:46">
      <c r="A82" s="185" t="s">
        <v>16</v>
      </c>
      <c r="B82" s="186" t="str">
        <f t="shared" si="130"/>
        <v>TFHCV6</v>
      </c>
      <c r="C82" s="186" t="str">
        <f t="shared" si="130"/>
        <v>Transport Freight - HCV6</v>
      </c>
      <c r="D82" s="185" t="s">
        <v>149</v>
      </c>
      <c r="E82" s="260">
        <v>140.25526500597067</v>
      </c>
      <c r="F82" s="234">
        <f>F69*F98</f>
        <v>100.6136299290159</v>
      </c>
      <c r="G82" s="234">
        <f t="shared" ref="G82" si="148">G69*G98</f>
        <v>115.33235400043283</v>
      </c>
      <c r="H82" s="234">
        <f>H69*H98</f>
        <v>130.05107807184976</v>
      </c>
      <c r="I82" s="234">
        <f>I69*I98</f>
        <v>131.66989201940657</v>
      </c>
      <c r="J82" s="234">
        <f t="shared" si="127"/>
        <v>124.08062451245753</v>
      </c>
      <c r="K82" s="234">
        <f t="shared" si="127"/>
        <v>126.24063967757101</v>
      </c>
      <c r="L82" s="234">
        <f t="shared" si="127"/>
        <v>144.4670741618007</v>
      </c>
      <c r="M82" s="234">
        <f t="shared" si="127"/>
        <v>182.03142478769246</v>
      </c>
      <c r="N82" s="234">
        <f t="shared" si="127"/>
        <v>233.4907446269624</v>
      </c>
      <c r="O82" s="8"/>
      <c r="P82" s="234">
        <f>P55</f>
        <v>106.02579012712634</v>
      </c>
      <c r="Q82" s="234">
        <f t="shared" ref="Q82:V82" si="149">Q55</f>
        <v>109.31943684063926</v>
      </c>
      <c r="R82" s="234">
        <f t="shared" si="149"/>
        <v>103.01852733836863</v>
      </c>
      <c r="S82" s="234">
        <f t="shared" si="149"/>
        <v>104.82155801322448</v>
      </c>
      <c r="T82" s="234">
        <f t="shared" si="149"/>
        <v>119.94447390565306</v>
      </c>
      <c r="U82" s="234">
        <f t="shared" si="149"/>
        <v>151.13245427814846</v>
      </c>
      <c r="V82" s="234">
        <f t="shared" si="149"/>
        <v>193.8567987800046</v>
      </c>
      <c r="W82" s="8"/>
      <c r="X82" s="234">
        <f t="shared" si="140"/>
        <v>106.02579012712634</v>
      </c>
      <c r="Y82" s="234">
        <f t="shared" ref="Y82:AD82" si="150">Y55</f>
        <v>109.31943684063926</v>
      </c>
      <c r="Z82" s="234">
        <f t="shared" si="150"/>
        <v>103.01852733836863</v>
      </c>
      <c r="AA82" s="234">
        <f t="shared" si="150"/>
        <v>104.82155801322448</v>
      </c>
      <c r="AB82" s="234">
        <f t="shared" si="150"/>
        <v>113.9472502103704</v>
      </c>
      <c r="AC82" s="234">
        <f t="shared" si="150"/>
        <v>136.39703998602897</v>
      </c>
      <c r="AD82" s="234">
        <f t="shared" si="150"/>
        <v>166.20797285400647</v>
      </c>
      <c r="AE82" s="186"/>
      <c r="AF82" s="186"/>
      <c r="AG82" s="186"/>
      <c r="AH82" s="186"/>
      <c r="AI82" s="186"/>
      <c r="AJ82" s="186"/>
      <c r="AK82" s="186"/>
      <c r="AL82" s="186"/>
      <c r="AM82" s="186"/>
      <c r="AN82" s="186"/>
      <c r="AO82" s="186"/>
      <c r="AP82" s="186"/>
      <c r="AQ82" s="186"/>
      <c r="AR82" s="186"/>
      <c r="AS82" s="186"/>
    </row>
    <row r="83" spans="1:46">
      <c r="A83" s="185" t="s">
        <v>16</v>
      </c>
      <c r="B83" s="186" t="str">
        <f t="shared" si="130"/>
        <v>TFHCV7</v>
      </c>
      <c r="C83" s="186" t="str">
        <f t="shared" si="130"/>
        <v>Transport Freight - HCV7</v>
      </c>
      <c r="D83" s="185" t="s">
        <v>149</v>
      </c>
      <c r="E83" s="260">
        <v>32.638769732712682</v>
      </c>
      <c r="F83" s="234">
        <f t="shared" ref="F83:H83" si="151">F70*F99</f>
        <v>35.353370344628992</v>
      </c>
      <c r="G83" s="234">
        <f t="shared" si="151"/>
        <v>37.589565514758952</v>
      </c>
      <c r="H83" s="234">
        <f t="shared" si="151"/>
        <v>39.825760684888905</v>
      </c>
      <c r="I83" s="234">
        <f t="shared" si="127"/>
        <v>40.321492806641402</v>
      </c>
      <c r="J83" s="234">
        <f t="shared" si="127"/>
        <v>37.997418635273348</v>
      </c>
      <c r="K83" s="234">
        <f t="shared" si="127"/>
        <v>38.658883717431408</v>
      </c>
      <c r="L83" s="234">
        <f t="shared" si="127"/>
        <v>44.24039544858914</v>
      </c>
      <c r="M83" s="234">
        <f t="shared" si="127"/>
        <v>55.743789810945032</v>
      </c>
      <c r="N83" s="234">
        <f t="shared" si="127"/>
        <v>71.502263999015057</v>
      </c>
      <c r="O83" s="8"/>
      <c r="P83" s="234">
        <f t="shared" si="138"/>
        <v>37.255081911772038</v>
      </c>
      <c r="Q83" s="234">
        <f t="shared" ref="Q83:V83" si="152">Q56</f>
        <v>38.412395410244791</v>
      </c>
      <c r="R83" s="234">
        <f t="shared" si="152"/>
        <v>36.198397293896896</v>
      </c>
      <c r="S83" s="234">
        <f t="shared" si="152"/>
        <v>36.831941787181513</v>
      </c>
      <c r="T83" s="234">
        <f t="shared" si="152"/>
        <v>42.145794856719931</v>
      </c>
      <c r="U83" s="234">
        <f t="shared" si="152"/>
        <v>53.104550854170249</v>
      </c>
      <c r="V83" s="234">
        <f t="shared" si="152"/>
        <v>68.116926165261546</v>
      </c>
      <c r="W83" s="8"/>
      <c r="X83" s="234">
        <f t="shared" si="140"/>
        <v>37.255081911772038</v>
      </c>
      <c r="Y83" s="234">
        <f t="shared" ref="Y83:AD83" si="153">Y56</f>
        <v>38.412395410244791</v>
      </c>
      <c r="Z83" s="234">
        <f t="shared" si="153"/>
        <v>36.198397293896896</v>
      </c>
      <c r="AA83" s="234">
        <f t="shared" si="153"/>
        <v>36.831941787181513</v>
      </c>
      <c r="AB83" s="234">
        <f t="shared" si="153"/>
        <v>40.038505113883936</v>
      </c>
      <c r="AC83" s="234">
        <f t="shared" si="153"/>
        <v>47.926857145888647</v>
      </c>
      <c r="AD83" s="234">
        <f t="shared" si="153"/>
        <v>58.401749570941107</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4">F71*F100</f>
        <v>1.3011202447704153</v>
      </c>
      <c r="G84" s="234">
        <f t="shared" si="154"/>
        <v>1.7751077766857204</v>
      </c>
      <c r="H84" s="234">
        <f t="shared" si="154"/>
        <v>2.2490953086010257</v>
      </c>
      <c r="I84" s="234">
        <f t="shared" si="127"/>
        <v>2.2770909769870769</v>
      </c>
      <c r="J84" s="234">
        <f t="shared" si="127"/>
        <v>2.1458426536462496</v>
      </c>
      <c r="K84" s="234">
        <f t="shared" si="127"/>
        <v>2.183197822449078</v>
      </c>
      <c r="L84" s="234">
        <f t="shared" si="127"/>
        <v>2.4984046542475618</v>
      </c>
      <c r="M84" s="234">
        <f t="shared" si="127"/>
        <v>3.1480402129521274</v>
      </c>
      <c r="N84" s="234">
        <f t="shared" si="127"/>
        <v>4.0379745106928997</v>
      </c>
      <c r="O84" s="8"/>
      <c r="P84" s="234">
        <f t="shared" si="138"/>
        <v>1.3711094818814338</v>
      </c>
      <c r="Q84" s="234">
        <f t="shared" ref="Q84:V84" si="155">Q57</f>
        <v>1.4137024230276445</v>
      </c>
      <c r="R84" s="234">
        <f t="shared" si="155"/>
        <v>1.3322200143355563</v>
      </c>
      <c r="S84" s="234">
        <f t="shared" si="155"/>
        <v>1.3555365343204937</v>
      </c>
      <c r="T84" s="234">
        <f t="shared" si="155"/>
        <v>1.5511037953514419</v>
      </c>
      <c r="U84" s="234">
        <f t="shared" si="155"/>
        <v>1.9544220404518851</v>
      </c>
      <c r="V84" s="234">
        <f t="shared" si="155"/>
        <v>2.5069268016371211</v>
      </c>
      <c r="W84" s="8"/>
      <c r="X84" s="234">
        <f t="shared" si="140"/>
        <v>1.3711094818814338</v>
      </c>
      <c r="Y84" s="234">
        <f t="shared" ref="Y84:AD84" si="156">Y57</f>
        <v>1.4137024230276445</v>
      </c>
      <c r="Z84" s="234">
        <f t="shared" si="156"/>
        <v>1.3322200143355563</v>
      </c>
      <c r="AA84" s="234">
        <f t="shared" si="156"/>
        <v>1.3555365343204937</v>
      </c>
      <c r="AB84" s="234">
        <f t="shared" si="156"/>
        <v>1.4735486055838698</v>
      </c>
      <c r="AC84" s="234">
        <f t="shared" si="156"/>
        <v>1.763865891507826</v>
      </c>
      <c r="AD84" s="234">
        <f t="shared" si="156"/>
        <v>2.1493763665536263</v>
      </c>
      <c r="AE84" s="186"/>
      <c r="AF84" s="186"/>
      <c r="AG84" s="186"/>
      <c r="AH84" s="186"/>
      <c r="AI84" s="186"/>
      <c r="AJ84" s="186"/>
      <c r="AK84" s="186"/>
      <c r="AL84" s="186"/>
      <c r="AM84" s="186"/>
      <c r="AN84" s="186"/>
      <c r="AO84" s="186"/>
      <c r="AP84" s="186"/>
      <c r="AQ84" s="186"/>
      <c r="AR84" s="186"/>
      <c r="AS84" s="186"/>
    </row>
    <row r="85" spans="1:46">
      <c r="A85" s="185" t="s">
        <v>16</v>
      </c>
      <c r="B85" s="186" t="str">
        <f t="shared" si="130"/>
        <v>TFHCV9</v>
      </c>
      <c r="C85" s="186" t="str">
        <f t="shared" si="130"/>
        <v>Transport Freight - HCV9</v>
      </c>
      <c r="D85" s="185" t="s">
        <v>149</v>
      </c>
      <c r="E85" s="260">
        <v>0.85603927035432403</v>
      </c>
      <c r="F85" s="234">
        <f t="shared" ref="F85:H85" si="157">F72*F101</f>
        <v>1.1571058027236365</v>
      </c>
      <c r="G85" s="234">
        <f t="shared" si="157"/>
        <v>0.64433067785501452</v>
      </c>
      <c r="H85" s="234">
        <f t="shared" si="157"/>
        <v>0.64433067785501452</v>
      </c>
      <c r="I85" s="234">
        <f t="shared" si="127"/>
        <v>0.65235099959024978</v>
      </c>
      <c r="J85" s="234">
        <f t="shared" si="127"/>
        <v>0.61475040488795962</v>
      </c>
      <c r="K85" s="234">
        <f t="shared" si="127"/>
        <v>0.62545207730889696</v>
      </c>
      <c r="L85" s="234">
        <f t="shared" si="127"/>
        <v>0.71575391148220213</v>
      </c>
      <c r="M85" s="234">
        <f t="shared" si="127"/>
        <v>0.90186435255514963</v>
      </c>
      <c r="N85" s="234">
        <f t="shared" si="127"/>
        <v>1.1568166291958444</v>
      </c>
      <c r="O85" s="8"/>
      <c r="P85" s="234">
        <f t="shared" si="138"/>
        <v>1.219348283935394</v>
      </c>
      <c r="Q85" s="234">
        <f t="shared" ref="Q85:V85" si="158">Q58</f>
        <v>1.257226827101128</v>
      </c>
      <c r="R85" s="234">
        <f t="shared" si="158"/>
        <v>1.1847632955432508</v>
      </c>
      <c r="S85" s="234">
        <f t="shared" si="158"/>
        <v>1.2054990274499149</v>
      </c>
      <c r="T85" s="234">
        <f t="shared" si="158"/>
        <v>1.3794199340465285</v>
      </c>
      <c r="U85" s="234">
        <f t="shared" si="158"/>
        <v>1.7380969153830101</v>
      </c>
      <c r="V85" s="234">
        <f t="shared" si="158"/>
        <v>2.2294477092619265</v>
      </c>
      <c r="W85" s="8"/>
      <c r="X85" s="234">
        <f t="shared" si="140"/>
        <v>1.219348283935394</v>
      </c>
      <c r="Y85" s="234">
        <f t="shared" ref="Y85:AD85" si="159">Y58</f>
        <v>1.257226827101128</v>
      </c>
      <c r="Z85" s="234">
        <f t="shared" si="159"/>
        <v>1.1847632955432508</v>
      </c>
      <c r="AA85" s="234">
        <f t="shared" si="159"/>
        <v>1.2054990274499149</v>
      </c>
      <c r="AB85" s="234">
        <f t="shared" si="159"/>
        <v>1.3104489373442019</v>
      </c>
      <c r="AC85" s="234">
        <f t="shared" si="159"/>
        <v>1.5686324661331663</v>
      </c>
      <c r="AD85" s="234">
        <f t="shared" si="159"/>
        <v>1.9114727297284437</v>
      </c>
      <c r="AE85" s="186"/>
      <c r="AF85" s="186"/>
      <c r="AG85" s="186"/>
      <c r="AH85" s="186"/>
      <c r="AI85" s="186"/>
      <c r="AJ85" s="186"/>
      <c r="AK85" s="186"/>
      <c r="AL85" s="186"/>
      <c r="AM85" s="186"/>
      <c r="AN85" s="186"/>
      <c r="AO85" s="186"/>
      <c r="AP85" s="186"/>
      <c r="AQ85" s="186"/>
      <c r="AR85" s="186"/>
      <c r="AS85" s="186"/>
    </row>
    <row r="86" spans="1:46">
      <c r="A86" s="185" t="s">
        <v>16</v>
      </c>
      <c r="B86" s="186" t="str">
        <f t="shared" si="130"/>
        <v>TFRCO</v>
      </c>
      <c r="C86" s="186" t="str">
        <f t="shared" si="130"/>
        <v>Transport Freight - Rail Corridor</v>
      </c>
      <c r="D86" s="185" t="s">
        <v>149</v>
      </c>
      <c r="E86" s="47"/>
      <c r="F86" s="234">
        <f t="shared" ref="F86:H86" si="160">F59</f>
        <v>22</v>
      </c>
      <c r="G86" s="234">
        <f t="shared" si="160"/>
        <v>23.183413464382845</v>
      </c>
      <c r="H86" s="234">
        <f t="shared" si="160"/>
        <v>23.609739017898917</v>
      </c>
      <c r="I86" s="234">
        <f t="shared" ref="I86:N86" si="161">I59</f>
        <v>23.903621816773025</v>
      </c>
      <c r="J86" s="234">
        <f t="shared" si="161"/>
        <v>22.525850653068453</v>
      </c>
      <c r="K86" s="234">
        <f t="shared" si="161"/>
        <v>22.917984229191969</v>
      </c>
      <c r="L86" s="234">
        <f t="shared" si="161"/>
        <v>26.226848467608782</v>
      </c>
      <c r="M86" s="234">
        <f t="shared" si="161"/>
        <v>33.04635760050634</v>
      </c>
      <c r="N86" s="234">
        <f t="shared" si="161"/>
        <v>42.388387897037447</v>
      </c>
      <c r="O86" s="8"/>
      <c r="P86" s="234">
        <f>P59</f>
        <v>23.183413464382845</v>
      </c>
      <c r="Q86" s="234">
        <f t="shared" ref="Q86:V86" si="162">Q59</f>
        <v>23.903596482810922</v>
      </c>
      <c r="R86" s="234">
        <f t="shared" si="162"/>
        <v>22.525850653068453</v>
      </c>
      <c r="S86" s="234">
        <f t="shared" si="162"/>
        <v>22.920098180712706</v>
      </c>
      <c r="T86" s="234">
        <f t="shared" si="162"/>
        <v>26.226848467608782</v>
      </c>
      <c r="U86" s="234">
        <f t="shared" si="162"/>
        <v>33.04635760050634</v>
      </c>
      <c r="V86" s="234">
        <f t="shared" si="162"/>
        <v>42.388387897037447</v>
      </c>
      <c r="W86" s="8"/>
      <c r="X86" s="234">
        <f>X59</f>
        <v>23.183413464382845</v>
      </c>
      <c r="Y86" s="234">
        <f>Y59</f>
        <v>23.903596482810922</v>
      </c>
      <c r="Z86" s="234">
        <f t="shared" ref="Z86:AD86" si="163">Z59</f>
        <v>22.525850653068453</v>
      </c>
      <c r="AA86" s="234">
        <f t="shared" si="163"/>
        <v>22.920098180712706</v>
      </c>
      <c r="AB86" s="234">
        <f t="shared" si="163"/>
        <v>36.006997215669394</v>
      </c>
      <c r="AC86" s="234">
        <f t="shared" si="163"/>
        <v>57.076567404850522</v>
      </c>
      <c r="AD86" s="234">
        <f t="shared" si="163"/>
        <v>87.477523137765147</v>
      </c>
      <c r="AE86" s="186"/>
      <c r="AF86" s="186"/>
      <c r="AG86" s="186"/>
      <c r="AH86" s="186"/>
      <c r="AI86" s="186"/>
      <c r="AJ86" s="186"/>
      <c r="AK86" s="186"/>
      <c r="AL86" s="186"/>
      <c r="AM86" s="186"/>
      <c r="AN86" s="186"/>
      <c r="AO86" s="186"/>
      <c r="AP86" s="186"/>
      <c r="AQ86" s="186"/>
      <c r="AR86" s="186"/>
      <c r="AS86" s="186"/>
    </row>
    <row r="87" spans="1:46">
      <c r="A87" s="185" t="s">
        <v>16</v>
      </c>
      <c r="B87" s="186" t="str">
        <f t="shared" si="130"/>
        <v>TFROT</v>
      </c>
      <c r="C87" s="186" t="str">
        <f t="shared" si="130"/>
        <v>Transport Freight - Rail Other</v>
      </c>
      <c r="D87" s="185" t="s">
        <v>149</v>
      </c>
      <c r="E87" s="47"/>
      <c r="F87" s="234">
        <f t="shared" ref="F87:H87" si="164">F47</f>
        <v>25.1</v>
      </c>
      <c r="G87" s="234">
        <f t="shared" si="164"/>
        <v>26.450167179818607</v>
      </c>
      <c r="H87" s="234">
        <f t="shared" si="164"/>
        <v>26.936565879511939</v>
      </c>
      <c r="I87" s="234">
        <f t="shared" ref="I87:N87" si="165">I47</f>
        <v>27.271859436409219</v>
      </c>
      <c r="J87" s="234">
        <f t="shared" si="165"/>
        <v>25.699947790546279</v>
      </c>
      <c r="K87" s="234">
        <f t="shared" si="165"/>
        <v>26.147336552396286</v>
      </c>
      <c r="L87" s="234">
        <f t="shared" si="165"/>
        <v>29.922449842590019</v>
      </c>
      <c r="M87" s="234">
        <f t="shared" si="165"/>
        <v>37.702889807850411</v>
      </c>
      <c r="N87" s="234">
        <f t="shared" si="165"/>
        <v>48.361297100710907</v>
      </c>
      <c r="O87" s="8"/>
      <c r="P87" s="234">
        <f>P47</f>
        <v>26.450167179818607</v>
      </c>
      <c r="Q87" s="234">
        <f t="shared" ref="Q87:V87" si="166">Q47</f>
        <v>27.271859436409219</v>
      </c>
      <c r="R87" s="234">
        <f t="shared" si="166"/>
        <v>25.699947790546279</v>
      </c>
      <c r="S87" s="234">
        <f t="shared" si="166"/>
        <v>26.149776093425363</v>
      </c>
      <c r="T87" s="234">
        <f t="shared" si="166"/>
        <v>29.922449842590019</v>
      </c>
      <c r="U87" s="234">
        <f t="shared" si="166"/>
        <v>37.702889807850411</v>
      </c>
      <c r="V87" s="234">
        <f t="shared" si="166"/>
        <v>48.361297100710907</v>
      </c>
      <c r="W87" s="8"/>
      <c r="X87" s="234">
        <f>X47</f>
        <v>26.450167179818607</v>
      </c>
      <c r="Y87" s="234">
        <f>Y47</f>
        <v>27.271859436409219</v>
      </c>
      <c r="Z87" s="234">
        <f t="shared" ref="Z87:AD87" si="167">Z47</f>
        <v>25.699947790546279</v>
      </c>
      <c r="AA87" s="234">
        <f t="shared" si="167"/>
        <v>26.149776093425363</v>
      </c>
      <c r="AB87" s="234">
        <f t="shared" si="167"/>
        <v>30.24632217197701</v>
      </c>
      <c r="AC87" s="234">
        <f t="shared" si="167"/>
        <v>38.498656848360341</v>
      </c>
      <c r="AD87" s="234">
        <f t="shared" si="167"/>
        <v>49.854436278512807</v>
      </c>
      <c r="AE87" s="186"/>
      <c r="AF87" s="186"/>
      <c r="AG87" s="186"/>
      <c r="AH87" s="186"/>
      <c r="AI87" s="186"/>
      <c r="AJ87" s="186"/>
      <c r="AK87" s="186"/>
      <c r="AL87" s="186"/>
      <c r="AM87" s="186"/>
      <c r="AN87" s="186"/>
      <c r="AO87" s="186"/>
      <c r="AP87" s="186"/>
      <c r="AQ87" s="186"/>
      <c r="AR87" s="186"/>
      <c r="AS87" s="186"/>
    </row>
    <row r="88" spans="1:46">
      <c r="A88" s="185" t="s">
        <v>16</v>
      </c>
      <c r="B88" s="186" t="str">
        <f t="shared" si="130"/>
        <v>TFREX</v>
      </c>
      <c r="C88" s="186" t="str">
        <f t="shared" si="130"/>
        <v>Transport Freight - Rail Export (bulk mining)</v>
      </c>
      <c r="D88" s="185" t="s">
        <v>149</v>
      </c>
      <c r="F88" s="234">
        <f t="shared" ref="F88:H88" si="168">F104</f>
        <v>82</v>
      </c>
      <c r="G88" s="234">
        <f t="shared" si="168"/>
        <v>82</v>
      </c>
      <c r="H88" s="234">
        <f t="shared" si="168"/>
        <v>82</v>
      </c>
      <c r="I88" s="234">
        <f t="shared" ref="I88:N88" si="169">I104</f>
        <v>86.036801673044508</v>
      </c>
      <c r="J88" s="234">
        <f t="shared" si="169"/>
        <v>76.525600127976475</v>
      </c>
      <c r="K88" s="234">
        <f t="shared" si="169"/>
        <v>81.50823730651453</v>
      </c>
      <c r="L88" s="234">
        <f t="shared" si="169"/>
        <v>83.664540153872537</v>
      </c>
      <c r="M88" s="234">
        <f t="shared" si="169"/>
        <v>92.940327055818784</v>
      </c>
      <c r="N88" s="234">
        <f t="shared" si="169"/>
        <v>110.5186207482889</v>
      </c>
      <c r="O88" s="8"/>
      <c r="P88" s="234">
        <f>F104</f>
        <v>82</v>
      </c>
      <c r="Q88" s="234">
        <f t="shared" ref="Q88:V88" si="170">G104</f>
        <v>82</v>
      </c>
      <c r="R88" s="234">
        <f t="shared" si="170"/>
        <v>82</v>
      </c>
      <c r="S88" s="234">
        <f t="shared" si="170"/>
        <v>86.036801673044508</v>
      </c>
      <c r="T88" s="234">
        <f t="shared" si="170"/>
        <v>76.525600127976475</v>
      </c>
      <c r="U88" s="234">
        <f t="shared" si="170"/>
        <v>81.50823730651453</v>
      </c>
      <c r="V88" s="234">
        <f t="shared" si="170"/>
        <v>83.664540153872537</v>
      </c>
      <c r="W88" s="8"/>
      <c r="X88" s="234">
        <f>P88</f>
        <v>82</v>
      </c>
      <c r="Y88" s="234">
        <f>Q88</f>
        <v>82</v>
      </c>
      <c r="Z88" s="234">
        <f t="shared" ref="Z88:AD88" si="171">R88</f>
        <v>82</v>
      </c>
      <c r="AA88" s="234">
        <f t="shared" si="171"/>
        <v>86.036801673044508</v>
      </c>
      <c r="AB88" s="234">
        <f t="shared" si="171"/>
        <v>76.525600127976475</v>
      </c>
      <c r="AC88" s="234">
        <f t="shared" si="171"/>
        <v>81.50823730651453</v>
      </c>
      <c r="AD88" s="234">
        <f t="shared" si="171"/>
        <v>83.664540153872537</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26.349069999288815</v>
      </c>
      <c r="F89" s="79">
        <f t="shared" ref="F89:K89" si="172">SUM(F76:F88)</f>
        <v>315.92251525208883</v>
      </c>
      <c r="G89" s="79">
        <f t="shared" si="172"/>
        <v>336.68380630627735</v>
      </c>
      <c r="H89" s="79">
        <f t="shared" si="172"/>
        <v>356.67878401110221</v>
      </c>
      <c r="I89" s="79">
        <f t="shared" si="172"/>
        <v>364.13465650806916</v>
      </c>
      <c r="J89" s="79">
        <f t="shared" si="172"/>
        <v>338.13903217659106</v>
      </c>
      <c r="K89" s="79">
        <f t="shared" si="172"/>
        <v>348.13905585506632</v>
      </c>
      <c r="L89" s="79">
        <f t="shared" ref="L89:N89" si="173">SUM(L76:L88)</f>
        <v>388.2610655017595</v>
      </c>
      <c r="M89" s="79">
        <f t="shared" si="173"/>
        <v>476.73808731472457</v>
      </c>
      <c r="N89" s="79">
        <f t="shared" si="173"/>
        <v>602.81397542965965</v>
      </c>
      <c r="O89" s="79"/>
      <c r="P89" s="79">
        <f t="shared" ref="P89:V89" si="174">SUM(P76:P88)</f>
        <v>328.38479800799189</v>
      </c>
      <c r="Q89" s="79">
        <f t="shared" si="174"/>
        <v>336.52179184044923</v>
      </c>
      <c r="R89" s="79">
        <f t="shared" si="174"/>
        <v>321.39646211465293</v>
      </c>
      <c r="S89" s="79">
        <f t="shared" si="174"/>
        <v>330.08474145036507</v>
      </c>
      <c r="T89" s="79">
        <f t="shared" si="174"/>
        <v>355.25490683708318</v>
      </c>
      <c r="U89" s="79">
        <f t="shared" si="174"/>
        <v>432.71278079660613</v>
      </c>
      <c r="V89" s="79">
        <f t="shared" si="174"/>
        <v>534.15274828340819</v>
      </c>
      <c r="W89" s="79"/>
      <c r="X89" s="79">
        <f t="shared" ref="X89:AD89" si="175">SUM(X76:X88)</f>
        <v>328.38479800799189</v>
      </c>
      <c r="Y89" s="79">
        <f t="shared" si="175"/>
        <v>336.52179184044923</v>
      </c>
      <c r="Z89" s="79">
        <f t="shared" si="175"/>
        <v>321.39646211465293</v>
      </c>
      <c r="AA89" s="79">
        <f t="shared" si="175"/>
        <v>330.08474145036507</v>
      </c>
      <c r="AB89" s="79">
        <f t="shared" si="175"/>
        <v>355.25490683708318</v>
      </c>
      <c r="AC89" s="79">
        <f t="shared" si="175"/>
        <v>432.71278079660613</v>
      </c>
      <c r="AD89" s="79">
        <f t="shared" si="175"/>
        <v>534.15274828340807</v>
      </c>
    </row>
    <row r="90" spans="1:46">
      <c r="A90" s="185" t="s">
        <v>16</v>
      </c>
      <c r="N90" s="185">
        <f>N89/F89</f>
        <v>1.9081070399450548</v>
      </c>
      <c r="P90" s="5" t="s">
        <v>41</v>
      </c>
      <c r="X90" s="5" t="s">
        <v>197</v>
      </c>
    </row>
    <row r="91" spans="1:46" ht="15.75" thickBot="1">
      <c r="A91" s="185" t="s">
        <v>16</v>
      </c>
      <c r="B91" s="14" t="s">
        <v>209</v>
      </c>
      <c r="C91" s="14"/>
      <c r="D91" s="14"/>
      <c r="F91" s="185">
        <f t="shared" ref="F91:K91" si="176">F$4</f>
        <v>2012</v>
      </c>
      <c r="G91" s="185">
        <f t="shared" si="176"/>
        <v>2015</v>
      </c>
      <c r="H91" s="185">
        <f t="shared" si="176"/>
        <v>2017</v>
      </c>
      <c r="I91" s="281">
        <f t="shared" si="176"/>
        <v>2019</v>
      </c>
      <c r="J91" s="281">
        <f t="shared" si="176"/>
        <v>2020</v>
      </c>
      <c r="K91" s="281">
        <f t="shared" si="176"/>
        <v>2021</v>
      </c>
      <c r="L91" s="185">
        <f>L$4</f>
        <v>2030</v>
      </c>
      <c r="M91" s="185">
        <f>M$4</f>
        <v>2040</v>
      </c>
      <c r="N91" s="185">
        <f>N$4</f>
        <v>2050</v>
      </c>
      <c r="P91" s="7">
        <f>P75</f>
        <v>2015</v>
      </c>
      <c r="Q91" s="7">
        <f t="shared" ref="Q91:T91" si="177">Q75</f>
        <v>2019</v>
      </c>
      <c r="R91" s="7">
        <f t="shared" si="177"/>
        <v>2020</v>
      </c>
      <c r="S91" s="7">
        <f t="shared" si="177"/>
        <v>2021</v>
      </c>
      <c r="T91" s="7">
        <f t="shared" si="177"/>
        <v>2030</v>
      </c>
      <c r="U91" s="7">
        <f>U75</f>
        <v>2040</v>
      </c>
      <c r="V91" s="7">
        <f>V75</f>
        <v>2050</v>
      </c>
      <c r="W91" s="285"/>
      <c r="X91" s="7">
        <f>X75</f>
        <v>2015</v>
      </c>
      <c r="Y91" s="7">
        <f t="shared" ref="Y91:AA91" si="178">Y75</f>
        <v>2019</v>
      </c>
      <c r="Z91" s="7">
        <f t="shared" si="178"/>
        <v>2020</v>
      </c>
      <c r="AA91" s="7">
        <f t="shared" si="178"/>
        <v>2021</v>
      </c>
      <c r="AB91" s="7">
        <f>AB75</f>
        <v>2030</v>
      </c>
      <c r="AC91" s="7">
        <f>AC75</f>
        <v>2040</v>
      </c>
      <c r="AD91" s="7">
        <f>AD75</f>
        <v>2050</v>
      </c>
    </row>
    <row r="92" spans="1:46">
      <c r="A92" s="185" t="s">
        <v>16</v>
      </c>
      <c r="B92" s="186" t="str">
        <f>'[2]TS BYDem'!D19</f>
        <v>TFLCV</v>
      </c>
      <c r="C92" s="186" t="str">
        <f>C13</f>
        <v>Transport Freight - LCV</v>
      </c>
      <c r="D92" s="185" t="s">
        <v>150</v>
      </c>
      <c r="F92" s="235">
        <f>SUMIF($I$223:$I$247,$B92,$W$223:$W$247)/1000000000</f>
        <v>43.510890756102206</v>
      </c>
      <c r="G92" s="235">
        <f>(F92+H92)/2</f>
        <v>45.547855670926104</v>
      </c>
      <c r="H92" s="235">
        <f>SUMIF($I$223:$I$247,$B92,$AB$223:$AB$247)/1000000000</f>
        <v>47.584820585750002</v>
      </c>
      <c r="I92" s="24">
        <f t="shared" ref="I92:N92" si="179">I43/I63</f>
        <v>48.177133793746961</v>
      </c>
      <c r="J92" s="186">
        <f t="shared" si="179"/>
        <v>44.255958941812857</v>
      </c>
      <c r="K92" s="10">
        <f t="shared" si="179"/>
        <v>46.190606635100302</v>
      </c>
      <c r="L92" s="10">
        <f t="shared" si="179"/>
        <v>51.52721408092674</v>
      </c>
      <c r="M92" s="10">
        <f t="shared" si="179"/>
        <v>64.925328133845781</v>
      </c>
      <c r="N92" s="10">
        <f t="shared" si="179"/>
        <v>83.279374584923275</v>
      </c>
      <c r="P92" s="10">
        <f>P76/P63</f>
        <v>45.547855670926104</v>
      </c>
      <c r="Q92" s="10">
        <f t="shared" ref="Q92:V92" si="180">Q76/Q63</f>
        <v>48.177133793746961</v>
      </c>
      <c r="R92" s="10">
        <f t="shared" si="180"/>
        <v>44.255958941812857</v>
      </c>
      <c r="S92" s="10">
        <f t="shared" si="180"/>
        <v>46.190606635100302</v>
      </c>
      <c r="T92" s="10">
        <f t="shared" si="180"/>
        <v>51.52721408092674</v>
      </c>
      <c r="U92" s="10">
        <f t="shared" si="180"/>
        <v>64.925328133845781</v>
      </c>
      <c r="V92" s="10">
        <f t="shared" si="180"/>
        <v>83.279374584923275</v>
      </c>
      <c r="W92" s="285"/>
      <c r="X92" s="10">
        <f>P92</f>
        <v>45.547855670926104</v>
      </c>
      <c r="Y92" s="10">
        <f t="shared" ref="Y92:AA92" si="181">Q92</f>
        <v>48.177133793746961</v>
      </c>
      <c r="Z92" s="10">
        <f t="shared" si="181"/>
        <v>44.255958941812857</v>
      </c>
      <c r="AA92" s="10">
        <f t="shared" si="181"/>
        <v>46.190606635100302</v>
      </c>
      <c r="AB92" s="10">
        <f t="shared" ref="AB92:AD92" si="182">AB76/AB63</f>
        <v>51.52721408092674</v>
      </c>
      <c r="AC92" s="10">
        <f t="shared" si="182"/>
        <v>64.925328133845781</v>
      </c>
      <c r="AD92" s="10">
        <f t="shared" si="182"/>
        <v>83.279374584923275</v>
      </c>
    </row>
    <row r="93" spans="1:46">
      <c r="A93" s="185" t="s">
        <v>16</v>
      </c>
      <c r="B93" s="186" t="str">
        <f>'[2]TS BYDem'!D20</f>
        <v>TFHCV1</v>
      </c>
      <c r="C93" s="186" t="str">
        <f t="shared" ref="C93:C99" si="183">C14</f>
        <v>Transport Freight - HCV1</v>
      </c>
      <c r="D93" s="185" t="s">
        <v>150</v>
      </c>
      <c r="F93" s="235">
        <f t="shared" ref="F93:F101" si="184">SUMIF($I$223:$I$247,$B93,$W$223:$W$247)/1000000000</f>
        <v>3.6611476956492877</v>
      </c>
      <c r="G93" s="235">
        <f t="shared" ref="G93:G100" si="185">(F93+H93)/2</f>
        <v>3.6563130331972848</v>
      </c>
      <c r="H93" s="235">
        <f t="shared" ref="H93:H101" si="186">SUMIF($I$223:$I$247,$B93,$AB$223:$AB$247)/1000000000</f>
        <v>3.6514783707452825</v>
      </c>
      <c r="I93" s="24">
        <f>I46/H46*H93</f>
        <v>3.6969302362999743</v>
      </c>
      <c r="J93" s="24">
        <f t="shared" ref="J93:N93" si="187">J46/I46*I93</f>
        <v>3.4838443737120905</v>
      </c>
      <c r="K93" s="24">
        <f t="shared" si="187"/>
        <v>3.544491688388991</v>
      </c>
      <c r="L93" s="24">
        <f t="shared" si="187"/>
        <v>4.0562400897225173</v>
      </c>
      <c r="M93" s="24">
        <f t="shared" si="187"/>
        <v>5.110944255617671</v>
      </c>
      <c r="N93" s="24">
        <f t="shared" si="187"/>
        <v>6.5557811316530001</v>
      </c>
      <c r="P93" s="10">
        <f t="shared" ref="P93:V100" si="188">P77/P64</f>
        <v>3.8580863992004506</v>
      </c>
      <c r="Q93" s="10">
        <f t="shared" si="188"/>
        <v>3.9779404514613912</v>
      </c>
      <c r="R93" s="10">
        <f t="shared" si="188"/>
        <v>3.7486575550464352</v>
      </c>
      <c r="S93" s="10">
        <f t="shared" si="188"/>
        <v>3.8142706169796456</v>
      </c>
      <c r="T93" s="10">
        <f t="shared" si="188"/>
        <v>4.3645620832422249</v>
      </c>
      <c r="U93" s="10">
        <f t="shared" si="188"/>
        <v>5.4994361808498233</v>
      </c>
      <c r="V93" s="10">
        <f t="shared" si="188"/>
        <v>7.054097666887583</v>
      </c>
      <c r="W93" s="285"/>
      <c r="X93" s="10">
        <f t="shared" ref="X93:X101" si="189">P93</f>
        <v>3.8580863992004506</v>
      </c>
      <c r="Y93" s="10">
        <f t="shared" ref="Y93:Y101" si="190">Q93</f>
        <v>3.9779404514613912</v>
      </c>
      <c r="Z93" s="10">
        <f t="shared" ref="Z93:Z101" si="191">R93</f>
        <v>3.7486575550464352</v>
      </c>
      <c r="AA93" s="10">
        <f t="shared" ref="AA93:AA101" si="192">S93</f>
        <v>3.8142706169796456</v>
      </c>
      <c r="AB93" s="10">
        <f t="shared" ref="AB93:AD93" si="193">AB77/AB64</f>
        <v>4.1463339790801141</v>
      </c>
      <c r="AC93" s="10">
        <f t="shared" si="193"/>
        <v>4.9632411532169654</v>
      </c>
      <c r="AD93" s="10">
        <f t="shared" si="193"/>
        <v>6.0480069871477413</v>
      </c>
    </row>
    <row r="94" spans="1:46">
      <c r="A94" s="185" t="s">
        <v>16</v>
      </c>
      <c r="B94" s="186" t="str">
        <f>'[2]TS BYDem'!D21</f>
        <v>TFHCV2</v>
      </c>
      <c r="C94" s="186" t="str">
        <f t="shared" si="183"/>
        <v>Transport Freight - HCV2</v>
      </c>
      <c r="D94" s="185" t="s">
        <v>150</v>
      </c>
      <c r="F94" s="235">
        <f t="shared" si="184"/>
        <v>0.91016288033514703</v>
      </c>
      <c r="G94" s="235">
        <f t="shared" si="185"/>
        <v>0.95659104741630863</v>
      </c>
      <c r="H94" s="235">
        <f t="shared" si="186"/>
        <v>1.0030192144974701</v>
      </c>
      <c r="I94" s="24">
        <f>I51/H51*H94</f>
        <v>1.0155043204894318</v>
      </c>
      <c r="J94" s="24">
        <f t="shared" ref="J94:N94" si="194">J51/I51*I94</f>
        <v>0.95697207880185675</v>
      </c>
      <c r="K94" s="24">
        <f t="shared" si="194"/>
        <v>0.97363120032807582</v>
      </c>
      <c r="L94" s="24">
        <f t="shared" si="194"/>
        <v>1.1142026148100199</v>
      </c>
      <c r="M94" s="24">
        <f t="shared" si="194"/>
        <v>1.4039177484060177</v>
      </c>
      <c r="N94" s="24">
        <f t="shared" si="194"/>
        <v>1.8007978614277873</v>
      </c>
      <c r="P94" s="10">
        <f t="shared" si="188"/>
        <v>0.95912192612469627</v>
      </c>
      <c r="Q94" s="10">
        <f t="shared" si="188"/>
        <v>0.98891664659837608</v>
      </c>
      <c r="R94" s="10">
        <f t="shared" si="188"/>
        <v>0.9319178687452786</v>
      </c>
      <c r="S94" s="10">
        <f t="shared" si="188"/>
        <v>0.94822829898735617</v>
      </c>
      <c r="T94" s="10">
        <f t="shared" si="188"/>
        <v>1.08503199742692</v>
      </c>
      <c r="U94" s="10">
        <f t="shared" si="188"/>
        <v>1.3671621826482783</v>
      </c>
      <c r="V94" s="10">
        <f t="shared" si="188"/>
        <v>1.7536516918695948</v>
      </c>
      <c r="W94" s="285"/>
      <c r="X94" s="10">
        <f t="shared" si="189"/>
        <v>0.95912192612469627</v>
      </c>
      <c r="Y94" s="10">
        <f t="shared" si="190"/>
        <v>0.98891664659837608</v>
      </c>
      <c r="Z94" s="10">
        <f t="shared" si="191"/>
        <v>0.9319178687452786</v>
      </c>
      <c r="AA94" s="10">
        <f t="shared" si="192"/>
        <v>0.94822829898735617</v>
      </c>
      <c r="AB94" s="10">
        <f t="shared" ref="AB94:AD94" si="195">AB78/AB65</f>
        <v>1.030780397555574</v>
      </c>
      <c r="AC94" s="10">
        <f t="shared" si="195"/>
        <v>1.233863869840071</v>
      </c>
      <c r="AD94" s="10">
        <f t="shared" si="195"/>
        <v>1.5035371193166935</v>
      </c>
    </row>
    <row r="95" spans="1:46">
      <c r="A95" s="185" t="s">
        <v>16</v>
      </c>
      <c r="B95" s="186" t="str">
        <f>'[2]TS BYDem'!D22</f>
        <v>TFHCV3</v>
      </c>
      <c r="C95" s="186" t="str">
        <f t="shared" si="183"/>
        <v>Transport Freight - HCV3</v>
      </c>
      <c r="D95" s="185" t="s">
        <v>150</v>
      </c>
      <c r="F95" s="235">
        <f t="shared" si="184"/>
        <v>3.04238730086416</v>
      </c>
      <c r="G95" s="235">
        <f t="shared" si="185"/>
        <v>3.1708708396431251</v>
      </c>
      <c r="H95" s="235">
        <f t="shared" si="186"/>
        <v>3.2993543784220902</v>
      </c>
      <c r="I95" s="24">
        <f t="shared" ref="I95:N101" si="196">I52/H52*H95</f>
        <v>3.3404231720446353</v>
      </c>
      <c r="J95" s="24">
        <f t="shared" si="196"/>
        <v>3.1478858755507528</v>
      </c>
      <c r="K95" s="24">
        <f t="shared" si="196"/>
        <v>3.2026847714779207</v>
      </c>
      <c r="L95" s="24">
        <f t="shared" si="196"/>
        <v>3.6650836020769524</v>
      </c>
      <c r="M95" s="24">
        <f t="shared" si="196"/>
        <v>4.6180791984813601</v>
      </c>
      <c r="N95" s="24">
        <f t="shared" si="196"/>
        <v>5.9235857328333319</v>
      </c>
      <c r="P95" s="10">
        <f t="shared" si="188"/>
        <v>3.2060419415782513</v>
      </c>
      <c r="Q95" s="10">
        <f t="shared" si="188"/>
        <v>3.3056362901947787</v>
      </c>
      <c r="R95" s="10">
        <f t="shared" si="188"/>
        <v>3.1151073621844585</v>
      </c>
      <c r="S95" s="10">
        <f t="shared" si="188"/>
        <v>3.1696279836163663</v>
      </c>
      <c r="T95" s="10">
        <f t="shared" si="188"/>
        <v>3.6269195781609813</v>
      </c>
      <c r="U95" s="10">
        <f t="shared" si="188"/>
        <v>4.5699917592543757</v>
      </c>
      <c r="V95" s="10">
        <f t="shared" si="188"/>
        <v>5.861904229184125</v>
      </c>
      <c r="W95" s="285"/>
      <c r="X95" s="10">
        <f t="shared" si="189"/>
        <v>3.2060419415782513</v>
      </c>
      <c r="Y95" s="10">
        <f t="shared" si="190"/>
        <v>3.3056362901947787</v>
      </c>
      <c r="Z95" s="10">
        <f t="shared" si="191"/>
        <v>3.1151073621844585</v>
      </c>
      <c r="AA95" s="10">
        <f t="shared" si="192"/>
        <v>3.1696279836163663</v>
      </c>
      <c r="AB95" s="10">
        <f t="shared" ref="AB95:AD95" si="197">AB79/AB66</f>
        <v>3.4455735992529322</v>
      </c>
      <c r="AC95" s="10">
        <f t="shared" si="197"/>
        <v>4.124417562727074</v>
      </c>
      <c r="AD95" s="10">
        <f t="shared" si="197"/>
        <v>5.0258501384967387</v>
      </c>
    </row>
    <row r="96" spans="1:46">
      <c r="A96" s="185" t="s">
        <v>16</v>
      </c>
      <c r="B96" s="186" t="str">
        <f>'[2]TS BYDem'!D23</f>
        <v>TFHCV4</v>
      </c>
      <c r="C96" s="186" t="str">
        <f t="shared" si="183"/>
        <v>Transport Freight - HCV4</v>
      </c>
      <c r="D96" s="185" t="s">
        <v>150</v>
      </c>
      <c r="F96" s="235">
        <f t="shared" si="184"/>
        <v>0.64156299948433904</v>
      </c>
      <c r="G96" s="329">
        <f>H96</f>
        <v>0.59840698910616308</v>
      </c>
      <c r="H96" s="235">
        <f t="shared" si="186"/>
        <v>0.59840698910616308</v>
      </c>
      <c r="I96" s="24">
        <f t="shared" si="196"/>
        <v>0.60585567461221745</v>
      </c>
      <c r="J96" s="24">
        <f t="shared" si="196"/>
        <v>0.57093500509000428</v>
      </c>
      <c r="K96" s="24">
        <f t="shared" si="196"/>
        <v>0.58087393209117144</v>
      </c>
      <c r="L96" s="24">
        <f t="shared" si="196"/>
        <v>0.66473964042326927</v>
      </c>
      <c r="M96" s="24">
        <f t="shared" si="196"/>
        <v>0.83758534296599796</v>
      </c>
      <c r="N96" s="24">
        <f t="shared" si="196"/>
        <v>1.0743662839856176</v>
      </c>
      <c r="P96" s="10">
        <f t="shared" si="188"/>
        <v>0.67607364911341206</v>
      </c>
      <c r="Q96" s="10">
        <f t="shared" si="188"/>
        <v>0.69707559354433934</v>
      </c>
      <c r="R96" s="10">
        <f t="shared" si="188"/>
        <v>0.65689783231449317</v>
      </c>
      <c r="S96" s="10">
        <f t="shared" si="188"/>
        <v>0.66839486078607191</v>
      </c>
      <c r="T96" s="10">
        <f t="shared" si="188"/>
        <v>0.76482616226819655</v>
      </c>
      <c r="U96" s="10">
        <f t="shared" si="188"/>
        <v>0.96369637746422387</v>
      </c>
      <c r="V96" s="10">
        <f t="shared" si="188"/>
        <v>1.236128240114954</v>
      </c>
      <c r="W96" s="285"/>
      <c r="X96" s="10">
        <f t="shared" si="189"/>
        <v>0.67607364911341206</v>
      </c>
      <c r="Y96" s="10">
        <f t="shared" si="190"/>
        <v>0.69707559354433934</v>
      </c>
      <c r="Z96" s="10">
        <f t="shared" si="191"/>
        <v>0.65689783231449317</v>
      </c>
      <c r="AA96" s="10">
        <f t="shared" si="192"/>
        <v>0.66839486078607191</v>
      </c>
      <c r="AB96" s="10">
        <f t="shared" ref="AB96:AD96" si="198">AB80/AB67</f>
        <v>0.7265848541547868</v>
      </c>
      <c r="AC96" s="10">
        <f t="shared" si="198"/>
        <v>0.86973598066146196</v>
      </c>
      <c r="AD96" s="10">
        <f t="shared" si="198"/>
        <v>1.0598254498685586</v>
      </c>
    </row>
    <row r="97" spans="1:78">
      <c r="A97" s="185" t="s">
        <v>16</v>
      </c>
      <c r="B97" s="186" t="str">
        <f>'[2]TS BYDem'!D24</f>
        <v>TFHCV5</v>
      </c>
      <c r="C97" s="186" t="str">
        <f t="shared" si="183"/>
        <v>Transport Freight - HCV5</v>
      </c>
      <c r="D97" s="185" t="s">
        <v>150</v>
      </c>
      <c r="F97" s="235">
        <f t="shared" si="184"/>
        <v>0.28132785630344898</v>
      </c>
      <c r="G97" s="235">
        <f t="shared" si="185"/>
        <v>0.28965797617838801</v>
      </c>
      <c r="H97" s="235">
        <f t="shared" si="186"/>
        <v>0.29798809605332705</v>
      </c>
      <c r="I97" s="24">
        <f t="shared" si="196"/>
        <v>0.30169731010405959</v>
      </c>
      <c r="J97" s="24">
        <f t="shared" si="196"/>
        <v>0.28430790120130756</v>
      </c>
      <c r="K97" s="24">
        <f t="shared" si="196"/>
        <v>0.28925717817802649</v>
      </c>
      <c r="L97" s="24">
        <f t="shared" si="196"/>
        <v>0.3310196963387424</v>
      </c>
      <c r="M97" s="24">
        <f t="shared" si="196"/>
        <v>0.41709148819505332</v>
      </c>
      <c r="N97" s="24">
        <f t="shared" si="196"/>
        <v>0.53500104319798458</v>
      </c>
      <c r="P97" s="10">
        <f t="shared" si="188"/>
        <v>0.29646090962415178</v>
      </c>
      <c r="Q97" s="10">
        <f t="shared" si="188"/>
        <v>0.30567034347508448</v>
      </c>
      <c r="R97" s="10">
        <f t="shared" si="188"/>
        <v>0.28805223980179057</v>
      </c>
      <c r="S97" s="10">
        <f t="shared" si="188"/>
        <v>0.29309373124747662</v>
      </c>
      <c r="T97" s="10">
        <f t="shared" si="188"/>
        <v>0.33537922986308055</v>
      </c>
      <c r="U97" s="10">
        <f t="shared" si="188"/>
        <v>0.42258458829034701</v>
      </c>
      <c r="V97" s="10">
        <f t="shared" si="188"/>
        <v>0.542047013601482</v>
      </c>
      <c r="W97" s="285"/>
      <c r="X97" s="10">
        <f t="shared" si="189"/>
        <v>0.29646090962415178</v>
      </c>
      <c r="Y97" s="10">
        <f t="shared" si="190"/>
        <v>0.30567034347508448</v>
      </c>
      <c r="Z97" s="10">
        <f t="shared" si="191"/>
        <v>0.28805223980179057</v>
      </c>
      <c r="AA97" s="10">
        <f t="shared" si="192"/>
        <v>0.29309373124747662</v>
      </c>
      <c r="AB97" s="10">
        <f t="shared" ref="AB97:AD97" si="199">AB81/AB68</f>
        <v>0.31861026836992651</v>
      </c>
      <c r="AC97" s="10">
        <f t="shared" si="199"/>
        <v>0.38138259093203813</v>
      </c>
      <c r="AD97" s="10">
        <f t="shared" si="199"/>
        <v>0.4647375582865706</v>
      </c>
    </row>
    <row r="98" spans="1:78">
      <c r="A98" s="185" t="s">
        <v>16</v>
      </c>
      <c r="B98" s="186" t="str">
        <f>'[2]TS BYDem'!D25</f>
        <v>TFHCV6</v>
      </c>
      <c r="C98" s="186" t="str">
        <f t="shared" si="183"/>
        <v>Transport Freight - HCV6</v>
      </c>
      <c r="D98" s="185" t="s">
        <v>150</v>
      </c>
      <c r="F98" s="235">
        <f t="shared" si="184"/>
        <v>5.15418175848178</v>
      </c>
      <c r="G98" s="235">
        <f t="shared" si="185"/>
        <v>5.9081847615594549</v>
      </c>
      <c r="H98" s="235">
        <f t="shared" si="186"/>
        <v>6.6621877646371299</v>
      </c>
      <c r="I98" s="24">
        <f t="shared" si="196"/>
        <v>6.7451155083708541</v>
      </c>
      <c r="J98" s="24">
        <f t="shared" si="196"/>
        <v>6.3563365310876332</v>
      </c>
      <c r="K98" s="24">
        <f t="shared" si="196"/>
        <v>6.4669886442250526</v>
      </c>
      <c r="L98" s="24">
        <f t="shared" si="196"/>
        <v>7.4006827789765506</v>
      </c>
      <c r="M98" s="24">
        <f t="shared" si="196"/>
        <v>9.3250094422902734</v>
      </c>
      <c r="N98" s="24">
        <f t="shared" si="196"/>
        <v>11.961140230997213</v>
      </c>
      <c r="P98" s="10">
        <f t="shared" si="188"/>
        <v>5.4314330353392233</v>
      </c>
      <c r="Q98" s="10">
        <f t="shared" si="188"/>
        <v>5.6001582251733302</v>
      </c>
      <c r="R98" s="10">
        <f t="shared" si="188"/>
        <v>5.2773785695604669</v>
      </c>
      <c r="S98" s="10">
        <f t="shared" si="188"/>
        <v>5.3697432702564019</v>
      </c>
      <c r="T98" s="10">
        <f t="shared" si="188"/>
        <v>6.1444519979188632</v>
      </c>
      <c r="U98" s="10">
        <f t="shared" si="188"/>
        <v>7.7421333422179757</v>
      </c>
      <c r="V98" s="10">
        <f t="shared" si="188"/>
        <v>9.9307934395618283</v>
      </c>
      <c r="W98" s="285"/>
      <c r="X98" s="10">
        <f t="shared" si="189"/>
        <v>5.4314330353392233</v>
      </c>
      <c r="Y98" s="10">
        <f t="shared" si="190"/>
        <v>5.6001582251733302</v>
      </c>
      <c r="Z98" s="10">
        <f t="shared" si="191"/>
        <v>5.2773785695604669</v>
      </c>
      <c r="AA98" s="10">
        <f t="shared" si="192"/>
        <v>5.3697432702564019</v>
      </c>
      <c r="AB98" s="10">
        <f t="shared" ref="AB98:AD98" si="200">AB82/AB69</f>
        <v>5.8372293980229193</v>
      </c>
      <c r="AC98" s="10">
        <f t="shared" si="200"/>
        <v>6.9872753413517223</v>
      </c>
      <c r="AD98" s="10">
        <f t="shared" si="200"/>
        <v>8.5144140252443243</v>
      </c>
    </row>
    <row r="99" spans="1:78">
      <c r="A99" s="185" t="s">
        <v>16</v>
      </c>
      <c r="B99" s="186" t="str">
        <f>'[2]TS BYDem'!D26</f>
        <v>TFHCV7</v>
      </c>
      <c r="C99" s="186" t="str">
        <f t="shared" si="183"/>
        <v>Transport Freight - HCV7</v>
      </c>
      <c r="D99" s="185" t="s">
        <v>150</v>
      </c>
      <c r="F99" s="235">
        <f t="shared" si="184"/>
        <v>1.9761616214119699</v>
      </c>
      <c r="G99" s="235">
        <f t="shared" si="185"/>
        <v>2.1011591260379752</v>
      </c>
      <c r="H99" s="235">
        <f t="shared" si="186"/>
        <v>2.2261566306639802</v>
      </c>
      <c r="I99" s="24">
        <f t="shared" si="196"/>
        <v>2.2538667693002314</v>
      </c>
      <c r="J99" s="24">
        <f t="shared" si="196"/>
        <v>2.1239570566476127</v>
      </c>
      <c r="K99" s="24">
        <f t="shared" si="196"/>
        <v>2.1609312375113463</v>
      </c>
      <c r="L99" s="24">
        <f t="shared" si="196"/>
        <v>2.4729232531255043</v>
      </c>
      <c r="M99" s="24">
        <f t="shared" si="196"/>
        <v>3.1159331340294942</v>
      </c>
      <c r="N99" s="24">
        <f t="shared" si="196"/>
        <v>3.9967909305820153</v>
      </c>
      <c r="P99" s="10">
        <f t="shared" si="188"/>
        <v>2.0824623609835862</v>
      </c>
      <c r="Q99" s="10">
        <f t="shared" si="188"/>
        <v>2.147153181047686</v>
      </c>
      <c r="R99" s="10">
        <f t="shared" si="188"/>
        <v>2.0233964341023469</v>
      </c>
      <c r="S99" s="10">
        <f t="shared" si="188"/>
        <v>2.0588099265326707</v>
      </c>
      <c r="T99" s="10">
        <f t="shared" si="188"/>
        <v>2.3558405178307185</v>
      </c>
      <c r="U99" s="10">
        <f t="shared" si="188"/>
        <v>2.9684065280716534</v>
      </c>
      <c r="V99" s="10">
        <f t="shared" si="188"/>
        <v>3.8075593343476837</v>
      </c>
      <c r="W99" s="285"/>
      <c r="X99" s="10">
        <f t="shared" si="189"/>
        <v>2.0824623609835862</v>
      </c>
      <c r="Y99" s="10">
        <f t="shared" si="190"/>
        <v>2.147153181047686</v>
      </c>
      <c r="Z99" s="10">
        <f t="shared" si="191"/>
        <v>2.0233964341023469</v>
      </c>
      <c r="AA99" s="10">
        <f t="shared" si="192"/>
        <v>2.0588099265326707</v>
      </c>
      <c r="AB99" s="10">
        <f t="shared" ref="AB99:AD99" si="201">AB83/AB70</f>
        <v>2.2380484919391828</v>
      </c>
      <c r="AC99" s="10">
        <f t="shared" si="201"/>
        <v>2.6789868915846671</v>
      </c>
      <c r="AD99" s="10">
        <f t="shared" si="201"/>
        <v>3.2645061842863448</v>
      </c>
    </row>
    <row r="100" spans="1:78">
      <c r="A100" s="185" t="s">
        <v>16</v>
      </c>
      <c r="B100" s="186" t="str">
        <f>'[2]TS BYDem'!D27</f>
        <v>TFHCV8</v>
      </c>
      <c r="C100" s="186" t="str">
        <f>C21</f>
        <v>Transport Freight - HCV8</v>
      </c>
      <c r="D100" s="185" t="s">
        <v>150</v>
      </c>
      <c r="F100" s="235">
        <f t="shared" si="184"/>
        <v>7.0701624395945503E-2</v>
      </c>
      <c r="G100" s="235">
        <f t="shared" si="185"/>
        <v>9.6457651622891244E-2</v>
      </c>
      <c r="H100" s="235">
        <f t="shared" si="186"/>
        <v>0.122213678849837</v>
      </c>
      <c r="I100" s="24">
        <f t="shared" si="196"/>
        <v>0.12373493658054988</v>
      </c>
      <c r="J100" s="24">
        <f t="shared" si="196"/>
        <v>0.11660302875209383</v>
      </c>
      <c r="K100" s="24">
        <f t="shared" si="196"/>
        <v>0.11863287274580615</v>
      </c>
      <c r="L100" s="24">
        <f t="shared" si="196"/>
        <v>0.13576090923468939</v>
      </c>
      <c r="M100" s="24">
        <f t="shared" si="196"/>
        <v>0.17106148153028447</v>
      </c>
      <c r="N100" s="24">
        <f t="shared" si="196"/>
        <v>0.21941965650206802</v>
      </c>
      <c r="P100" s="10">
        <f t="shared" si="188"/>
        <v>7.450477231703187E-2</v>
      </c>
      <c r="Q100" s="10">
        <f t="shared" si="188"/>
        <v>7.6819231829088244E-2</v>
      </c>
      <c r="R100" s="10">
        <f t="shared" si="188"/>
        <v>7.2391556003291321E-2</v>
      </c>
      <c r="S100" s="10">
        <f t="shared" si="188"/>
        <v>7.3658553304133789E-2</v>
      </c>
      <c r="T100" s="10">
        <f t="shared" si="188"/>
        <v>8.4285490429375207E-2</v>
      </c>
      <c r="U100" s="10">
        <f t="shared" si="188"/>
        <v>0.10620141648750442</v>
      </c>
      <c r="V100" s="10">
        <f t="shared" si="188"/>
        <v>0.1362239945384538</v>
      </c>
      <c r="W100" s="285"/>
      <c r="X100" s="10">
        <f t="shared" si="189"/>
        <v>7.450477231703187E-2</v>
      </c>
      <c r="Y100" s="10">
        <f t="shared" si="190"/>
        <v>7.6819231829088244E-2</v>
      </c>
      <c r="Z100" s="10">
        <f t="shared" si="191"/>
        <v>7.2391556003291321E-2</v>
      </c>
      <c r="AA100" s="10">
        <f t="shared" si="192"/>
        <v>7.3658553304133789E-2</v>
      </c>
      <c r="AB100" s="10">
        <f t="shared" ref="AB100:AD100" si="202">AB84/AB71</f>
        <v>8.0071215907906446E-2</v>
      </c>
      <c r="AC100" s="10">
        <f t="shared" si="202"/>
        <v>9.5846778379972727E-2</v>
      </c>
      <c r="AD100" s="10">
        <f t="shared" si="202"/>
        <v>0.11679504731740679</v>
      </c>
    </row>
    <row r="101" spans="1:78">
      <c r="A101" s="185" t="s">
        <v>16</v>
      </c>
      <c r="B101" s="186" t="str">
        <f>'[2]TS BYDem'!D28</f>
        <v>TFHCV9</v>
      </c>
      <c r="C101" s="186" t="str">
        <f>C22</f>
        <v>Transport Freight - HCV9</v>
      </c>
      <c r="D101" s="185" t="s">
        <v>150</v>
      </c>
      <c r="F101" s="235">
        <f t="shared" si="184"/>
        <v>5.2818957554105102E-2</v>
      </c>
      <c r="G101" s="329">
        <f>H101</f>
        <v>2.9412068148240201E-2</v>
      </c>
      <c r="H101" s="235">
        <f t="shared" si="186"/>
        <v>2.9412068148240201E-2</v>
      </c>
      <c r="I101" s="24">
        <f t="shared" si="196"/>
        <v>2.9778175579649249E-2</v>
      </c>
      <c r="J101" s="24">
        <f t="shared" si="196"/>
        <v>2.806180339405084E-2</v>
      </c>
      <c r="K101" s="24">
        <f t="shared" si="196"/>
        <v>2.8550307712349926E-2</v>
      </c>
      <c r="L101" s="24">
        <f t="shared" si="196"/>
        <v>3.2672358379653363E-2</v>
      </c>
      <c r="M101" s="24">
        <f t="shared" si="196"/>
        <v>4.1167829981532129E-2</v>
      </c>
      <c r="N101" s="24">
        <f t="shared" si="196"/>
        <v>5.2805757512886513E-2</v>
      </c>
      <c r="P101" s="10">
        <f>P85/P72</f>
        <v>5.5660169624295722E-2</v>
      </c>
      <c r="Q101" s="10">
        <f t="shared" ref="Q101:V101" si="203">Q85/Q72</f>
        <v>5.7389229455274797E-2</v>
      </c>
      <c r="R101" s="10">
        <f t="shared" si="203"/>
        <v>5.4081452250660592E-2</v>
      </c>
      <c r="S101" s="10">
        <f t="shared" si="203"/>
        <v>5.5027986042862978E-2</v>
      </c>
      <c r="T101" s="10">
        <f t="shared" si="203"/>
        <v>6.2967036181298827E-2</v>
      </c>
      <c r="U101" s="10">
        <f t="shared" si="203"/>
        <v>7.933973451904193E-2</v>
      </c>
      <c r="V101" s="10">
        <f t="shared" si="203"/>
        <v>0.10176865732366194</v>
      </c>
      <c r="W101" s="285"/>
      <c r="X101" s="10">
        <f t="shared" si="189"/>
        <v>5.5660169624295722E-2</v>
      </c>
      <c r="Y101" s="10">
        <f t="shared" si="190"/>
        <v>5.7389229455274797E-2</v>
      </c>
      <c r="Z101" s="10">
        <f t="shared" si="191"/>
        <v>5.4081452250660592E-2</v>
      </c>
      <c r="AA101" s="10">
        <f t="shared" si="192"/>
        <v>5.5027986042862978E-2</v>
      </c>
      <c r="AB101" s="10">
        <f t="shared" ref="AB101:AD101" si="204">AB85/AB72</f>
        <v>5.981868437223388E-2</v>
      </c>
      <c r="AC101" s="10">
        <f t="shared" si="204"/>
        <v>7.1604110403435325E-2</v>
      </c>
      <c r="AD101" s="10">
        <f t="shared" si="204"/>
        <v>8.7253902572874645E-2</v>
      </c>
    </row>
    <row r="102" spans="1:78">
      <c r="A102" s="185" t="s">
        <v>16</v>
      </c>
      <c r="B102" s="186" t="str">
        <f>'[2]TS BYDem'!D29</f>
        <v>TFRCO</v>
      </c>
      <c r="C102" s="186" t="str">
        <f>C23</f>
        <v>Transport Freight - Rail Corridor</v>
      </c>
      <c r="D102" s="185" t="s">
        <v>149</v>
      </c>
      <c r="F102" s="235">
        <f>'[2]TS BYDem'!J29</f>
        <v>22</v>
      </c>
      <c r="G102" s="24">
        <f t="shared" ref="G102:H102" si="205">G59</f>
        <v>23.183413464382845</v>
      </c>
      <c r="H102" s="24">
        <f t="shared" si="205"/>
        <v>23.609739017898917</v>
      </c>
      <c r="I102" s="24">
        <f t="shared" ref="I102:N102" si="206">I59</f>
        <v>23.903621816773025</v>
      </c>
      <c r="J102" s="10">
        <f t="shared" si="206"/>
        <v>22.525850653068453</v>
      </c>
      <c r="K102" s="10">
        <f t="shared" si="206"/>
        <v>22.917984229191969</v>
      </c>
      <c r="L102" s="10">
        <f t="shared" si="206"/>
        <v>26.226848467608782</v>
      </c>
      <c r="M102" s="10">
        <f t="shared" si="206"/>
        <v>33.04635760050634</v>
      </c>
      <c r="N102" s="10">
        <f t="shared" si="206"/>
        <v>42.388387897037447</v>
      </c>
      <c r="P102" s="10"/>
      <c r="W102" s="285"/>
    </row>
    <row r="103" spans="1:78">
      <c r="A103" s="185" t="s">
        <v>16</v>
      </c>
      <c r="B103" s="186" t="str">
        <f>'[2]TS BYDem'!D30</f>
        <v>TFROT</v>
      </c>
      <c r="C103" s="186" t="str">
        <f>C24</f>
        <v>Transport Freight - Rail Other</v>
      </c>
      <c r="D103" s="185" t="s">
        <v>149</v>
      </c>
      <c r="F103" s="235">
        <f>'[2]TS BYDem'!J30</f>
        <v>25.1</v>
      </c>
      <c r="G103" s="24">
        <f t="shared" ref="G103:H103" si="207">G47</f>
        <v>26.450167179818607</v>
      </c>
      <c r="H103" s="24">
        <f t="shared" si="207"/>
        <v>26.936565879511939</v>
      </c>
      <c r="I103" s="24">
        <f t="shared" ref="I103:N103" si="208">I47</f>
        <v>27.271859436409219</v>
      </c>
      <c r="J103" s="10">
        <f t="shared" si="208"/>
        <v>25.699947790546279</v>
      </c>
      <c r="K103" s="10">
        <f t="shared" si="208"/>
        <v>26.147336552396286</v>
      </c>
      <c r="L103" s="10">
        <f t="shared" si="208"/>
        <v>29.922449842590019</v>
      </c>
      <c r="M103" s="10">
        <f t="shared" si="208"/>
        <v>37.702889807850411</v>
      </c>
      <c r="N103" s="10">
        <f t="shared" si="208"/>
        <v>48.361297100710907</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81.50823730651453</v>
      </c>
      <c r="L104" s="10">
        <f>J104*(1+(J25+L25)/2*((L8/J8)^(1/(L$4-J$4))-1))^(L$4-J$4)</f>
        <v>83.664540153872537</v>
      </c>
      <c r="M104" s="10">
        <f>L104*(1+(L25+M25)/2*((M8/L8)^(1/(M$4-L$4))-1))^(M$4-L$4)</f>
        <v>92.940327055818784</v>
      </c>
      <c r="N104" s="10">
        <f>M104*(1+(M25+N25)/2*((N8/M8)^(1/(N$4-M$4))-1))^(N$4-M$4)</f>
        <v>110.5186207482889</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613</v>
      </c>
      <c r="J106" s="118" t="s">
        <v>643</v>
      </c>
      <c r="K106" s="118" t="s">
        <v>644</v>
      </c>
      <c r="L106" s="119" t="s">
        <v>25</v>
      </c>
      <c r="M106" s="185">
        <v>2012</v>
      </c>
      <c r="N106" s="185">
        <f t="shared" ref="N106:AY106" si="209">1+M106</f>
        <v>2013</v>
      </c>
      <c r="O106" s="185">
        <f t="shared" si="209"/>
        <v>2014</v>
      </c>
      <c r="P106" s="185">
        <f t="shared" si="209"/>
        <v>2015</v>
      </c>
      <c r="Q106" s="185">
        <f t="shared" si="209"/>
        <v>2016</v>
      </c>
      <c r="R106" s="185">
        <f t="shared" si="209"/>
        <v>2017</v>
      </c>
      <c r="S106" s="185">
        <f t="shared" si="209"/>
        <v>2018</v>
      </c>
      <c r="T106" s="185">
        <f t="shared" si="209"/>
        <v>2019</v>
      </c>
      <c r="U106" s="185">
        <f t="shared" si="209"/>
        <v>2020</v>
      </c>
      <c r="V106" s="185">
        <f t="shared" si="209"/>
        <v>2021</v>
      </c>
      <c r="W106" s="185">
        <f t="shared" si="209"/>
        <v>2022</v>
      </c>
      <c r="X106" s="185">
        <f t="shared" si="209"/>
        <v>2023</v>
      </c>
      <c r="Y106" s="185">
        <f t="shared" si="209"/>
        <v>2024</v>
      </c>
      <c r="Z106" s="185">
        <f t="shared" si="209"/>
        <v>2025</v>
      </c>
      <c r="AA106" s="185">
        <f t="shared" si="209"/>
        <v>2026</v>
      </c>
      <c r="AB106" s="185">
        <f t="shared" si="209"/>
        <v>2027</v>
      </c>
      <c r="AC106" s="185">
        <f t="shared" si="209"/>
        <v>2028</v>
      </c>
      <c r="AD106" s="185">
        <f t="shared" si="209"/>
        <v>2029</v>
      </c>
      <c r="AE106" s="185">
        <f t="shared" si="209"/>
        <v>2030</v>
      </c>
      <c r="AF106" s="185">
        <f t="shared" si="209"/>
        <v>2031</v>
      </c>
      <c r="AG106" s="185">
        <f t="shared" si="209"/>
        <v>2032</v>
      </c>
      <c r="AH106" s="185">
        <f t="shared" si="209"/>
        <v>2033</v>
      </c>
      <c r="AI106" s="185">
        <f t="shared" si="209"/>
        <v>2034</v>
      </c>
      <c r="AJ106" s="185">
        <f t="shared" si="209"/>
        <v>2035</v>
      </c>
      <c r="AK106" s="185">
        <f t="shared" si="209"/>
        <v>2036</v>
      </c>
      <c r="AL106" s="185">
        <f t="shared" si="209"/>
        <v>2037</v>
      </c>
      <c r="AM106" s="185">
        <f t="shared" si="209"/>
        <v>2038</v>
      </c>
      <c r="AN106" s="185">
        <f t="shared" si="209"/>
        <v>2039</v>
      </c>
      <c r="AO106" s="185">
        <f t="shared" si="209"/>
        <v>2040</v>
      </c>
      <c r="AP106" s="185">
        <f t="shared" si="209"/>
        <v>2041</v>
      </c>
      <c r="AQ106" s="185">
        <f t="shared" si="209"/>
        <v>2042</v>
      </c>
      <c r="AR106" s="185">
        <f t="shared" si="209"/>
        <v>2043</v>
      </c>
      <c r="AS106" s="185">
        <f t="shared" si="209"/>
        <v>2044</v>
      </c>
      <c r="AT106" s="185">
        <f t="shared" si="209"/>
        <v>2045</v>
      </c>
      <c r="AU106" s="185">
        <f t="shared" si="209"/>
        <v>2046</v>
      </c>
      <c r="AV106" s="185">
        <f t="shared" si="209"/>
        <v>2047</v>
      </c>
      <c r="AW106" s="185">
        <f t="shared" si="209"/>
        <v>2048</v>
      </c>
      <c r="AX106" s="185">
        <f t="shared" si="209"/>
        <v>2049</v>
      </c>
      <c r="AY106" s="185">
        <f t="shared" si="209"/>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10">MATCH(M$106,$D$107:$L$107,$C107)</f>
        <v>1</v>
      </c>
      <c r="N107" s="191">
        <f t="shared" si="210"/>
        <v>1</v>
      </c>
      <c r="O107" s="191">
        <f t="shared" si="210"/>
        <v>1</v>
      </c>
      <c r="P107" s="191">
        <f t="shared" si="210"/>
        <v>2</v>
      </c>
      <c r="Q107" s="191">
        <f t="shared" si="210"/>
        <v>2</v>
      </c>
      <c r="R107" s="191">
        <f t="shared" si="210"/>
        <v>3</v>
      </c>
      <c r="S107" s="191">
        <f t="shared" si="210"/>
        <v>3</v>
      </c>
      <c r="T107" s="191">
        <f t="shared" si="210"/>
        <v>4</v>
      </c>
      <c r="U107" s="191">
        <f t="shared" si="210"/>
        <v>5</v>
      </c>
      <c r="V107" s="191">
        <f t="shared" si="210"/>
        <v>6</v>
      </c>
      <c r="W107" s="191">
        <f t="shared" ref="W107:AF108" si="211">MATCH(W$106,$D$107:$L$107,$C107)</f>
        <v>6</v>
      </c>
      <c r="X107" s="191">
        <f t="shared" si="211"/>
        <v>6</v>
      </c>
      <c r="Y107" s="191">
        <f t="shared" si="211"/>
        <v>6</v>
      </c>
      <c r="Z107" s="191">
        <f t="shared" si="211"/>
        <v>6</v>
      </c>
      <c r="AA107" s="191">
        <f t="shared" si="211"/>
        <v>6</v>
      </c>
      <c r="AB107" s="191">
        <f t="shared" si="211"/>
        <v>6</v>
      </c>
      <c r="AC107" s="191">
        <f t="shared" si="211"/>
        <v>6</v>
      </c>
      <c r="AD107" s="191">
        <f t="shared" si="211"/>
        <v>6</v>
      </c>
      <c r="AE107" s="191">
        <f t="shared" si="211"/>
        <v>7</v>
      </c>
      <c r="AF107" s="191">
        <f t="shared" si="211"/>
        <v>7</v>
      </c>
      <c r="AG107" s="191">
        <f t="shared" ref="AG107:AP108" si="212">MATCH(AG$106,$D$107:$L$107,$C107)</f>
        <v>7</v>
      </c>
      <c r="AH107" s="191">
        <f t="shared" si="212"/>
        <v>7</v>
      </c>
      <c r="AI107" s="191">
        <f t="shared" si="212"/>
        <v>7</v>
      </c>
      <c r="AJ107" s="191">
        <f t="shared" si="212"/>
        <v>7</v>
      </c>
      <c r="AK107" s="191">
        <f t="shared" si="212"/>
        <v>7</v>
      </c>
      <c r="AL107" s="191">
        <f t="shared" si="212"/>
        <v>7</v>
      </c>
      <c r="AM107" s="191">
        <f t="shared" si="212"/>
        <v>7</v>
      </c>
      <c r="AN107" s="191">
        <f t="shared" si="212"/>
        <v>7</v>
      </c>
      <c r="AO107" s="191">
        <f t="shared" si="212"/>
        <v>8</v>
      </c>
      <c r="AP107" s="191">
        <f t="shared" si="212"/>
        <v>8</v>
      </c>
      <c r="AQ107" s="191">
        <f t="shared" ref="AQ107:BA108" si="213">MATCH(AQ$106,$D$107:$L$107,$C107)</f>
        <v>8</v>
      </c>
      <c r="AR107" s="191">
        <f t="shared" si="213"/>
        <v>8</v>
      </c>
      <c r="AS107" s="191">
        <f t="shared" si="213"/>
        <v>8</v>
      </c>
      <c r="AT107" s="191">
        <f t="shared" si="213"/>
        <v>8</v>
      </c>
      <c r="AU107" s="191">
        <f t="shared" si="213"/>
        <v>8</v>
      </c>
      <c r="AV107" s="191">
        <f t="shared" si="213"/>
        <v>8</v>
      </c>
      <c r="AW107" s="191">
        <f t="shared" si="213"/>
        <v>8</v>
      </c>
      <c r="AX107" s="191">
        <f t="shared" si="213"/>
        <v>8</v>
      </c>
      <c r="AY107" s="191">
        <f t="shared" si="213"/>
        <v>9</v>
      </c>
      <c r="AZ107" s="191">
        <f t="shared" si="213"/>
        <v>9</v>
      </c>
      <c r="BA107" s="191">
        <f t="shared" si="213"/>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10"/>
        <v>1</v>
      </c>
      <c r="N108" s="40" t="e">
        <f t="shared" si="210"/>
        <v>#N/A</v>
      </c>
      <c r="O108" s="40" t="e">
        <f t="shared" si="210"/>
        <v>#N/A</v>
      </c>
      <c r="P108" s="40">
        <f t="shared" si="210"/>
        <v>2</v>
      </c>
      <c r="Q108" s="40" t="e">
        <f t="shared" si="210"/>
        <v>#N/A</v>
      </c>
      <c r="R108" s="40">
        <f t="shared" si="210"/>
        <v>3</v>
      </c>
      <c r="S108" s="40" t="e">
        <f t="shared" si="210"/>
        <v>#N/A</v>
      </c>
      <c r="T108" s="40">
        <f t="shared" si="210"/>
        <v>4</v>
      </c>
      <c r="U108" s="40">
        <f t="shared" si="210"/>
        <v>5</v>
      </c>
      <c r="V108" s="40">
        <f t="shared" si="210"/>
        <v>6</v>
      </c>
      <c r="W108" s="40" t="e">
        <f t="shared" si="211"/>
        <v>#N/A</v>
      </c>
      <c r="X108" s="40" t="e">
        <f t="shared" si="211"/>
        <v>#N/A</v>
      </c>
      <c r="Y108" s="40" t="e">
        <f t="shared" si="211"/>
        <v>#N/A</v>
      </c>
      <c r="Z108" s="40" t="e">
        <f t="shared" si="211"/>
        <v>#N/A</v>
      </c>
      <c r="AA108" s="40" t="e">
        <f t="shared" si="211"/>
        <v>#N/A</v>
      </c>
      <c r="AB108" s="40" t="e">
        <f t="shared" si="211"/>
        <v>#N/A</v>
      </c>
      <c r="AC108" s="40" t="e">
        <f t="shared" si="211"/>
        <v>#N/A</v>
      </c>
      <c r="AD108" s="40" t="e">
        <f t="shared" si="211"/>
        <v>#N/A</v>
      </c>
      <c r="AE108" s="40">
        <f t="shared" si="211"/>
        <v>7</v>
      </c>
      <c r="AF108" s="40" t="e">
        <f t="shared" si="211"/>
        <v>#N/A</v>
      </c>
      <c r="AG108" s="40" t="e">
        <f t="shared" si="212"/>
        <v>#N/A</v>
      </c>
      <c r="AH108" s="40" t="e">
        <f t="shared" si="212"/>
        <v>#N/A</v>
      </c>
      <c r="AI108" s="40" t="e">
        <f t="shared" si="212"/>
        <v>#N/A</v>
      </c>
      <c r="AJ108" s="40" t="e">
        <f t="shared" si="212"/>
        <v>#N/A</v>
      </c>
      <c r="AK108" s="40" t="e">
        <f t="shared" si="212"/>
        <v>#N/A</v>
      </c>
      <c r="AL108" s="40" t="e">
        <f t="shared" si="212"/>
        <v>#N/A</v>
      </c>
      <c r="AM108" s="40" t="e">
        <f t="shared" si="212"/>
        <v>#N/A</v>
      </c>
      <c r="AN108" s="40" t="e">
        <f t="shared" si="212"/>
        <v>#N/A</v>
      </c>
      <c r="AO108" s="40">
        <f t="shared" si="212"/>
        <v>8</v>
      </c>
      <c r="AP108" s="40" t="e">
        <f t="shared" si="212"/>
        <v>#N/A</v>
      </c>
      <c r="AQ108" s="40" t="e">
        <f t="shared" si="213"/>
        <v>#N/A</v>
      </c>
      <c r="AR108" s="40" t="e">
        <f t="shared" si="213"/>
        <v>#N/A</v>
      </c>
      <c r="AS108" s="40" t="e">
        <f t="shared" si="213"/>
        <v>#N/A</v>
      </c>
      <c r="AT108" s="40" t="e">
        <f t="shared" si="213"/>
        <v>#N/A</v>
      </c>
      <c r="AU108" s="40" t="e">
        <f t="shared" si="213"/>
        <v>#N/A</v>
      </c>
      <c r="AV108" s="40" t="e">
        <f t="shared" si="213"/>
        <v>#N/A</v>
      </c>
      <c r="AW108" s="40" t="e">
        <f t="shared" si="213"/>
        <v>#N/A</v>
      </c>
      <c r="AX108" s="40" t="e">
        <f t="shared" si="213"/>
        <v>#N/A</v>
      </c>
      <c r="AY108" s="40">
        <f t="shared" si="213"/>
        <v>9</v>
      </c>
      <c r="AZ108" s="40" t="e">
        <f t="shared" si="213"/>
        <v>#N/A</v>
      </c>
      <c r="BA108" s="40" t="e">
        <f t="shared" si="213"/>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4">MATCH(M$106,$D$108:$L$108,$C109)</f>
        <v>9</v>
      </c>
      <c r="N109" s="40">
        <f t="shared" si="214"/>
        <v>8</v>
      </c>
      <c r="O109" s="40">
        <f t="shared" si="214"/>
        <v>8</v>
      </c>
      <c r="P109" s="40">
        <f t="shared" si="214"/>
        <v>8</v>
      </c>
      <c r="Q109" s="40">
        <f t="shared" si="214"/>
        <v>7</v>
      </c>
      <c r="R109" s="40">
        <f t="shared" si="214"/>
        <v>7</v>
      </c>
      <c r="S109" s="40">
        <f t="shared" si="214"/>
        <v>6</v>
      </c>
      <c r="T109" s="40">
        <f t="shared" si="214"/>
        <v>6</v>
      </c>
      <c r="U109" s="40">
        <f t="shared" si="214"/>
        <v>5</v>
      </c>
      <c r="V109" s="40">
        <f t="shared" si="214"/>
        <v>4</v>
      </c>
      <c r="W109" s="40">
        <f t="shared" si="214"/>
        <v>3</v>
      </c>
      <c r="X109" s="40">
        <f t="shared" si="214"/>
        <v>3</v>
      </c>
      <c r="Y109" s="40">
        <f t="shared" si="214"/>
        <v>3</v>
      </c>
      <c r="Z109" s="40">
        <f t="shared" si="214"/>
        <v>3</v>
      </c>
      <c r="AA109" s="40">
        <f t="shared" si="214"/>
        <v>3</v>
      </c>
      <c r="AB109" s="40">
        <f t="shared" si="214"/>
        <v>3</v>
      </c>
      <c r="AC109" s="40">
        <f t="shared" si="214"/>
        <v>3</v>
      </c>
      <c r="AD109" s="40">
        <f t="shared" si="214"/>
        <v>3</v>
      </c>
      <c r="AE109" s="40">
        <f t="shared" si="214"/>
        <v>3</v>
      </c>
      <c r="AF109" s="40">
        <f t="shared" si="214"/>
        <v>2</v>
      </c>
      <c r="AG109" s="40">
        <f t="shared" si="214"/>
        <v>2</v>
      </c>
      <c r="AH109" s="40">
        <f t="shared" si="214"/>
        <v>2</v>
      </c>
      <c r="AI109" s="40">
        <f t="shared" si="214"/>
        <v>2</v>
      </c>
      <c r="AJ109" s="40">
        <f t="shared" si="214"/>
        <v>2</v>
      </c>
      <c r="AK109" s="40">
        <f t="shared" si="214"/>
        <v>2</v>
      </c>
      <c r="AL109" s="40">
        <f t="shared" si="214"/>
        <v>2</v>
      </c>
      <c r="AM109" s="40">
        <f t="shared" si="214"/>
        <v>2</v>
      </c>
      <c r="AN109" s="40">
        <f t="shared" si="214"/>
        <v>2</v>
      </c>
      <c r="AO109" s="40">
        <f t="shared" si="214"/>
        <v>2</v>
      </c>
      <c r="AP109" s="40">
        <f t="shared" si="214"/>
        <v>1</v>
      </c>
      <c r="AQ109" s="40">
        <f t="shared" si="214"/>
        <v>1</v>
      </c>
      <c r="AR109" s="40">
        <f t="shared" si="214"/>
        <v>1</v>
      </c>
      <c r="AS109" s="40">
        <f t="shared" si="214"/>
        <v>1</v>
      </c>
      <c r="AT109" s="40">
        <f t="shared" si="214"/>
        <v>1</v>
      </c>
      <c r="AU109" s="40">
        <f t="shared" si="214"/>
        <v>1</v>
      </c>
      <c r="AV109" s="40">
        <f t="shared" si="214"/>
        <v>1</v>
      </c>
      <c r="AW109" s="40">
        <f t="shared" si="214"/>
        <v>1</v>
      </c>
      <c r="AX109" s="40">
        <f t="shared" si="214"/>
        <v>1</v>
      </c>
      <c r="AY109" s="40">
        <f t="shared" si="214"/>
        <v>1</v>
      </c>
      <c r="AZ109" s="40" t="e">
        <f t="shared" si="214"/>
        <v>#N/A</v>
      </c>
      <c r="BA109" s="40" t="e">
        <f t="shared" si="214"/>
        <v>#N/A</v>
      </c>
    </row>
    <row r="110" spans="1:78" s="117" customFormat="1">
      <c r="A110" s="116" t="s">
        <v>16</v>
      </c>
      <c r="B110" s="117" t="s">
        <v>394</v>
      </c>
      <c r="L110" s="122"/>
      <c r="M110" s="189">
        <f t="shared" ref="M110:BA110" si="215">IF(ISNA(M107),-1,IF(ISNA(M109),99,IF(ISNA(M108),M107,0)))</f>
        <v>0</v>
      </c>
      <c r="N110" s="189">
        <f t="shared" si="215"/>
        <v>1</v>
      </c>
      <c r="O110" s="189">
        <f t="shared" si="215"/>
        <v>1</v>
      </c>
      <c r="P110" s="189">
        <f t="shared" si="215"/>
        <v>0</v>
      </c>
      <c r="Q110" s="189">
        <f t="shared" si="215"/>
        <v>2</v>
      </c>
      <c r="R110" s="189">
        <f t="shared" si="215"/>
        <v>0</v>
      </c>
      <c r="S110" s="189">
        <f t="shared" si="215"/>
        <v>3</v>
      </c>
      <c r="T110" s="189">
        <f t="shared" si="215"/>
        <v>0</v>
      </c>
      <c r="U110" s="189">
        <f t="shared" si="215"/>
        <v>0</v>
      </c>
      <c r="V110" s="189">
        <f t="shared" si="215"/>
        <v>0</v>
      </c>
      <c r="W110" s="189">
        <f t="shared" si="215"/>
        <v>6</v>
      </c>
      <c r="X110" s="189">
        <f t="shared" si="215"/>
        <v>6</v>
      </c>
      <c r="Y110" s="189">
        <f t="shared" si="215"/>
        <v>6</v>
      </c>
      <c r="Z110" s="189">
        <f t="shared" si="215"/>
        <v>6</v>
      </c>
      <c r="AA110" s="189">
        <f t="shared" si="215"/>
        <v>6</v>
      </c>
      <c r="AB110" s="189">
        <f t="shared" si="215"/>
        <v>6</v>
      </c>
      <c r="AC110" s="189">
        <f t="shared" si="215"/>
        <v>6</v>
      </c>
      <c r="AD110" s="189">
        <f t="shared" si="215"/>
        <v>6</v>
      </c>
      <c r="AE110" s="189">
        <f t="shared" si="215"/>
        <v>0</v>
      </c>
      <c r="AF110" s="189">
        <f t="shared" si="215"/>
        <v>7</v>
      </c>
      <c r="AG110" s="189">
        <f t="shared" si="215"/>
        <v>7</v>
      </c>
      <c r="AH110" s="189">
        <f t="shared" si="215"/>
        <v>7</v>
      </c>
      <c r="AI110" s="189">
        <f t="shared" si="215"/>
        <v>7</v>
      </c>
      <c r="AJ110" s="189">
        <f t="shared" si="215"/>
        <v>7</v>
      </c>
      <c r="AK110" s="189">
        <f t="shared" si="215"/>
        <v>7</v>
      </c>
      <c r="AL110" s="189">
        <f t="shared" si="215"/>
        <v>7</v>
      </c>
      <c r="AM110" s="189">
        <f t="shared" si="215"/>
        <v>7</v>
      </c>
      <c r="AN110" s="189">
        <f t="shared" si="215"/>
        <v>7</v>
      </c>
      <c r="AO110" s="189">
        <f t="shared" si="215"/>
        <v>0</v>
      </c>
      <c r="AP110" s="189">
        <f t="shared" si="215"/>
        <v>8</v>
      </c>
      <c r="AQ110" s="189">
        <f t="shared" si="215"/>
        <v>8</v>
      </c>
      <c r="AR110" s="189">
        <f t="shared" si="215"/>
        <v>8</v>
      </c>
      <c r="AS110" s="189">
        <f t="shared" si="215"/>
        <v>8</v>
      </c>
      <c r="AT110" s="189">
        <f t="shared" si="215"/>
        <v>8</v>
      </c>
      <c r="AU110" s="189">
        <f t="shared" si="215"/>
        <v>8</v>
      </c>
      <c r="AV110" s="189">
        <f t="shared" si="215"/>
        <v>8</v>
      </c>
      <c r="AW110" s="189">
        <f t="shared" si="215"/>
        <v>8</v>
      </c>
      <c r="AX110" s="189">
        <f t="shared" si="215"/>
        <v>8</v>
      </c>
      <c r="AY110" s="189">
        <f t="shared" si="215"/>
        <v>0</v>
      </c>
      <c r="AZ110" s="189">
        <f t="shared" si="215"/>
        <v>99</v>
      </c>
      <c r="BA110" s="189">
        <f t="shared" si="215"/>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6">IF(A111="*","","COM_PROJ")</f>
        <v/>
      </c>
      <c r="C111" s="23" t="str">
        <f t="shared" ref="C111:C123" si="217">IF($A111="*","","-")</f>
        <v/>
      </c>
      <c r="D111" s="57" t="str">
        <f>ITEMS_TRA!C15</f>
        <v>TFLCV</v>
      </c>
      <c r="E111" s="23" t="str">
        <f t="shared" ref="E111:K123" si="218">IF($A111="*","","-")</f>
        <v/>
      </c>
      <c r="H111" s="23" t="str">
        <f t="shared" si="218"/>
        <v/>
      </c>
      <c r="J111" s="23" t="str">
        <f t="shared" si="218"/>
        <v/>
      </c>
      <c r="K111" s="23" t="str">
        <f t="shared" si="218"/>
        <v/>
      </c>
      <c r="L111" s="125" t="str">
        <f t="shared" ref="L111:L123" si="219">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44.255958941812857</v>
      </c>
      <c r="V111" s="186" cm="1">
        <f t="array" ref="V111">IF(V$110=-1,W111,IF(V$110=99,U111,IF(V$110=0,INDEX($F92:$N92,0,V$108),(INDEX($F92:$N92,0,V$110+1)-INDEX($F92:$N92,0,V$110))/(INDEX($F$4:$N$4,0,V$110+1)-INDEX($F$4:$N$4,0,V$110))+U111)))</f>
        <v>46.190606635100302</v>
      </c>
      <c r="W111" s="186" cm="1">
        <f t="array" ref="W111">IF(W$110=-1,X111,IF(W$110=99,V111,IF(W$110=0,INDEX($F92:$N92,0,W$108),(INDEX($F92:$N92,0,W$110+1)-INDEX($F92:$N92,0,W$110))/(INDEX($F$4:$N$4,0,W$110+1)-INDEX($F$4:$N$4,0,W$110))+V111)))</f>
        <v>46.783563017969904</v>
      </c>
      <c r="X111" s="186" cm="1">
        <f t="array" ref="X111">IF(X$110=-1,Y111,IF(X$110=99,W111,IF(X$110=0,INDEX($F92:$N92,0,X$108),(INDEX($F92:$N92,0,X$110+1)-INDEX($F92:$N92,0,X$110))/(INDEX($F$4:$N$4,0,X$110+1)-INDEX($F$4:$N$4,0,X$110))+W111)))</f>
        <v>47.376519400839506</v>
      </c>
      <c r="Y111" s="186" cm="1">
        <f t="array" ref="Y111">IF(Y$110=-1,Z111,IF(Y$110=99,X111,IF(Y$110=0,INDEX($F92:$N92,0,Y$108),(INDEX($F92:$N92,0,Y$110+1)-INDEX($F92:$N92,0,Y$110))/(INDEX($F$4:$N$4,0,Y$110+1)-INDEX($F$4:$N$4,0,Y$110))+X111)))</f>
        <v>47.969475783709107</v>
      </c>
      <c r="Z111" s="186" cm="1">
        <f t="array" ref="Z111">IF(Z$110=-1,AA111,IF(Z$110=99,Y111,IF(Z$110=0,INDEX($F92:$N92,0,Z$108),(INDEX($F92:$N92,0,Z$110+1)-INDEX($F92:$N92,0,Z$110))/(INDEX($F$4:$N$4,0,Z$110+1)-INDEX($F$4:$N$4,0,Z$110))+Y111)))</f>
        <v>48.562432166578709</v>
      </c>
      <c r="AA111" s="186" cm="1">
        <f t="array" ref="AA111">IF(AA$110=-1,AB111,IF(AA$110=99,Z111,IF(AA$110=0,INDEX($F92:$N92,0,AA$108),(INDEX($F92:$N92,0,AA$110+1)-INDEX($F92:$N92,0,AA$110))/(INDEX($F$4:$N$4,0,AA$110+1)-INDEX($F$4:$N$4,0,AA$110))+Z111)))</f>
        <v>49.155388549448311</v>
      </c>
      <c r="AB111" s="186" cm="1">
        <f t="array" ref="AB111">IF(AB$110=-1,AC111,IF(AB$110=99,AA111,IF(AB$110=0,INDEX($F92:$N92,0,AB$108),(INDEX($F92:$N92,0,AB$110+1)-INDEX($F92:$N92,0,AB$110))/(INDEX($F$4:$N$4,0,AB$110+1)-INDEX($F$4:$N$4,0,AB$110))+AA111)))</f>
        <v>49.748344932317913</v>
      </c>
      <c r="AC111" s="186" cm="1">
        <f t="array" ref="AC111">IF(AC$110=-1,AD111,IF(AC$110=99,AB111,IF(AC$110=0,INDEX($F92:$N92,0,AC$108),(INDEX($F92:$N92,0,AC$110+1)-INDEX($F92:$N92,0,AC$110))/(INDEX($F$4:$N$4,0,AC$110+1)-INDEX($F$4:$N$4,0,AC$110))+AB111)))</f>
        <v>50.341301315187515</v>
      </c>
      <c r="AD111" s="186" cm="1">
        <f t="array" ref="AD111">IF(AD$110=-1,AE111,IF(AD$110=99,AC111,IF(AD$110=0,INDEX($F92:$N92,0,AD$108),(INDEX($F92:$N92,0,AD$110+1)-INDEX($F92:$N92,0,AD$110))/(INDEX($F$4:$N$4,0,AD$110+1)-INDEX($F$4:$N$4,0,AD$110))+AC111)))</f>
        <v>50.934257698057117</v>
      </c>
      <c r="AE111" s="186" cm="1">
        <f t="array" ref="AE111">IF(AE$110=-1,AF111,IF(AE$110=99,AD111,IF(AE$110=0,INDEX($F92:$N92,0,AE$108),(INDEX($F92:$N92,0,AE$110+1)-INDEX($F92:$N92,0,AE$110))/(INDEX($F$4:$N$4,0,AE$110+1)-INDEX($F$4:$N$4,0,AE$110))+AD111)))</f>
        <v>51.52721408092674</v>
      </c>
      <c r="AF111" s="186" cm="1">
        <f t="array" ref="AF111">IF(AF$110=-1,AG111,IF(AF$110=99,AE111,IF(AF$110=0,INDEX($F92:$N92,0,AF$108),(INDEX($F92:$N92,0,AF$110+1)-INDEX($F92:$N92,0,AF$110))/(INDEX($F$4:$N$4,0,AF$110+1)-INDEX($F$4:$N$4,0,AF$110))+AE111)))</f>
        <v>52.867025486218644</v>
      </c>
      <c r="AG111" s="186" cm="1">
        <f t="array" ref="AG111">IF(AG$110=-1,AH111,IF(AG$110=99,AF111,IF(AG$110=0,INDEX($F92:$N92,0,AG$108),(INDEX($F92:$N92,0,AG$110+1)-INDEX($F92:$N92,0,AG$110))/(INDEX($F$4:$N$4,0,AG$110+1)-INDEX($F$4:$N$4,0,AG$110))+AF111)))</f>
        <v>54.206836891510548</v>
      </c>
      <c r="AH111" s="186" cm="1">
        <f t="array" ref="AH111">IF(AH$110=-1,AI111,IF(AH$110=99,AG111,IF(AH$110=0,INDEX($F92:$N92,0,AH$108),(INDEX($F92:$N92,0,AH$110+1)-INDEX($F92:$N92,0,AH$110))/(INDEX($F$4:$N$4,0,AH$110+1)-INDEX($F$4:$N$4,0,AH$110))+AG111)))</f>
        <v>55.546648296802452</v>
      </c>
      <c r="AI111" s="186" cm="1">
        <f t="array" ref="AI111">IF(AI$110=-1,AJ111,IF(AI$110=99,AH111,IF(AI$110=0,INDEX($F92:$N92,0,AI$108),(INDEX($F92:$N92,0,AI$110+1)-INDEX($F92:$N92,0,AI$110))/(INDEX($F$4:$N$4,0,AI$110+1)-INDEX($F$4:$N$4,0,AI$110))+AH111)))</f>
        <v>56.886459702094356</v>
      </c>
      <c r="AJ111" s="186" cm="1">
        <f t="array" ref="AJ111">IF(AJ$110=-1,AK111,IF(AJ$110=99,AI111,IF(AJ$110=0,INDEX($F92:$N92,0,AJ$108),(INDEX($F92:$N92,0,AJ$110+1)-INDEX($F92:$N92,0,AJ$110))/(INDEX($F$4:$N$4,0,AJ$110+1)-INDEX($F$4:$N$4,0,AJ$110))+AI111)))</f>
        <v>58.22627110738626</v>
      </c>
      <c r="AK111" s="186" cm="1">
        <f t="array" ref="AK111">IF(AK$110=-1,AL111,IF(AK$110=99,AJ111,IF(AK$110=0,INDEX($F92:$N92,0,AK$108),(INDEX($F92:$N92,0,AK$110+1)-INDEX($F92:$N92,0,AK$110))/(INDEX($F$4:$N$4,0,AK$110+1)-INDEX($F$4:$N$4,0,AK$110))+AJ111)))</f>
        <v>59.566082512678165</v>
      </c>
      <c r="AL111" s="186" cm="1">
        <f t="array" ref="AL111">IF(AL$110=-1,AM111,IF(AL$110=99,AK111,IF(AL$110=0,INDEX($F92:$N92,0,AL$108),(INDEX($F92:$N92,0,AL$110+1)-INDEX($F92:$N92,0,AL$110))/(INDEX($F$4:$N$4,0,AL$110+1)-INDEX($F$4:$N$4,0,AL$110))+AK111)))</f>
        <v>60.905893917970069</v>
      </c>
      <c r="AM111" s="186" cm="1">
        <f t="array" ref="AM111">IF(AM$110=-1,AN111,IF(AM$110=99,AL111,IF(AM$110=0,INDEX($F92:$N92,0,AM$108),(INDEX($F92:$N92,0,AM$110+1)-INDEX($F92:$N92,0,AM$110))/(INDEX($F$4:$N$4,0,AM$110+1)-INDEX($F$4:$N$4,0,AM$110))+AL111)))</f>
        <v>62.245705323261973</v>
      </c>
      <c r="AN111" s="186" cm="1">
        <f t="array" ref="AN111">IF(AN$110=-1,AO111,IF(AN$110=99,AM111,IF(AN$110=0,INDEX($F92:$N92,0,AN$108),(INDEX($F92:$N92,0,AN$110+1)-INDEX($F92:$N92,0,AN$110))/(INDEX($F$4:$N$4,0,AN$110+1)-INDEX($F$4:$N$4,0,AN$110))+AM111)))</f>
        <v>63.585516728553877</v>
      </c>
      <c r="AO111" s="186" cm="1">
        <f t="array" ref="AO111">IF(AO$110=-1,AP111,IF(AO$110=99,AN111,IF(AO$110=0,INDEX($F92:$N92,0,AO$108),(INDEX($F92:$N92,0,AO$110+1)-INDEX($F92:$N92,0,AO$110))/(INDEX($F$4:$N$4,0,AO$110+1)-INDEX($F$4:$N$4,0,AO$110))+AN111)))</f>
        <v>64.925328133845781</v>
      </c>
      <c r="AP111" s="186" cm="1">
        <f t="array" ref="AP111">IF(AP$110=-1,AQ111,IF(AP$110=99,AO111,IF(AP$110=0,INDEX($F92:$N92,0,AP$108),(INDEX($F92:$N92,0,AP$110+1)-INDEX($F92:$N92,0,AP$110))/(INDEX($F$4:$N$4,0,AP$110+1)-INDEX($F$4:$N$4,0,AP$110))+AO111)))</f>
        <v>66.760732778953525</v>
      </c>
      <c r="AQ111" s="186" cm="1">
        <f t="array" ref="AQ111">IF(AQ$110=-1,AR111,IF(AQ$110=99,AP111,IF(AQ$110=0,INDEX($F92:$N92,0,AQ$108),(INDEX($F92:$N92,0,AQ$110+1)-INDEX($F92:$N92,0,AQ$110))/(INDEX($F$4:$N$4,0,AQ$110+1)-INDEX($F$4:$N$4,0,AQ$110))+AP111)))</f>
        <v>68.596137424061268</v>
      </c>
      <c r="AR111" s="186" cm="1">
        <f t="array" ref="AR111">IF(AR$110=-1,AS111,IF(AR$110=99,AQ111,IF(AR$110=0,INDEX($F92:$N92,0,AR$108),(INDEX($F92:$N92,0,AR$110+1)-INDEX($F92:$N92,0,AR$110))/(INDEX($F$4:$N$4,0,AR$110+1)-INDEX($F$4:$N$4,0,AR$110))+AQ111)))</f>
        <v>70.431542069169012</v>
      </c>
      <c r="AS111" s="186" cm="1">
        <f t="array" ref="AS111">IF(AS$110=-1,AT111,IF(AS$110=99,AR111,IF(AS$110=0,INDEX($F92:$N92,0,AS$108),(INDEX($F92:$N92,0,AS$110+1)-INDEX($F92:$N92,0,AS$110))/(INDEX($F$4:$N$4,0,AS$110+1)-INDEX($F$4:$N$4,0,AS$110))+AR111)))</f>
        <v>72.266946714276756</v>
      </c>
      <c r="AT111" s="186" cm="1">
        <f t="array" ref="AT111">IF(AT$110=-1,AU111,IF(AT$110=99,AS111,IF(AT$110=0,INDEX($F92:$N92,0,AT$108),(INDEX($F92:$N92,0,AT$110+1)-INDEX($F92:$N92,0,AT$110))/(INDEX($F$4:$N$4,0,AT$110+1)-INDEX($F$4:$N$4,0,AT$110))+AS111)))</f>
        <v>74.1023513593845</v>
      </c>
      <c r="AU111" s="186" cm="1">
        <f t="array" ref="AU111">IF(AU$110=-1,AV111,IF(AU$110=99,AT111,IF(AU$110=0,INDEX($F92:$N92,0,AU$108),(INDEX($F92:$N92,0,AU$110+1)-INDEX($F92:$N92,0,AU$110))/(INDEX($F$4:$N$4,0,AU$110+1)-INDEX($F$4:$N$4,0,AU$110))+AT111)))</f>
        <v>75.937756004492243</v>
      </c>
      <c r="AV111" s="186" cm="1">
        <f t="array" ref="AV111">IF(AV$110=-1,AW111,IF(AV$110=99,AU111,IF(AV$110=0,INDEX($F92:$N92,0,AV$108),(INDEX($F92:$N92,0,AV$110+1)-INDEX($F92:$N92,0,AV$110))/(INDEX($F$4:$N$4,0,AV$110+1)-INDEX($F$4:$N$4,0,AV$110))+AU111)))</f>
        <v>77.773160649599987</v>
      </c>
      <c r="AW111" s="186" cm="1">
        <f t="array" ref="AW111">IF(AW$110=-1,AX111,IF(AW$110=99,AV111,IF(AW$110=0,INDEX($F92:$N92,0,AW$108),(INDEX($F92:$N92,0,AW$110+1)-INDEX($F92:$N92,0,AW$110))/(INDEX($F$4:$N$4,0,AW$110+1)-INDEX($F$4:$N$4,0,AW$110))+AV111)))</f>
        <v>79.608565294707731</v>
      </c>
      <c r="AX111" s="186" cm="1">
        <f t="array" ref="AX111">IF(AX$110=-1,AY111,IF(AX$110=99,AW111,IF(AX$110=0,INDEX($F92:$N92,0,AX$108),(INDEX($F92:$N92,0,AX$110+1)-INDEX($F92:$N92,0,AX$110))/(INDEX($F$4:$N$4,0,AX$110+1)-INDEX($F$4:$N$4,0,AX$110))+AW111)))</f>
        <v>81.443969939815474</v>
      </c>
      <c r="AY111" s="186" cm="1">
        <f t="array" ref="AY111">IF(AY$110=-1,AZ111,IF(AY$110=99,AX111,IF(AY$110=0,INDEX($F92:$N92,0,AY$108),(INDEX($F92:$N92,0,AY$110+1)-INDEX($F92:$N92,0,AY$110))/(INDEX($F$4:$N$4,0,AY$110+1)-INDEX($F$4:$N$4,0,AY$110))+AX111)))</f>
        <v>83.279374584923275</v>
      </c>
      <c r="AZ111" s="186" cm="1">
        <f t="array" ref="AZ111">IF(AZ$110=-1,BA111,IF(AZ$110=99,AY111,IF(AZ$110=0,INDEX($F92:$N92,0,AZ$108),(INDEX($F92:$N92,0,AZ$110+1)-INDEX($F92:$N92,0,AZ$110))/(INDEX($F$4:$N$4,0,AZ$110+1)-INDEX($F$4:$N$4,0,AZ$110))+AY111)))</f>
        <v>83.279374584923275</v>
      </c>
      <c r="BA111" s="186" cm="1">
        <f t="array" ref="BA111">IF(BA$110=-1,BB111,IF(BA$110=99,AZ111,IF(BA$110=0,INDEX($F92:$N92,0,BA$108),(INDEX($F92:$N92,0,BA$110+1)-INDEX($F92:$N92,0,BA$110))/(INDEX($F$4:$N$4,0,BA$110+1)-INDEX($F$4:$N$4,0,BA$110))+AZ111)))</f>
        <v>83.279374584923275</v>
      </c>
    </row>
    <row r="112" spans="1:78">
      <c r="A112" s="116" t="s">
        <v>16</v>
      </c>
      <c r="B112" s="22" t="str">
        <f t="shared" si="216"/>
        <v/>
      </c>
      <c r="C112" s="23" t="str">
        <f t="shared" si="217"/>
        <v/>
      </c>
      <c r="D112" s="57" t="str">
        <f>ITEMS_TRA!C16</f>
        <v>TFHCV1</v>
      </c>
      <c r="E112" s="23" t="str">
        <f t="shared" si="218"/>
        <v/>
      </c>
      <c r="H112" s="23" t="str">
        <f t="shared" si="218"/>
        <v/>
      </c>
      <c r="J112" s="23" t="str">
        <f t="shared" si="218"/>
        <v/>
      </c>
      <c r="K112" s="23" t="str">
        <f t="shared" si="218"/>
        <v/>
      </c>
      <c r="L112" s="125" t="str">
        <f t="shared" si="219"/>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3.4838443737120905</v>
      </c>
      <c r="V112" s="186" cm="1">
        <f t="array" ref="V112">IF(V$110=-1,W112,IF(V$110=99,U112,IF(V$110=0,INDEX($F93:$N93,0,V$108),(INDEX($F93:$N93,0,V$110+1)-INDEX($F93:$N93,0,V$110))/(INDEX($F$4:$N$4,0,V$110+1)-INDEX($F$4:$N$4,0,V$110))+U112)))</f>
        <v>3.544491688388991</v>
      </c>
      <c r="W112" s="186" cm="1">
        <f t="array" ref="W112">IF(W$110=-1,X112,IF(W$110=99,V112,IF(W$110=0,INDEX($F93:$N93,0,W$108),(INDEX($F93:$N93,0,W$110+1)-INDEX($F93:$N93,0,W$110))/(INDEX($F$4:$N$4,0,W$110+1)-INDEX($F$4:$N$4,0,W$110))+V112)))</f>
        <v>3.6013526218704941</v>
      </c>
      <c r="X112" s="186" cm="1">
        <f t="array" ref="X112">IF(X$110=-1,Y112,IF(X$110=99,W112,IF(X$110=0,INDEX($F93:$N93,0,X$108),(INDEX($F93:$N93,0,X$110+1)-INDEX($F93:$N93,0,X$110))/(INDEX($F$4:$N$4,0,X$110+1)-INDEX($F$4:$N$4,0,X$110))+W112)))</f>
        <v>3.6582135553519972</v>
      </c>
      <c r="Y112" s="186" cm="1">
        <f t="array" ref="Y112">IF(Y$110=-1,Z112,IF(Y$110=99,X112,IF(Y$110=0,INDEX($F93:$N93,0,Y$108),(INDEX($F93:$N93,0,Y$110+1)-INDEX($F93:$N93,0,Y$110))/(INDEX($F$4:$N$4,0,Y$110+1)-INDEX($F$4:$N$4,0,Y$110))+X112)))</f>
        <v>3.7150744888335003</v>
      </c>
      <c r="Z112" s="186" cm="1">
        <f t="array" ref="Z112">IF(Z$110=-1,AA112,IF(Z$110=99,Y112,IF(Z$110=0,INDEX($F93:$N93,0,Z$108),(INDEX($F93:$N93,0,Z$110+1)-INDEX($F93:$N93,0,Z$110))/(INDEX($F$4:$N$4,0,Z$110+1)-INDEX($F$4:$N$4,0,Z$110))+Y112)))</f>
        <v>3.7719354223150034</v>
      </c>
      <c r="AA112" s="186" cm="1">
        <f t="array" ref="AA112">IF(AA$110=-1,AB112,IF(AA$110=99,Z112,IF(AA$110=0,INDEX($F93:$N93,0,AA$108),(INDEX($F93:$N93,0,AA$110+1)-INDEX($F93:$N93,0,AA$110))/(INDEX($F$4:$N$4,0,AA$110+1)-INDEX($F$4:$N$4,0,AA$110))+Z112)))</f>
        <v>3.8287963557965066</v>
      </c>
      <c r="AB112" s="186" cm="1">
        <f t="array" ref="AB112">IF(AB$110=-1,AC112,IF(AB$110=99,AA112,IF(AB$110=0,INDEX($F93:$N93,0,AB$108),(INDEX($F93:$N93,0,AB$110+1)-INDEX($F93:$N93,0,AB$110))/(INDEX($F$4:$N$4,0,AB$110+1)-INDEX($F$4:$N$4,0,AB$110))+AA112)))</f>
        <v>3.8856572892780097</v>
      </c>
      <c r="AC112" s="186" cm="1">
        <f t="array" ref="AC112">IF(AC$110=-1,AD112,IF(AC$110=99,AB112,IF(AC$110=0,INDEX($F93:$N93,0,AC$108),(INDEX($F93:$N93,0,AC$110+1)-INDEX($F93:$N93,0,AC$110))/(INDEX($F$4:$N$4,0,AC$110+1)-INDEX($F$4:$N$4,0,AC$110))+AB112)))</f>
        <v>3.9425182227595128</v>
      </c>
      <c r="AD112" s="186" cm="1">
        <f t="array" ref="AD112">IF(AD$110=-1,AE112,IF(AD$110=99,AC112,IF(AD$110=0,INDEX($F93:$N93,0,AD$108),(INDEX($F93:$N93,0,AD$110+1)-INDEX($F93:$N93,0,AD$110))/(INDEX($F$4:$N$4,0,AD$110+1)-INDEX($F$4:$N$4,0,AD$110))+AC112)))</f>
        <v>3.9993791562410159</v>
      </c>
      <c r="AE112" s="186" cm="1">
        <f t="array" ref="AE112">IF(AE$110=-1,AF112,IF(AE$110=99,AD112,IF(AE$110=0,INDEX($F93:$N93,0,AE$108),(INDEX($F93:$N93,0,AE$110+1)-INDEX($F93:$N93,0,AE$110))/(INDEX($F$4:$N$4,0,AE$110+1)-INDEX($F$4:$N$4,0,AE$110))+AD112)))</f>
        <v>4.0562400897225173</v>
      </c>
      <c r="AF112" s="186" cm="1">
        <f t="array" ref="AF112">IF(AF$110=-1,AG112,IF(AF$110=99,AE112,IF(AF$110=0,INDEX($F93:$N93,0,AF$108),(INDEX($F93:$N93,0,AF$110+1)-INDEX($F93:$N93,0,AF$110))/(INDEX($F$4:$N$4,0,AF$110+1)-INDEX($F$4:$N$4,0,AF$110))+AE112)))</f>
        <v>4.1617105063120325</v>
      </c>
      <c r="AG112" s="186" cm="1">
        <f t="array" ref="AG112">IF(AG$110=-1,AH112,IF(AG$110=99,AF112,IF(AG$110=0,INDEX($F93:$N93,0,AG$108),(INDEX($F93:$N93,0,AG$110+1)-INDEX($F93:$N93,0,AG$110))/(INDEX($F$4:$N$4,0,AG$110+1)-INDEX($F$4:$N$4,0,AG$110))+AF112)))</f>
        <v>4.2671809229015478</v>
      </c>
      <c r="AH112" s="186" cm="1">
        <f t="array" ref="AH112">IF(AH$110=-1,AI112,IF(AH$110=99,AG112,IF(AH$110=0,INDEX($F93:$N93,0,AH$108),(INDEX($F93:$N93,0,AH$110+1)-INDEX($F93:$N93,0,AH$110))/(INDEX($F$4:$N$4,0,AH$110+1)-INDEX($F$4:$N$4,0,AH$110))+AG112)))</f>
        <v>4.3726513394910631</v>
      </c>
      <c r="AI112" s="186" cm="1">
        <f t="array" ref="AI112">IF(AI$110=-1,AJ112,IF(AI$110=99,AH112,IF(AI$110=0,INDEX($F93:$N93,0,AI$108),(INDEX($F93:$N93,0,AI$110+1)-INDEX($F93:$N93,0,AI$110))/(INDEX($F$4:$N$4,0,AI$110+1)-INDEX($F$4:$N$4,0,AI$110))+AH112)))</f>
        <v>4.4781217560805784</v>
      </c>
      <c r="AJ112" s="186" cm="1">
        <f t="array" ref="AJ112">IF(AJ$110=-1,AK112,IF(AJ$110=99,AI112,IF(AJ$110=0,INDEX($F93:$N93,0,AJ$108),(INDEX($F93:$N93,0,AJ$110+1)-INDEX($F93:$N93,0,AJ$110))/(INDEX($F$4:$N$4,0,AJ$110+1)-INDEX($F$4:$N$4,0,AJ$110))+AI112)))</f>
        <v>4.5835921726700937</v>
      </c>
      <c r="AK112" s="186" cm="1">
        <f t="array" ref="AK112">IF(AK$110=-1,AL112,IF(AK$110=99,AJ112,IF(AK$110=0,INDEX($F93:$N93,0,AK$108),(INDEX($F93:$N93,0,AK$110+1)-INDEX($F93:$N93,0,AK$110))/(INDEX($F$4:$N$4,0,AK$110+1)-INDEX($F$4:$N$4,0,AK$110))+AJ112)))</f>
        <v>4.6890625892596089</v>
      </c>
      <c r="AL112" s="186" cm="1">
        <f t="array" ref="AL112">IF(AL$110=-1,AM112,IF(AL$110=99,AK112,IF(AL$110=0,INDEX($F93:$N93,0,AL$108),(INDEX($F93:$N93,0,AL$110+1)-INDEX($F93:$N93,0,AL$110))/(INDEX($F$4:$N$4,0,AL$110+1)-INDEX($F$4:$N$4,0,AL$110))+AK112)))</f>
        <v>4.7945330058491242</v>
      </c>
      <c r="AM112" s="186" cm="1">
        <f t="array" ref="AM112">IF(AM$110=-1,AN112,IF(AM$110=99,AL112,IF(AM$110=0,INDEX($F93:$N93,0,AM$108),(INDEX($F93:$N93,0,AM$110+1)-INDEX($F93:$N93,0,AM$110))/(INDEX($F$4:$N$4,0,AM$110+1)-INDEX($F$4:$N$4,0,AM$110))+AL112)))</f>
        <v>4.9000034224386395</v>
      </c>
      <c r="AN112" s="186" cm="1">
        <f t="array" ref="AN112">IF(AN$110=-1,AO112,IF(AN$110=99,AM112,IF(AN$110=0,INDEX($F93:$N93,0,AN$108),(INDEX($F93:$N93,0,AN$110+1)-INDEX($F93:$N93,0,AN$110))/(INDEX($F$4:$N$4,0,AN$110+1)-INDEX($F$4:$N$4,0,AN$110))+AM112)))</f>
        <v>5.0054738390281548</v>
      </c>
      <c r="AO112" s="186" cm="1">
        <f t="array" ref="AO112">IF(AO$110=-1,AP112,IF(AO$110=99,AN112,IF(AO$110=0,INDEX($F93:$N93,0,AO$108),(INDEX($F93:$N93,0,AO$110+1)-INDEX($F93:$N93,0,AO$110))/(INDEX($F$4:$N$4,0,AO$110+1)-INDEX($F$4:$N$4,0,AO$110))+AN112)))</f>
        <v>5.110944255617671</v>
      </c>
      <c r="AP112" s="186" cm="1">
        <f t="array" ref="AP112">IF(AP$110=-1,AQ112,IF(AP$110=99,AO112,IF(AP$110=0,INDEX($F93:$N93,0,AP$108),(INDEX($F93:$N93,0,AP$110+1)-INDEX($F93:$N93,0,AP$110))/(INDEX($F$4:$N$4,0,AP$110+1)-INDEX($F$4:$N$4,0,AP$110))+AO112)))</f>
        <v>5.2554279432212034</v>
      </c>
      <c r="AQ112" s="186" cm="1">
        <f t="array" ref="AQ112">IF(AQ$110=-1,AR112,IF(AQ$110=99,AP112,IF(AQ$110=0,INDEX($F93:$N93,0,AQ$108),(INDEX($F93:$N93,0,AQ$110+1)-INDEX($F93:$N93,0,AQ$110))/(INDEX($F$4:$N$4,0,AQ$110+1)-INDEX($F$4:$N$4,0,AQ$110))+AP112)))</f>
        <v>5.3999116308247359</v>
      </c>
      <c r="AR112" s="186" cm="1">
        <f t="array" ref="AR112">IF(AR$110=-1,AS112,IF(AR$110=99,AQ112,IF(AR$110=0,INDEX($F93:$N93,0,AR$108),(INDEX($F93:$N93,0,AR$110+1)-INDEX($F93:$N93,0,AR$110))/(INDEX($F$4:$N$4,0,AR$110+1)-INDEX($F$4:$N$4,0,AR$110))+AQ112)))</f>
        <v>5.5443953184282684</v>
      </c>
      <c r="AS112" s="186" cm="1">
        <f t="array" ref="AS112">IF(AS$110=-1,AT112,IF(AS$110=99,AR112,IF(AS$110=0,INDEX($F93:$N93,0,AS$108),(INDEX($F93:$N93,0,AS$110+1)-INDEX($F93:$N93,0,AS$110))/(INDEX($F$4:$N$4,0,AS$110+1)-INDEX($F$4:$N$4,0,AS$110))+AR112)))</f>
        <v>5.6888790060318009</v>
      </c>
      <c r="AT112" s="186" cm="1">
        <f t="array" ref="AT112">IF(AT$110=-1,AU112,IF(AT$110=99,AS112,IF(AT$110=0,INDEX($F93:$N93,0,AT$108),(INDEX($F93:$N93,0,AT$110+1)-INDEX($F93:$N93,0,AT$110))/(INDEX($F$4:$N$4,0,AT$110+1)-INDEX($F$4:$N$4,0,AT$110))+AS112)))</f>
        <v>5.8333626936353333</v>
      </c>
      <c r="AU112" s="186" cm="1">
        <f t="array" ref="AU112">IF(AU$110=-1,AV112,IF(AU$110=99,AT112,IF(AU$110=0,INDEX($F93:$N93,0,AU$108),(INDEX($F93:$N93,0,AU$110+1)-INDEX($F93:$N93,0,AU$110))/(INDEX($F$4:$N$4,0,AU$110+1)-INDEX($F$4:$N$4,0,AU$110))+AT112)))</f>
        <v>5.9778463812388658</v>
      </c>
      <c r="AV112" s="186" cm="1">
        <f t="array" ref="AV112">IF(AV$110=-1,AW112,IF(AV$110=99,AU112,IF(AV$110=0,INDEX($F93:$N93,0,AV$108),(INDEX($F93:$N93,0,AV$110+1)-INDEX($F93:$N93,0,AV$110))/(INDEX($F$4:$N$4,0,AV$110+1)-INDEX($F$4:$N$4,0,AV$110))+AU112)))</f>
        <v>6.1223300688423983</v>
      </c>
      <c r="AW112" s="186" cm="1">
        <f t="array" ref="AW112">IF(AW$110=-1,AX112,IF(AW$110=99,AV112,IF(AW$110=0,INDEX($F93:$N93,0,AW$108),(INDEX($F93:$N93,0,AW$110+1)-INDEX($F93:$N93,0,AW$110))/(INDEX($F$4:$N$4,0,AW$110+1)-INDEX($F$4:$N$4,0,AW$110))+AV112)))</f>
        <v>6.2668137564459307</v>
      </c>
      <c r="AX112" s="186" cm="1">
        <f t="array" ref="AX112">IF(AX$110=-1,AY112,IF(AX$110=99,AW112,IF(AX$110=0,INDEX($F93:$N93,0,AX$108),(INDEX($F93:$N93,0,AX$110+1)-INDEX($F93:$N93,0,AX$110))/(INDEX($F$4:$N$4,0,AX$110+1)-INDEX($F$4:$N$4,0,AX$110))+AW112)))</f>
        <v>6.4112974440494632</v>
      </c>
      <c r="AY112" s="186" cm="1">
        <f t="array" ref="AY112">IF(AY$110=-1,AZ112,IF(AY$110=99,AX112,IF(AY$110=0,INDEX($F93:$N93,0,AY$108),(INDEX($F93:$N93,0,AY$110+1)-INDEX($F93:$N93,0,AY$110))/(INDEX($F$4:$N$4,0,AY$110+1)-INDEX($F$4:$N$4,0,AY$110))+AX112)))</f>
        <v>6.5557811316530001</v>
      </c>
      <c r="AZ112" s="186" cm="1">
        <f t="array" ref="AZ112">IF(AZ$110=-1,BA112,IF(AZ$110=99,AY112,IF(AZ$110=0,INDEX($F93:$N93,0,AZ$108),(INDEX($F93:$N93,0,AZ$110+1)-INDEX($F93:$N93,0,AZ$110))/(INDEX($F$4:$N$4,0,AZ$110+1)-INDEX($F$4:$N$4,0,AZ$110))+AY112)))</f>
        <v>6.5557811316530001</v>
      </c>
      <c r="BA112" s="186" cm="1">
        <f t="array" ref="BA112">IF(BA$110=-1,BB112,IF(BA$110=99,AZ112,IF(BA$110=0,INDEX($F93:$N93,0,BA$108),(INDEX($F93:$N93,0,BA$110+1)-INDEX($F93:$N93,0,BA$110))/(INDEX($F$4:$N$4,0,BA$110+1)-INDEX($F$4:$N$4,0,BA$110))+AZ112)))</f>
        <v>6.5557811316530001</v>
      </c>
    </row>
    <row r="113" spans="1:53">
      <c r="A113" s="116" t="s">
        <v>16</v>
      </c>
      <c r="B113" s="22" t="str">
        <f t="shared" si="216"/>
        <v/>
      </c>
      <c r="C113" s="23" t="str">
        <f t="shared" si="217"/>
        <v/>
      </c>
      <c r="D113" s="57" t="str">
        <f>ITEMS_TRA!C17</f>
        <v>TFHCV2</v>
      </c>
      <c r="E113" s="23" t="str">
        <f t="shared" si="218"/>
        <v/>
      </c>
      <c r="H113" s="23" t="str">
        <f t="shared" si="218"/>
        <v/>
      </c>
      <c r="J113" s="23" t="str">
        <f t="shared" si="218"/>
        <v/>
      </c>
      <c r="K113" s="23" t="str">
        <f t="shared" si="218"/>
        <v/>
      </c>
      <c r="L113" s="125" t="str">
        <f t="shared" si="219"/>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0.95697207880185675</v>
      </c>
      <c r="V113" s="186" cm="1">
        <f t="array" ref="V113">IF(V$110=-1,W113,IF(V$110=99,U113,IF(V$110=0,INDEX($F94:$N94,0,V$108),(INDEX($F94:$N94,0,V$110+1)-INDEX($F94:$N94,0,V$110))/(INDEX($F$4:$N$4,0,V$110+1)-INDEX($F$4:$N$4,0,V$110))+U113)))</f>
        <v>0.97363120032807582</v>
      </c>
      <c r="W113" s="186" cm="1">
        <f t="array" ref="W113">IF(W$110=-1,X113,IF(W$110=99,V113,IF(W$110=0,INDEX($F94:$N94,0,W$108),(INDEX($F94:$N94,0,W$110+1)-INDEX($F94:$N94,0,W$110))/(INDEX($F$4:$N$4,0,W$110+1)-INDEX($F$4:$N$4,0,W$110))+V113)))</f>
        <v>0.98925024638162518</v>
      </c>
      <c r="X113" s="186" cm="1">
        <f t="array" ref="X113">IF(X$110=-1,Y113,IF(X$110=99,W113,IF(X$110=0,INDEX($F94:$N94,0,X$108),(INDEX($F94:$N94,0,X$110+1)-INDEX($F94:$N94,0,X$110))/(INDEX($F$4:$N$4,0,X$110+1)-INDEX($F$4:$N$4,0,X$110))+W113)))</f>
        <v>1.0048692924351745</v>
      </c>
      <c r="Y113" s="186" cm="1">
        <f t="array" ref="Y113">IF(Y$110=-1,Z113,IF(Y$110=99,X113,IF(Y$110=0,INDEX($F94:$N94,0,Y$108),(INDEX($F94:$N94,0,Y$110+1)-INDEX($F94:$N94,0,Y$110))/(INDEX($F$4:$N$4,0,Y$110+1)-INDEX($F$4:$N$4,0,Y$110))+X113)))</f>
        <v>1.0204883384887238</v>
      </c>
      <c r="Z113" s="186" cm="1">
        <f t="array" ref="Z113">IF(Z$110=-1,AA113,IF(Z$110=99,Y113,IF(Z$110=0,INDEX($F94:$N94,0,Z$108),(INDEX($F94:$N94,0,Z$110+1)-INDEX($F94:$N94,0,Z$110))/(INDEX($F$4:$N$4,0,Z$110+1)-INDEX($F$4:$N$4,0,Z$110))+Y113)))</f>
        <v>1.036107384542273</v>
      </c>
      <c r="AA113" s="186" cm="1">
        <f t="array" ref="AA113">IF(AA$110=-1,AB113,IF(AA$110=99,Z113,IF(AA$110=0,INDEX($F94:$N94,0,AA$108),(INDEX($F94:$N94,0,AA$110+1)-INDEX($F94:$N94,0,AA$110))/(INDEX($F$4:$N$4,0,AA$110+1)-INDEX($F$4:$N$4,0,AA$110))+Z113)))</f>
        <v>1.0517264305958223</v>
      </c>
      <c r="AB113" s="186" cm="1">
        <f t="array" ref="AB113">IF(AB$110=-1,AC113,IF(AB$110=99,AA113,IF(AB$110=0,INDEX($F94:$N94,0,AB$108),(INDEX($F94:$N94,0,AB$110+1)-INDEX($F94:$N94,0,AB$110))/(INDEX($F$4:$N$4,0,AB$110+1)-INDEX($F$4:$N$4,0,AB$110))+AA113)))</f>
        <v>1.0673454766493715</v>
      </c>
      <c r="AC113" s="186" cm="1">
        <f t="array" ref="AC113">IF(AC$110=-1,AD113,IF(AC$110=99,AB113,IF(AC$110=0,INDEX($F94:$N94,0,AC$108),(INDEX($F94:$N94,0,AC$110+1)-INDEX($F94:$N94,0,AC$110))/(INDEX($F$4:$N$4,0,AC$110+1)-INDEX($F$4:$N$4,0,AC$110))+AB113)))</f>
        <v>1.0829645227029208</v>
      </c>
      <c r="AD113" s="186" cm="1">
        <f t="array" ref="AD113">IF(AD$110=-1,AE113,IF(AD$110=99,AC113,IF(AD$110=0,INDEX($F94:$N94,0,AD$108),(INDEX($F94:$N94,0,AD$110+1)-INDEX($F94:$N94,0,AD$110))/(INDEX($F$4:$N$4,0,AD$110+1)-INDEX($F$4:$N$4,0,AD$110))+AC113)))</f>
        <v>1.09858356875647</v>
      </c>
      <c r="AE113" s="186" cm="1">
        <f t="array" ref="AE113">IF(AE$110=-1,AF113,IF(AE$110=99,AD113,IF(AE$110=0,INDEX($F94:$N94,0,AE$108),(INDEX($F94:$N94,0,AE$110+1)-INDEX($F94:$N94,0,AE$110))/(INDEX($F$4:$N$4,0,AE$110+1)-INDEX($F$4:$N$4,0,AE$110))+AD113)))</f>
        <v>1.1142026148100199</v>
      </c>
      <c r="AF113" s="186" cm="1">
        <f t="array" ref="AF113">IF(AF$110=-1,AG113,IF(AF$110=99,AE113,IF(AF$110=0,INDEX($F94:$N94,0,AF$108),(INDEX($F94:$N94,0,AF$110+1)-INDEX($F94:$N94,0,AF$110))/(INDEX($F$4:$N$4,0,AF$110+1)-INDEX($F$4:$N$4,0,AF$110))+AE113)))</f>
        <v>1.1431741281696197</v>
      </c>
      <c r="AG113" s="186" cm="1">
        <f t="array" ref="AG113">IF(AG$110=-1,AH113,IF(AG$110=99,AF113,IF(AG$110=0,INDEX($F94:$N94,0,AG$108),(INDEX($F94:$N94,0,AG$110+1)-INDEX($F94:$N94,0,AG$110))/(INDEX($F$4:$N$4,0,AG$110+1)-INDEX($F$4:$N$4,0,AG$110))+AF113)))</f>
        <v>1.1721456415292195</v>
      </c>
      <c r="AH113" s="186" cm="1">
        <f t="array" ref="AH113">IF(AH$110=-1,AI113,IF(AH$110=99,AG113,IF(AH$110=0,INDEX($F94:$N94,0,AH$108),(INDEX($F94:$N94,0,AH$110+1)-INDEX($F94:$N94,0,AH$110))/(INDEX($F$4:$N$4,0,AH$110+1)-INDEX($F$4:$N$4,0,AH$110))+AG113)))</f>
        <v>1.2011171548888193</v>
      </c>
      <c r="AI113" s="186" cm="1">
        <f t="array" ref="AI113">IF(AI$110=-1,AJ113,IF(AI$110=99,AH113,IF(AI$110=0,INDEX($F94:$N94,0,AI$108),(INDEX($F94:$N94,0,AI$110+1)-INDEX($F94:$N94,0,AI$110))/(INDEX($F$4:$N$4,0,AI$110+1)-INDEX($F$4:$N$4,0,AI$110))+AH113)))</f>
        <v>1.2300886682484191</v>
      </c>
      <c r="AJ113" s="186" cm="1">
        <f t="array" ref="AJ113">IF(AJ$110=-1,AK113,IF(AJ$110=99,AI113,IF(AJ$110=0,INDEX($F94:$N94,0,AJ$108),(INDEX($F94:$N94,0,AJ$110+1)-INDEX($F94:$N94,0,AJ$110))/(INDEX($F$4:$N$4,0,AJ$110+1)-INDEX($F$4:$N$4,0,AJ$110))+AI113)))</f>
        <v>1.2590601816080189</v>
      </c>
      <c r="AK113" s="186" cm="1">
        <f t="array" ref="AK113">IF(AK$110=-1,AL113,IF(AK$110=99,AJ113,IF(AK$110=0,INDEX($F94:$N94,0,AK$108),(INDEX($F94:$N94,0,AK$110+1)-INDEX($F94:$N94,0,AK$110))/(INDEX($F$4:$N$4,0,AK$110+1)-INDEX($F$4:$N$4,0,AK$110))+AJ113)))</f>
        <v>1.2880316949676187</v>
      </c>
      <c r="AL113" s="186" cm="1">
        <f t="array" ref="AL113">IF(AL$110=-1,AM113,IF(AL$110=99,AK113,IF(AL$110=0,INDEX($F94:$N94,0,AL$108),(INDEX($F94:$N94,0,AL$110+1)-INDEX($F94:$N94,0,AL$110))/(INDEX($F$4:$N$4,0,AL$110+1)-INDEX($F$4:$N$4,0,AL$110))+AK113)))</f>
        <v>1.3170032083272185</v>
      </c>
      <c r="AM113" s="186" cm="1">
        <f t="array" ref="AM113">IF(AM$110=-1,AN113,IF(AM$110=99,AL113,IF(AM$110=0,INDEX($F94:$N94,0,AM$108),(INDEX($F94:$N94,0,AM$110+1)-INDEX($F94:$N94,0,AM$110))/(INDEX($F$4:$N$4,0,AM$110+1)-INDEX($F$4:$N$4,0,AM$110))+AL113)))</f>
        <v>1.3459747216868183</v>
      </c>
      <c r="AN113" s="186" cm="1">
        <f t="array" ref="AN113">IF(AN$110=-1,AO113,IF(AN$110=99,AM113,IF(AN$110=0,INDEX($F94:$N94,0,AN$108),(INDEX($F94:$N94,0,AN$110+1)-INDEX($F94:$N94,0,AN$110))/(INDEX($F$4:$N$4,0,AN$110+1)-INDEX($F$4:$N$4,0,AN$110))+AM113)))</f>
        <v>1.3749462350464181</v>
      </c>
      <c r="AO113" s="186" cm="1">
        <f t="array" ref="AO113">IF(AO$110=-1,AP113,IF(AO$110=99,AN113,IF(AO$110=0,INDEX($F94:$N94,0,AO$108),(INDEX($F94:$N94,0,AO$110+1)-INDEX($F94:$N94,0,AO$110))/(INDEX($F$4:$N$4,0,AO$110+1)-INDEX($F$4:$N$4,0,AO$110))+AN113)))</f>
        <v>1.4039177484060177</v>
      </c>
      <c r="AP113" s="186" cm="1">
        <f t="array" ref="AP113">IF(AP$110=-1,AQ113,IF(AP$110=99,AO113,IF(AP$110=0,INDEX($F94:$N94,0,AP$108),(INDEX($F94:$N94,0,AP$110+1)-INDEX($F94:$N94,0,AP$110))/(INDEX($F$4:$N$4,0,AP$110+1)-INDEX($F$4:$N$4,0,AP$110))+AO113)))</f>
        <v>1.4436057597081946</v>
      </c>
      <c r="AQ113" s="186" cm="1">
        <f t="array" ref="AQ113">IF(AQ$110=-1,AR113,IF(AQ$110=99,AP113,IF(AQ$110=0,INDEX($F94:$N94,0,AQ$108),(INDEX($F94:$N94,0,AQ$110+1)-INDEX($F94:$N94,0,AQ$110))/(INDEX($F$4:$N$4,0,AQ$110+1)-INDEX($F$4:$N$4,0,AQ$110))+AP113)))</f>
        <v>1.4832937710103715</v>
      </c>
      <c r="AR113" s="186" cm="1">
        <f t="array" ref="AR113">IF(AR$110=-1,AS113,IF(AR$110=99,AQ113,IF(AR$110=0,INDEX($F94:$N94,0,AR$108),(INDEX($F94:$N94,0,AR$110+1)-INDEX($F94:$N94,0,AR$110))/(INDEX($F$4:$N$4,0,AR$110+1)-INDEX($F$4:$N$4,0,AR$110))+AQ113)))</f>
        <v>1.5229817823125484</v>
      </c>
      <c r="AS113" s="186" cm="1">
        <f t="array" ref="AS113">IF(AS$110=-1,AT113,IF(AS$110=99,AR113,IF(AS$110=0,INDEX($F94:$N94,0,AS$108),(INDEX($F94:$N94,0,AS$110+1)-INDEX($F94:$N94,0,AS$110))/(INDEX($F$4:$N$4,0,AS$110+1)-INDEX($F$4:$N$4,0,AS$110))+AR113)))</f>
        <v>1.5626697936147254</v>
      </c>
      <c r="AT113" s="186" cm="1">
        <f t="array" ref="AT113">IF(AT$110=-1,AU113,IF(AT$110=99,AS113,IF(AT$110=0,INDEX($F94:$N94,0,AT$108),(INDEX($F94:$N94,0,AT$110+1)-INDEX($F94:$N94,0,AT$110))/(INDEX($F$4:$N$4,0,AT$110+1)-INDEX($F$4:$N$4,0,AT$110))+AS113)))</f>
        <v>1.6023578049169023</v>
      </c>
      <c r="AU113" s="186" cm="1">
        <f t="array" ref="AU113">IF(AU$110=-1,AV113,IF(AU$110=99,AT113,IF(AU$110=0,INDEX($F94:$N94,0,AU$108),(INDEX($F94:$N94,0,AU$110+1)-INDEX($F94:$N94,0,AU$110))/(INDEX($F$4:$N$4,0,AU$110+1)-INDEX($F$4:$N$4,0,AU$110))+AT113)))</f>
        <v>1.6420458162190792</v>
      </c>
      <c r="AV113" s="186" cm="1">
        <f t="array" ref="AV113">IF(AV$110=-1,AW113,IF(AV$110=99,AU113,IF(AV$110=0,INDEX($F94:$N94,0,AV$108),(INDEX($F94:$N94,0,AV$110+1)-INDEX($F94:$N94,0,AV$110))/(INDEX($F$4:$N$4,0,AV$110+1)-INDEX($F$4:$N$4,0,AV$110))+AU113)))</f>
        <v>1.6817338275212561</v>
      </c>
      <c r="AW113" s="186" cm="1">
        <f t="array" ref="AW113">IF(AW$110=-1,AX113,IF(AW$110=99,AV113,IF(AW$110=0,INDEX($F94:$N94,0,AW$108),(INDEX($F94:$N94,0,AW$110+1)-INDEX($F94:$N94,0,AW$110))/(INDEX($F$4:$N$4,0,AW$110+1)-INDEX($F$4:$N$4,0,AW$110))+AV113)))</f>
        <v>1.721421838823433</v>
      </c>
      <c r="AX113" s="186" cm="1">
        <f t="array" ref="AX113">IF(AX$110=-1,AY113,IF(AX$110=99,AW113,IF(AX$110=0,INDEX($F94:$N94,0,AX$108),(INDEX($F94:$N94,0,AX$110+1)-INDEX($F94:$N94,0,AX$110))/(INDEX($F$4:$N$4,0,AX$110+1)-INDEX($F$4:$N$4,0,AX$110))+AW113)))</f>
        <v>1.7611098501256099</v>
      </c>
      <c r="AY113" s="186" cm="1">
        <f t="array" ref="AY113">IF(AY$110=-1,AZ113,IF(AY$110=99,AX113,IF(AY$110=0,INDEX($F94:$N94,0,AY$108),(INDEX($F94:$N94,0,AY$110+1)-INDEX($F94:$N94,0,AY$110))/(INDEX($F$4:$N$4,0,AY$110+1)-INDEX($F$4:$N$4,0,AY$110))+AX113)))</f>
        <v>1.8007978614277873</v>
      </c>
      <c r="AZ113" s="186" cm="1">
        <f t="array" ref="AZ113">IF(AZ$110=-1,BA113,IF(AZ$110=99,AY113,IF(AZ$110=0,INDEX($F94:$N94,0,AZ$108),(INDEX($F94:$N94,0,AZ$110+1)-INDEX($F94:$N94,0,AZ$110))/(INDEX($F$4:$N$4,0,AZ$110+1)-INDEX($F$4:$N$4,0,AZ$110))+AY113)))</f>
        <v>1.8007978614277873</v>
      </c>
      <c r="BA113" s="186" cm="1">
        <f t="array" ref="BA113">IF(BA$110=-1,BB113,IF(BA$110=99,AZ113,IF(BA$110=0,INDEX($F94:$N94,0,BA$108),(INDEX($F94:$N94,0,BA$110+1)-INDEX($F94:$N94,0,BA$110))/(INDEX($F$4:$N$4,0,BA$110+1)-INDEX($F$4:$N$4,0,BA$110))+AZ113)))</f>
        <v>1.8007978614277873</v>
      </c>
    </row>
    <row r="114" spans="1:53">
      <c r="A114" s="116" t="s">
        <v>16</v>
      </c>
      <c r="B114" s="22" t="str">
        <f t="shared" si="216"/>
        <v/>
      </c>
      <c r="C114" s="23" t="str">
        <f t="shared" si="217"/>
        <v/>
      </c>
      <c r="D114" s="57" t="str">
        <f>ITEMS_TRA!C18</f>
        <v>TFHCV3</v>
      </c>
      <c r="E114" s="23" t="str">
        <f t="shared" si="218"/>
        <v/>
      </c>
      <c r="H114" s="23" t="str">
        <f t="shared" si="218"/>
        <v/>
      </c>
      <c r="J114" s="23" t="str">
        <f t="shared" si="218"/>
        <v/>
      </c>
      <c r="K114" s="23" t="str">
        <f t="shared" si="218"/>
        <v/>
      </c>
      <c r="L114" s="125" t="str">
        <f t="shared" si="219"/>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3.1478858755507528</v>
      </c>
      <c r="V114" s="186" cm="1">
        <f t="array" ref="V114">IF(V$110=-1,W114,IF(V$110=99,U114,IF(V$110=0,INDEX($F95:$N95,0,V$108),(INDEX($F95:$N95,0,V$110+1)-INDEX($F95:$N95,0,V$110))/(INDEX($F$4:$N$4,0,V$110+1)-INDEX($F$4:$N$4,0,V$110))+U114)))</f>
        <v>3.2026847714779207</v>
      </c>
      <c r="W114" s="186" cm="1">
        <f t="array" ref="W114">IF(W$110=-1,X114,IF(W$110=99,V114,IF(W$110=0,INDEX($F95:$N95,0,W$108),(INDEX($F95:$N95,0,W$110+1)-INDEX($F95:$N95,0,W$110))/(INDEX($F$4:$N$4,0,W$110+1)-INDEX($F$4:$N$4,0,W$110))+V114)))</f>
        <v>3.2540624193222576</v>
      </c>
      <c r="X114" s="186" cm="1">
        <f t="array" ref="X114">IF(X$110=-1,Y114,IF(X$110=99,W114,IF(X$110=0,INDEX($F95:$N95,0,X$108),(INDEX($F95:$N95,0,X$110+1)-INDEX($F95:$N95,0,X$110))/(INDEX($F$4:$N$4,0,X$110+1)-INDEX($F$4:$N$4,0,X$110))+W114)))</f>
        <v>3.3054400671665944</v>
      </c>
      <c r="Y114" s="186" cm="1">
        <f t="array" ref="Y114">IF(Y$110=-1,Z114,IF(Y$110=99,X114,IF(Y$110=0,INDEX($F95:$N95,0,Y$108),(INDEX($F95:$N95,0,Y$110+1)-INDEX($F95:$N95,0,Y$110))/(INDEX($F$4:$N$4,0,Y$110+1)-INDEX($F$4:$N$4,0,Y$110))+X114)))</f>
        <v>3.3568177150109313</v>
      </c>
      <c r="Z114" s="186" cm="1">
        <f t="array" ref="Z114">IF(Z$110=-1,AA114,IF(Z$110=99,Y114,IF(Z$110=0,INDEX($F95:$N95,0,Z$108),(INDEX($F95:$N95,0,Z$110+1)-INDEX($F95:$N95,0,Z$110))/(INDEX($F$4:$N$4,0,Z$110+1)-INDEX($F$4:$N$4,0,Z$110))+Y114)))</f>
        <v>3.4081953628552681</v>
      </c>
      <c r="AA114" s="186" cm="1">
        <f t="array" ref="AA114">IF(AA$110=-1,AB114,IF(AA$110=99,Z114,IF(AA$110=0,INDEX($F95:$N95,0,AA$108),(INDEX($F95:$N95,0,AA$110+1)-INDEX($F95:$N95,0,AA$110))/(INDEX($F$4:$N$4,0,AA$110+1)-INDEX($F$4:$N$4,0,AA$110))+Z114)))</f>
        <v>3.459573010699605</v>
      </c>
      <c r="AB114" s="186" cm="1">
        <f t="array" ref="AB114">IF(AB$110=-1,AC114,IF(AB$110=99,AA114,IF(AB$110=0,INDEX($F95:$N95,0,AB$108),(INDEX($F95:$N95,0,AB$110+1)-INDEX($F95:$N95,0,AB$110))/(INDEX($F$4:$N$4,0,AB$110+1)-INDEX($F$4:$N$4,0,AB$110))+AA114)))</f>
        <v>3.5109506585439418</v>
      </c>
      <c r="AC114" s="186" cm="1">
        <f t="array" ref="AC114">IF(AC$110=-1,AD114,IF(AC$110=99,AB114,IF(AC$110=0,INDEX($F95:$N95,0,AC$108),(INDEX($F95:$N95,0,AC$110+1)-INDEX($F95:$N95,0,AC$110))/(INDEX($F$4:$N$4,0,AC$110+1)-INDEX($F$4:$N$4,0,AC$110))+AB114)))</f>
        <v>3.5623283063882787</v>
      </c>
      <c r="AD114" s="186" cm="1">
        <f t="array" ref="AD114">IF(AD$110=-1,AE114,IF(AD$110=99,AC114,IF(AD$110=0,INDEX($F95:$N95,0,AD$108),(INDEX($F95:$N95,0,AD$110+1)-INDEX($F95:$N95,0,AD$110))/(INDEX($F$4:$N$4,0,AD$110+1)-INDEX($F$4:$N$4,0,AD$110))+AC114)))</f>
        <v>3.6137059542326155</v>
      </c>
      <c r="AE114" s="186" cm="1">
        <f t="array" ref="AE114">IF(AE$110=-1,AF114,IF(AE$110=99,AD114,IF(AE$110=0,INDEX($F95:$N95,0,AE$108),(INDEX($F95:$N95,0,AE$110+1)-INDEX($F95:$N95,0,AE$110))/(INDEX($F$4:$N$4,0,AE$110+1)-INDEX($F$4:$N$4,0,AE$110))+AD114)))</f>
        <v>3.6650836020769524</v>
      </c>
      <c r="AF114" s="186" cm="1">
        <f t="array" ref="AF114">IF(AF$110=-1,AG114,IF(AF$110=99,AE114,IF(AF$110=0,INDEX($F95:$N95,0,AF$108),(INDEX($F95:$N95,0,AF$110+1)-INDEX($F95:$N95,0,AF$110))/(INDEX($F$4:$N$4,0,AF$110+1)-INDEX($F$4:$N$4,0,AF$110))+AE114)))</f>
        <v>3.7603831617173933</v>
      </c>
      <c r="AG114" s="186" cm="1">
        <f t="array" ref="AG114">IF(AG$110=-1,AH114,IF(AG$110=99,AF114,IF(AG$110=0,INDEX($F95:$N95,0,AG$108),(INDEX($F95:$N95,0,AG$110+1)-INDEX($F95:$N95,0,AG$110))/(INDEX($F$4:$N$4,0,AG$110+1)-INDEX($F$4:$N$4,0,AG$110))+AF114)))</f>
        <v>3.8556827213578342</v>
      </c>
      <c r="AH114" s="186" cm="1">
        <f t="array" ref="AH114">IF(AH$110=-1,AI114,IF(AH$110=99,AG114,IF(AH$110=0,INDEX($F95:$N95,0,AH$108),(INDEX($F95:$N95,0,AH$110+1)-INDEX($F95:$N95,0,AH$110))/(INDEX($F$4:$N$4,0,AH$110+1)-INDEX($F$4:$N$4,0,AH$110))+AG114)))</f>
        <v>3.9509822809982751</v>
      </c>
      <c r="AI114" s="186" cm="1">
        <f t="array" ref="AI114">IF(AI$110=-1,AJ114,IF(AI$110=99,AH114,IF(AI$110=0,INDEX($F95:$N95,0,AI$108),(INDEX($F95:$N95,0,AI$110+1)-INDEX($F95:$N95,0,AI$110))/(INDEX($F$4:$N$4,0,AI$110+1)-INDEX($F$4:$N$4,0,AI$110))+AH114)))</f>
        <v>4.0462818406387155</v>
      </c>
      <c r="AJ114" s="186" cm="1">
        <f t="array" ref="AJ114">IF(AJ$110=-1,AK114,IF(AJ$110=99,AI114,IF(AJ$110=0,INDEX($F95:$N95,0,AJ$108),(INDEX($F95:$N95,0,AJ$110+1)-INDEX($F95:$N95,0,AJ$110))/(INDEX($F$4:$N$4,0,AJ$110+1)-INDEX($F$4:$N$4,0,AJ$110))+AI114)))</f>
        <v>4.141581400279156</v>
      </c>
      <c r="AK114" s="186" cm="1">
        <f t="array" ref="AK114">IF(AK$110=-1,AL114,IF(AK$110=99,AJ114,IF(AK$110=0,INDEX($F95:$N95,0,AK$108),(INDEX($F95:$N95,0,AK$110+1)-INDEX($F95:$N95,0,AK$110))/(INDEX($F$4:$N$4,0,AK$110+1)-INDEX($F$4:$N$4,0,AK$110))+AJ114)))</f>
        <v>4.2368809599195965</v>
      </c>
      <c r="AL114" s="186" cm="1">
        <f t="array" ref="AL114">IF(AL$110=-1,AM114,IF(AL$110=99,AK114,IF(AL$110=0,INDEX($F95:$N95,0,AL$108),(INDEX($F95:$N95,0,AL$110+1)-INDEX($F95:$N95,0,AL$110))/(INDEX($F$4:$N$4,0,AL$110+1)-INDEX($F$4:$N$4,0,AL$110))+AK114)))</f>
        <v>4.3321805195600369</v>
      </c>
      <c r="AM114" s="186" cm="1">
        <f t="array" ref="AM114">IF(AM$110=-1,AN114,IF(AM$110=99,AL114,IF(AM$110=0,INDEX($F95:$N95,0,AM$108),(INDEX($F95:$N95,0,AM$110+1)-INDEX($F95:$N95,0,AM$110))/(INDEX($F$4:$N$4,0,AM$110+1)-INDEX($F$4:$N$4,0,AM$110))+AL114)))</f>
        <v>4.4274800792004774</v>
      </c>
      <c r="AN114" s="186" cm="1">
        <f t="array" ref="AN114">IF(AN$110=-1,AO114,IF(AN$110=99,AM114,IF(AN$110=0,INDEX($F95:$N95,0,AN$108),(INDEX($F95:$N95,0,AN$110+1)-INDEX($F95:$N95,0,AN$110))/(INDEX($F$4:$N$4,0,AN$110+1)-INDEX($F$4:$N$4,0,AN$110))+AM114)))</f>
        <v>4.5227796388409178</v>
      </c>
      <c r="AO114" s="186" cm="1">
        <f t="array" ref="AO114">IF(AO$110=-1,AP114,IF(AO$110=99,AN114,IF(AO$110=0,INDEX($F95:$N95,0,AO$108),(INDEX($F95:$N95,0,AO$110+1)-INDEX($F95:$N95,0,AO$110))/(INDEX($F$4:$N$4,0,AO$110+1)-INDEX($F$4:$N$4,0,AO$110))+AN114)))</f>
        <v>4.6180791984813601</v>
      </c>
      <c r="AP114" s="186" cm="1">
        <f t="array" ref="AP114">IF(AP$110=-1,AQ114,IF(AP$110=99,AO114,IF(AP$110=0,INDEX($F95:$N95,0,AP$108),(INDEX($F95:$N95,0,AP$110+1)-INDEX($F95:$N95,0,AP$110))/(INDEX($F$4:$N$4,0,AP$110+1)-INDEX($F$4:$N$4,0,AP$110))+AO114)))</f>
        <v>4.7486298519165571</v>
      </c>
      <c r="AQ114" s="186" cm="1">
        <f t="array" ref="AQ114">IF(AQ$110=-1,AR114,IF(AQ$110=99,AP114,IF(AQ$110=0,INDEX($F95:$N95,0,AQ$108),(INDEX($F95:$N95,0,AQ$110+1)-INDEX($F95:$N95,0,AQ$110))/(INDEX($F$4:$N$4,0,AQ$110+1)-INDEX($F$4:$N$4,0,AQ$110))+AP114)))</f>
        <v>4.8791805053517541</v>
      </c>
      <c r="AR114" s="186" cm="1">
        <f t="array" ref="AR114">IF(AR$110=-1,AS114,IF(AR$110=99,AQ114,IF(AR$110=0,INDEX($F95:$N95,0,AR$108),(INDEX($F95:$N95,0,AR$110+1)-INDEX($F95:$N95,0,AR$110))/(INDEX($F$4:$N$4,0,AR$110+1)-INDEX($F$4:$N$4,0,AR$110))+AQ114)))</f>
        <v>5.0097311587869511</v>
      </c>
      <c r="AS114" s="186" cm="1">
        <f t="array" ref="AS114">IF(AS$110=-1,AT114,IF(AS$110=99,AR114,IF(AS$110=0,INDEX($F95:$N95,0,AS$108),(INDEX($F95:$N95,0,AS$110+1)-INDEX($F95:$N95,0,AS$110))/(INDEX($F$4:$N$4,0,AS$110+1)-INDEX($F$4:$N$4,0,AS$110))+AR114)))</f>
        <v>5.1402818122221481</v>
      </c>
      <c r="AT114" s="186" cm="1">
        <f t="array" ref="AT114">IF(AT$110=-1,AU114,IF(AT$110=99,AS114,IF(AT$110=0,INDEX($F95:$N95,0,AT$108),(INDEX($F95:$N95,0,AT$110+1)-INDEX($F95:$N95,0,AT$110))/(INDEX($F$4:$N$4,0,AT$110+1)-INDEX($F$4:$N$4,0,AT$110))+AS114)))</f>
        <v>5.2708324656573451</v>
      </c>
      <c r="AU114" s="186" cm="1">
        <f t="array" ref="AU114">IF(AU$110=-1,AV114,IF(AU$110=99,AT114,IF(AU$110=0,INDEX($F95:$N95,0,AU$108),(INDEX($F95:$N95,0,AU$110+1)-INDEX($F95:$N95,0,AU$110))/(INDEX($F$4:$N$4,0,AU$110+1)-INDEX($F$4:$N$4,0,AU$110))+AT114)))</f>
        <v>5.4013831190925421</v>
      </c>
      <c r="AV114" s="186" cm="1">
        <f t="array" ref="AV114">IF(AV$110=-1,AW114,IF(AV$110=99,AU114,IF(AV$110=0,INDEX($F95:$N95,0,AV$108),(INDEX($F95:$N95,0,AV$110+1)-INDEX($F95:$N95,0,AV$110))/(INDEX($F$4:$N$4,0,AV$110+1)-INDEX($F$4:$N$4,0,AV$110))+AU114)))</f>
        <v>5.5319337725277391</v>
      </c>
      <c r="AW114" s="186" cm="1">
        <f t="array" ref="AW114">IF(AW$110=-1,AX114,IF(AW$110=99,AV114,IF(AW$110=0,INDEX($F95:$N95,0,AW$108),(INDEX($F95:$N95,0,AW$110+1)-INDEX($F95:$N95,0,AW$110))/(INDEX($F$4:$N$4,0,AW$110+1)-INDEX($F$4:$N$4,0,AW$110))+AV114)))</f>
        <v>5.6624844259629361</v>
      </c>
      <c r="AX114" s="186" cm="1">
        <f t="array" ref="AX114">IF(AX$110=-1,AY114,IF(AX$110=99,AW114,IF(AX$110=0,INDEX($F95:$N95,0,AX$108),(INDEX($F95:$N95,0,AX$110+1)-INDEX($F95:$N95,0,AX$110))/(INDEX($F$4:$N$4,0,AX$110+1)-INDEX($F$4:$N$4,0,AX$110))+AW114)))</f>
        <v>5.7930350793981331</v>
      </c>
      <c r="AY114" s="186" cm="1">
        <f t="array" ref="AY114">IF(AY$110=-1,AZ114,IF(AY$110=99,AX114,IF(AY$110=0,INDEX($F95:$N95,0,AY$108),(INDEX($F95:$N95,0,AY$110+1)-INDEX($F95:$N95,0,AY$110))/(INDEX($F$4:$N$4,0,AY$110+1)-INDEX($F$4:$N$4,0,AY$110))+AX114)))</f>
        <v>5.9235857328333319</v>
      </c>
      <c r="AZ114" s="186" cm="1">
        <f t="array" ref="AZ114">IF(AZ$110=-1,BA114,IF(AZ$110=99,AY114,IF(AZ$110=0,INDEX($F95:$N95,0,AZ$108),(INDEX($F95:$N95,0,AZ$110+1)-INDEX($F95:$N95,0,AZ$110))/(INDEX($F$4:$N$4,0,AZ$110+1)-INDEX($F$4:$N$4,0,AZ$110))+AY114)))</f>
        <v>5.9235857328333319</v>
      </c>
      <c r="BA114" s="186" cm="1">
        <f t="array" ref="BA114">IF(BA$110=-1,BB114,IF(BA$110=99,AZ114,IF(BA$110=0,INDEX($F95:$N95,0,BA$108),(INDEX($F95:$N95,0,BA$110+1)-INDEX($F95:$N95,0,BA$110))/(INDEX($F$4:$N$4,0,BA$110+1)-INDEX($F$4:$N$4,0,BA$110))+AZ114)))</f>
        <v>5.9235857328333319</v>
      </c>
    </row>
    <row r="115" spans="1:53">
      <c r="A115" s="116" t="s">
        <v>16</v>
      </c>
      <c r="B115" s="22" t="str">
        <f t="shared" si="216"/>
        <v/>
      </c>
      <c r="C115" s="23" t="str">
        <f t="shared" si="217"/>
        <v/>
      </c>
      <c r="D115" s="57" t="str">
        <f>ITEMS_TRA!C19</f>
        <v>TFHCV4</v>
      </c>
      <c r="E115" s="23" t="str">
        <f t="shared" si="218"/>
        <v/>
      </c>
      <c r="H115" s="23" t="str">
        <f t="shared" si="218"/>
        <v/>
      </c>
      <c r="J115" s="23" t="str">
        <f t="shared" si="218"/>
        <v/>
      </c>
      <c r="K115" s="23" t="str">
        <f t="shared" si="218"/>
        <v/>
      </c>
      <c r="L115" s="125" t="str">
        <f t="shared" si="219"/>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0.57093500509000428</v>
      </c>
      <c r="V115" s="186" cm="1">
        <f t="array" ref="V115">IF(V$110=-1,W115,IF(V$110=99,U115,IF(V$110=0,INDEX($F96:$N96,0,V$108),(INDEX($F96:$N96,0,V$110+1)-INDEX($F96:$N96,0,V$110))/(INDEX($F$4:$N$4,0,V$110+1)-INDEX($F$4:$N$4,0,V$110))+U115)))</f>
        <v>0.58087393209117144</v>
      </c>
      <c r="W115" s="186" cm="1">
        <f t="array" ref="W115">IF(W$110=-1,X115,IF(W$110=99,V115,IF(W$110=0,INDEX($F96:$N96,0,W$108),(INDEX($F96:$N96,0,W$110+1)-INDEX($F96:$N96,0,W$110))/(INDEX($F$4:$N$4,0,W$110+1)-INDEX($F$4:$N$4,0,W$110))+V115)))</f>
        <v>0.5901923441280712</v>
      </c>
      <c r="X115" s="186" cm="1">
        <f t="array" ref="X115">IF(X$110=-1,Y115,IF(X$110=99,W115,IF(X$110=0,INDEX($F96:$N96,0,X$108),(INDEX($F96:$N96,0,X$110+1)-INDEX($F96:$N96,0,X$110))/(INDEX($F$4:$N$4,0,X$110+1)-INDEX($F$4:$N$4,0,X$110))+W115)))</f>
        <v>0.59951075616497096</v>
      </c>
      <c r="Y115" s="186" cm="1">
        <f t="array" ref="Y115">IF(Y$110=-1,Z115,IF(Y$110=99,X115,IF(Y$110=0,INDEX($F96:$N96,0,Y$108),(INDEX($F96:$N96,0,Y$110+1)-INDEX($F96:$N96,0,Y$110))/(INDEX($F$4:$N$4,0,Y$110+1)-INDEX($F$4:$N$4,0,Y$110))+X115)))</f>
        <v>0.60882916820187072</v>
      </c>
      <c r="Z115" s="186" cm="1">
        <f t="array" ref="Z115">IF(Z$110=-1,AA115,IF(Z$110=99,Y115,IF(Z$110=0,INDEX($F96:$N96,0,Z$108),(INDEX($F96:$N96,0,Z$110+1)-INDEX($F96:$N96,0,Z$110))/(INDEX($F$4:$N$4,0,Z$110+1)-INDEX($F$4:$N$4,0,Z$110))+Y115)))</f>
        <v>0.61814758023877048</v>
      </c>
      <c r="AA115" s="186" cm="1">
        <f t="array" ref="AA115">IF(AA$110=-1,AB115,IF(AA$110=99,Z115,IF(AA$110=0,INDEX($F96:$N96,0,AA$108),(INDEX($F96:$N96,0,AA$110+1)-INDEX($F96:$N96,0,AA$110))/(INDEX($F$4:$N$4,0,AA$110+1)-INDEX($F$4:$N$4,0,AA$110))+Z115)))</f>
        <v>0.62746599227567024</v>
      </c>
      <c r="AB115" s="186" cm="1">
        <f t="array" ref="AB115">IF(AB$110=-1,AC115,IF(AB$110=99,AA115,IF(AB$110=0,INDEX($F96:$N96,0,AB$108),(INDEX($F96:$N96,0,AB$110+1)-INDEX($F96:$N96,0,AB$110))/(INDEX($F$4:$N$4,0,AB$110+1)-INDEX($F$4:$N$4,0,AB$110))+AA115)))</f>
        <v>0.63678440431257</v>
      </c>
      <c r="AC115" s="186" cm="1">
        <f t="array" ref="AC115">IF(AC$110=-1,AD115,IF(AC$110=99,AB115,IF(AC$110=0,INDEX($F96:$N96,0,AC$108),(INDEX($F96:$N96,0,AC$110+1)-INDEX($F96:$N96,0,AC$110))/(INDEX($F$4:$N$4,0,AC$110+1)-INDEX($F$4:$N$4,0,AC$110))+AB115)))</f>
        <v>0.64610281634946976</v>
      </c>
      <c r="AD115" s="186" cm="1">
        <f t="array" ref="AD115">IF(AD$110=-1,AE115,IF(AD$110=99,AC115,IF(AD$110=0,INDEX($F96:$N96,0,AD$108),(INDEX($F96:$N96,0,AD$110+1)-INDEX($F96:$N96,0,AD$110))/(INDEX($F$4:$N$4,0,AD$110+1)-INDEX($F$4:$N$4,0,AD$110))+AC115)))</f>
        <v>0.65542122838636951</v>
      </c>
      <c r="AE115" s="186" cm="1">
        <f t="array" ref="AE115">IF(AE$110=-1,AF115,IF(AE$110=99,AD115,IF(AE$110=0,INDEX($F96:$N96,0,AE$108),(INDEX($F96:$N96,0,AE$110+1)-INDEX($F96:$N96,0,AE$110))/(INDEX($F$4:$N$4,0,AE$110+1)-INDEX($F$4:$N$4,0,AE$110))+AD115)))</f>
        <v>0.66473964042326927</v>
      </c>
      <c r="AF115" s="186" cm="1">
        <f t="array" ref="AF115">IF(AF$110=-1,AG115,IF(AF$110=99,AE115,IF(AF$110=0,INDEX($F96:$N96,0,AF$108),(INDEX($F96:$N96,0,AF$110+1)-INDEX($F96:$N96,0,AF$110))/(INDEX($F$4:$N$4,0,AF$110+1)-INDEX($F$4:$N$4,0,AF$110))+AE115)))</f>
        <v>0.68202421067754215</v>
      </c>
      <c r="AG115" s="186" cm="1">
        <f t="array" ref="AG115">IF(AG$110=-1,AH115,IF(AG$110=99,AF115,IF(AG$110=0,INDEX($F96:$N96,0,AG$108),(INDEX($F96:$N96,0,AG$110+1)-INDEX($F96:$N96,0,AG$110))/(INDEX($F$4:$N$4,0,AG$110+1)-INDEX($F$4:$N$4,0,AG$110))+AF115)))</f>
        <v>0.69930878093181503</v>
      </c>
      <c r="AH115" s="186" cm="1">
        <f t="array" ref="AH115">IF(AH$110=-1,AI115,IF(AH$110=99,AG115,IF(AH$110=0,INDEX($F96:$N96,0,AH$108),(INDEX($F96:$N96,0,AH$110+1)-INDEX($F96:$N96,0,AH$110))/(INDEX($F$4:$N$4,0,AH$110+1)-INDEX($F$4:$N$4,0,AH$110))+AG115)))</f>
        <v>0.71659335118608791</v>
      </c>
      <c r="AI115" s="186" cm="1">
        <f t="array" ref="AI115">IF(AI$110=-1,AJ115,IF(AI$110=99,AH115,IF(AI$110=0,INDEX($F96:$N96,0,AI$108),(INDEX($F96:$N96,0,AI$110+1)-INDEX($F96:$N96,0,AI$110))/(INDEX($F$4:$N$4,0,AI$110+1)-INDEX($F$4:$N$4,0,AI$110))+AH115)))</f>
        <v>0.73387792144036079</v>
      </c>
      <c r="AJ115" s="186" cm="1">
        <f t="array" ref="AJ115">IF(AJ$110=-1,AK115,IF(AJ$110=99,AI115,IF(AJ$110=0,INDEX($F96:$N96,0,AJ$108),(INDEX($F96:$N96,0,AJ$110+1)-INDEX($F96:$N96,0,AJ$110))/(INDEX($F$4:$N$4,0,AJ$110+1)-INDEX($F$4:$N$4,0,AJ$110))+AI115)))</f>
        <v>0.75116249169463367</v>
      </c>
      <c r="AK115" s="186" cm="1">
        <f t="array" ref="AK115">IF(AK$110=-1,AL115,IF(AK$110=99,AJ115,IF(AK$110=0,INDEX($F96:$N96,0,AK$108),(INDEX($F96:$N96,0,AK$110+1)-INDEX($F96:$N96,0,AK$110))/(INDEX($F$4:$N$4,0,AK$110+1)-INDEX($F$4:$N$4,0,AK$110))+AJ115)))</f>
        <v>0.76844706194890655</v>
      </c>
      <c r="AL115" s="186" cm="1">
        <f t="array" ref="AL115">IF(AL$110=-1,AM115,IF(AL$110=99,AK115,IF(AL$110=0,INDEX($F96:$N96,0,AL$108),(INDEX($F96:$N96,0,AL$110+1)-INDEX($F96:$N96,0,AL$110))/(INDEX($F$4:$N$4,0,AL$110+1)-INDEX($F$4:$N$4,0,AL$110))+AK115)))</f>
        <v>0.78573163220317943</v>
      </c>
      <c r="AM115" s="186" cm="1">
        <f t="array" ref="AM115">IF(AM$110=-1,AN115,IF(AM$110=99,AL115,IF(AM$110=0,INDEX($F96:$N96,0,AM$108),(INDEX($F96:$N96,0,AM$110+1)-INDEX($F96:$N96,0,AM$110))/(INDEX($F$4:$N$4,0,AM$110+1)-INDEX($F$4:$N$4,0,AM$110))+AL115)))</f>
        <v>0.80301620245745231</v>
      </c>
      <c r="AN115" s="186" cm="1">
        <f t="array" ref="AN115">IF(AN$110=-1,AO115,IF(AN$110=99,AM115,IF(AN$110=0,INDEX($F96:$N96,0,AN$108),(INDEX($F96:$N96,0,AN$110+1)-INDEX($F96:$N96,0,AN$110))/(INDEX($F$4:$N$4,0,AN$110+1)-INDEX($F$4:$N$4,0,AN$110))+AM115)))</f>
        <v>0.82030077271172519</v>
      </c>
      <c r="AO115" s="186" cm="1">
        <f t="array" ref="AO115">IF(AO$110=-1,AP115,IF(AO$110=99,AN115,IF(AO$110=0,INDEX($F96:$N96,0,AO$108),(INDEX($F96:$N96,0,AO$110+1)-INDEX($F96:$N96,0,AO$110))/(INDEX($F$4:$N$4,0,AO$110+1)-INDEX($F$4:$N$4,0,AO$110))+AN115)))</f>
        <v>0.83758534296599796</v>
      </c>
      <c r="AP115" s="186" cm="1">
        <f t="array" ref="AP115">IF(AP$110=-1,AQ115,IF(AP$110=99,AO115,IF(AP$110=0,INDEX($F96:$N96,0,AP$108),(INDEX($F96:$N96,0,AP$110+1)-INDEX($F96:$N96,0,AP$110))/(INDEX($F$4:$N$4,0,AP$110+1)-INDEX($F$4:$N$4,0,AP$110))+AO115)))</f>
        <v>0.86126343706795994</v>
      </c>
      <c r="AQ115" s="186" cm="1">
        <f t="array" ref="AQ115">IF(AQ$110=-1,AR115,IF(AQ$110=99,AP115,IF(AQ$110=0,INDEX($F96:$N96,0,AQ$108),(INDEX($F96:$N96,0,AQ$110+1)-INDEX($F96:$N96,0,AQ$110))/(INDEX($F$4:$N$4,0,AQ$110+1)-INDEX($F$4:$N$4,0,AQ$110))+AP115)))</f>
        <v>0.88494153116992191</v>
      </c>
      <c r="AR115" s="186" cm="1">
        <f t="array" ref="AR115">IF(AR$110=-1,AS115,IF(AR$110=99,AQ115,IF(AR$110=0,INDEX($F96:$N96,0,AR$108),(INDEX($F96:$N96,0,AR$110+1)-INDEX($F96:$N96,0,AR$110))/(INDEX($F$4:$N$4,0,AR$110+1)-INDEX($F$4:$N$4,0,AR$110))+AQ115)))</f>
        <v>0.90861962527188389</v>
      </c>
      <c r="AS115" s="186" cm="1">
        <f t="array" ref="AS115">IF(AS$110=-1,AT115,IF(AS$110=99,AR115,IF(AS$110=0,INDEX($F96:$N96,0,AS$108),(INDEX($F96:$N96,0,AS$110+1)-INDEX($F96:$N96,0,AS$110))/(INDEX($F$4:$N$4,0,AS$110+1)-INDEX($F$4:$N$4,0,AS$110))+AR115)))</f>
        <v>0.93229771937384587</v>
      </c>
      <c r="AT115" s="186" cm="1">
        <f t="array" ref="AT115">IF(AT$110=-1,AU115,IF(AT$110=99,AS115,IF(AT$110=0,INDEX($F96:$N96,0,AT$108),(INDEX($F96:$N96,0,AT$110+1)-INDEX($F96:$N96,0,AT$110))/(INDEX($F$4:$N$4,0,AT$110+1)-INDEX($F$4:$N$4,0,AT$110))+AS115)))</f>
        <v>0.95597581347580785</v>
      </c>
      <c r="AU115" s="186" cm="1">
        <f t="array" ref="AU115">IF(AU$110=-1,AV115,IF(AU$110=99,AT115,IF(AU$110=0,INDEX($F96:$N96,0,AU$108),(INDEX($F96:$N96,0,AU$110+1)-INDEX($F96:$N96,0,AU$110))/(INDEX($F$4:$N$4,0,AU$110+1)-INDEX($F$4:$N$4,0,AU$110))+AT115)))</f>
        <v>0.97965390757776982</v>
      </c>
      <c r="AV115" s="186" cm="1">
        <f t="array" ref="AV115">IF(AV$110=-1,AW115,IF(AV$110=99,AU115,IF(AV$110=0,INDEX($F96:$N96,0,AV$108),(INDEX($F96:$N96,0,AV$110+1)-INDEX($F96:$N96,0,AV$110))/(INDEX($F$4:$N$4,0,AV$110+1)-INDEX($F$4:$N$4,0,AV$110))+AU115)))</f>
        <v>1.0033320016797318</v>
      </c>
      <c r="AW115" s="186" cm="1">
        <f t="array" ref="AW115">IF(AW$110=-1,AX115,IF(AW$110=99,AV115,IF(AW$110=0,INDEX($F96:$N96,0,AW$108),(INDEX($F96:$N96,0,AW$110+1)-INDEX($F96:$N96,0,AW$110))/(INDEX($F$4:$N$4,0,AW$110+1)-INDEX($F$4:$N$4,0,AW$110))+AV115)))</f>
        <v>1.0270100957816937</v>
      </c>
      <c r="AX115" s="186" cm="1">
        <f t="array" ref="AX115">IF(AX$110=-1,AY115,IF(AX$110=99,AW115,IF(AX$110=0,INDEX($F96:$N96,0,AX$108),(INDEX($F96:$N96,0,AX$110+1)-INDEX($F96:$N96,0,AX$110))/(INDEX($F$4:$N$4,0,AX$110+1)-INDEX($F$4:$N$4,0,AX$110))+AW115)))</f>
        <v>1.0506881898836555</v>
      </c>
      <c r="AY115" s="186" cm="1">
        <f t="array" ref="AY115">IF(AY$110=-1,AZ115,IF(AY$110=99,AX115,IF(AY$110=0,INDEX($F96:$N96,0,AY$108),(INDEX($F96:$N96,0,AY$110+1)-INDEX($F96:$N96,0,AY$110))/(INDEX($F$4:$N$4,0,AY$110+1)-INDEX($F$4:$N$4,0,AY$110))+AX115)))</f>
        <v>1.0743662839856176</v>
      </c>
      <c r="AZ115" s="186" cm="1">
        <f t="array" ref="AZ115">IF(AZ$110=-1,BA115,IF(AZ$110=99,AY115,IF(AZ$110=0,INDEX($F96:$N96,0,AZ$108),(INDEX($F96:$N96,0,AZ$110+1)-INDEX($F96:$N96,0,AZ$110))/(INDEX($F$4:$N$4,0,AZ$110+1)-INDEX($F$4:$N$4,0,AZ$110))+AY115)))</f>
        <v>1.0743662839856176</v>
      </c>
      <c r="BA115" s="186" cm="1">
        <f t="array" ref="BA115">IF(BA$110=-1,BB115,IF(BA$110=99,AZ115,IF(BA$110=0,INDEX($F96:$N96,0,BA$108),(INDEX($F96:$N96,0,BA$110+1)-INDEX($F96:$N96,0,BA$110))/(INDEX($F$4:$N$4,0,BA$110+1)-INDEX($F$4:$N$4,0,BA$110))+AZ115)))</f>
        <v>1.0743662839856176</v>
      </c>
    </row>
    <row r="116" spans="1:53">
      <c r="A116" s="116" t="s">
        <v>16</v>
      </c>
      <c r="B116" s="22" t="str">
        <f t="shared" si="216"/>
        <v/>
      </c>
      <c r="C116" s="23" t="str">
        <f t="shared" si="217"/>
        <v/>
      </c>
      <c r="D116" s="57" t="str">
        <f>ITEMS_TRA!C20</f>
        <v>TFHCV5</v>
      </c>
      <c r="E116" s="23" t="str">
        <f t="shared" si="218"/>
        <v/>
      </c>
      <c r="H116" s="23" t="str">
        <f t="shared" si="218"/>
        <v/>
      </c>
      <c r="J116" s="23" t="str">
        <f t="shared" si="218"/>
        <v/>
      </c>
      <c r="K116" s="23" t="str">
        <f t="shared" si="218"/>
        <v/>
      </c>
      <c r="L116" s="125" t="str">
        <f t="shared" si="219"/>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0.28430790120130756</v>
      </c>
      <c r="V116" s="186" cm="1">
        <f t="array" ref="V116">IF(V$110=-1,W116,IF(V$110=99,U116,IF(V$110=0,INDEX($F97:$N97,0,V$108),(INDEX($F97:$N97,0,V$110+1)-INDEX($F97:$N97,0,V$110))/(INDEX($F$4:$N$4,0,V$110+1)-INDEX($F$4:$N$4,0,V$110))+U116)))</f>
        <v>0.28925717817802649</v>
      </c>
      <c r="W116" s="186" cm="1">
        <f t="array" ref="W116">IF(W$110=-1,X116,IF(W$110=99,V116,IF(W$110=0,INDEX($F97:$N97,0,W$108),(INDEX($F97:$N97,0,W$110+1)-INDEX($F97:$N97,0,W$110))/(INDEX($F$4:$N$4,0,W$110+1)-INDEX($F$4:$N$4,0,W$110))+V116)))</f>
        <v>0.29389745797366157</v>
      </c>
      <c r="X116" s="186" cm="1">
        <f t="array" ref="X116">IF(X$110=-1,Y116,IF(X$110=99,W116,IF(X$110=0,INDEX($F97:$N97,0,X$108),(INDEX($F97:$N97,0,X$110+1)-INDEX($F97:$N97,0,X$110))/(INDEX($F$4:$N$4,0,X$110+1)-INDEX($F$4:$N$4,0,X$110))+W116)))</f>
        <v>0.29853773776929665</v>
      </c>
      <c r="Y116" s="186" cm="1">
        <f t="array" ref="Y116">IF(Y$110=-1,Z116,IF(Y$110=99,X116,IF(Y$110=0,INDEX($F97:$N97,0,Y$108),(INDEX($F97:$N97,0,Y$110+1)-INDEX($F97:$N97,0,Y$110))/(INDEX($F$4:$N$4,0,Y$110+1)-INDEX($F$4:$N$4,0,Y$110))+X116)))</f>
        <v>0.30317801756493173</v>
      </c>
      <c r="Z116" s="186" cm="1">
        <f t="array" ref="Z116">IF(Z$110=-1,AA116,IF(Z$110=99,Y116,IF(Z$110=0,INDEX($F97:$N97,0,Z$108),(INDEX($F97:$N97,0,Z$110+1)-INDEX($F97:$N97,0,Z$110))/(INDEX($F$4:$N$4,0,Z$110+1)-INDEX($F$4:$N$4,0,Z$110))+Y116)))</f>
        <v>0.30781829736056682</v>
      </c>
      <c r="AA116" s="186" cm="1">
        <f t="array" ref="AA116">IF(AA$110=-1,AB116,IF(AA$110=99,Z116,IF(AA$110=0,INDEX($F97:$N97,0,AA$108),(INDEX($F97:$N97,0,AA$110+1)-INDEX($F97:$N97,0,AA$110))/(INDEX($F$4:$N$4,0,AA$110+1)-INDEX($F$4:$N$4,0,AA$110))+Z116)))</f>
        <v>0.3124585771562019</v>
      </c>
      <c r="AB116" s="186" cm="1">
        <f t="array" ref="AB116">IF(AB$110=-1,AC116,IF(AB$110=99,AA116,IF(AB$110=0,INDEX($F97:$N97,0,AB$108),(INDEX($F97:$N97,0,AB$110+1)-INDEX($F97:$N97,0,AB$110))/(INDEX($F$4:$N$4,0,AB$110+1)-INDEX($F$4:$N$4,0,AB$110))+AA116)))</f>
        <v>0.31709885695183698</v>
      </c>
      <c r="AC116" s="186" cm="1">
        <f t="array" ref="AC116">IF(AC$110=-1,AD116,IF(AC$110=99,AB116,IF(AC$110=0,INDEX($F97:$N97,0,AC$108),(INDEX($F97:$N97,0,AC$110+1)-INDEX($F97:$N97,0,AC$110))/(INDEX($F$4:$N$4,0,AC$110+1)-INDEX($F$4:$N$4,0,AC$110))+AB116)))</f>
        <v>0.32173913674747207</v>
      </c>
      <c r="AD116" s="186" cm="1">
        <f t="array" ref="AD116">IF(AD$110=-1,AE116,IF(AD$110=99,AC116,IF(AD$110=0,INDEX($F97:$N97,0,AD$108),(INDEX($F97:$N97,0,AD$110+1)-INDEX($F97:$N97,0,AD$110))/(INDEX($F$4:$N$4,0,AD$110+1)-INDEX($F$4:$N$4,0,AD$110))+AC116)))</f>
        <v>0.32637941654310715</v>
      </c>
      <c r="AE116" s="186" cm="1">
        <f t="array" ref="AE116">IF(AE$110=-1,AF116,IF(AE$110=99,AD116,IF(AE$110=0,INDEX($F97:$N97,0,AE$108),(INDEX($F97:$N97,0,AE$110+1)-INDEX($F97:$N97,0,AE$110))/(INDEX($F$4:$N$4,0,AE$110+1)-INDEX($F$4:$N$4,0,AE$110))+AD116)))</f>
        <v>0.3310196963387424</v>
      </c>
      <c r="AF116" s="186" cm="1">
        <f t="array" ref="AF116">IF(AF$110=-1,AG116,IF(AF$110=99,AE116,IF(AF$110=0,INDEX($F97:$N97,0,AF$108),(INDEX($F97:$N97,0,AF$110+1)-INDEX($F97:$N97,0,AF$110))/(INDEX($F$4:$N$4,0,AF$110+1)-INDEX($F$4:$N$4,0,AF$110))+AE116)))</f>
        <v>0.33962687552437348</v>
      </c>
      <c r="AG116" s="186" cm="1">
        <f t="array" ref="AG116">IF(AG$110=-1,AH116,IF(AG$110=99,AF116,IF(AG$110=0,INDEX($F97:$N97,0,AG$108),(INDEX($F97:$N97,0,AG$110+1)-INDEX($F97:$N97,0,AG$110))/(INDEX($F$4:$N$4,0,AG$110+1)-INDEX($F$4:$N$4,0,AG$110))+AF116)))</f>
        <v>0.34823405471000457</v>
      </c>
      <c r="AH116" s="186" cm="1">
        <f t="array" ref="AH116">IF(AH$110=-1,AI116,IF(AH$110=99,AG116,IF(AH$110=0,INDEX($F97:$N97,0,AH$108),(INDEX($F97:$N97,0,AH$110+1)-INDEX($F97:$N97,0,AH$110))/(INDEX($F$4:$N$4,0,AH$110+1)-INDEX($F$4:$N$4,0,AH$110))+AG116)))</f>
        <v>0.35684123389563566</v>
      </c>
      <c r="AI116" s="186" cm="1">
        <f t="array" ref="AI116">IF(AI$110=-1,AJ116,IF(AI$110=99,AH116,IF(AI$110=0,INDEX($F97:$N97,0,AI$108),(INDEX($F97:$N97,0,AI$110+1)-INDEX($F97:$N97,0,AI$110))/(INDEX($F$4:$N$4,0,AI$110+1)-INDEX($F$4:$N$4,0,AI$110))+AH116)))</f>
        <v>0.36544841308126674</v>
      </c>
      <c r="AJ116" s="186" cm="1">
        <f t="array" ref="AJ116">IF(AJ$110=-1,AK116,IF(AJ$110=99,AI116,IF(AJ$110=0,INDEX($F97:$N97,0,AJ$108),(INDEX($F97:$N97,0,AJ$110+1)-INDEX($F97:$N97,0,AJ$110))/(INDEX($F$4:$N$4,0,AJ$110+1)-INDEX($F$4:$N$4,0,AJ$110))+AI116)))</f>
        <v>0.37405559226689783</v>
      </c>
      <c r="AK116" s="186" cm="1">
        <f t="array" ref="AK116">IF(AK$110=-1,AL116,IF(AK$110=99,AJ116,IF(AK$110=0,INDEX($F97:$N97,0,AK$108),(INDEX($F97:$N97,0,AK$110+1)-INDEX($F97:$N97,0,AK$110))/(INDEX($F$4:$N$4,0,AK$110+1)-INDEX($F$4:$N$4,0,AK$110))+AJ116)))</f>
        <v>0.38266277145252892</v>
      </c>
      <c r="AL116" s="186" cm="1">
        <f t="array" ref="AL116">IF(AL$110=-1,AM116,IF(AL$110=99,AK116,IF(AL$110=0,INDEX($F97:$N97,0,AL$108),(INDEX($F97:$N97,0,AL$110+1)-INDEX($F97:$N97,0,AL$110))/(INDEX($F$4:$N$4,0,AL$110+1)-INDEX($F$4:$N$4,0,AL$110))+AK116)))</f>
        <v>0.39126995063816</v>
      </c>
      <c r="AM116" s="186" cm="1">
        <f t="array" ref="AM116">IF(AM$110=-1,AN116,IF(AM$110=99,AL116,IF(AM$110=0,INDEX($F97:$N97,0,AM$108),(INDEX($F97:$N97,0,AM$110+1)-INDEX($F97:$N97,0,AM$110))/(INDEX($F$4:$N$4,0,AM$110+1)-INDEX($F$4:$N$4,0,AM$110))+AL116)))</f>
        <v>0.39987712982379109</v>
      </c>
      <c r="AN116" s="186" cm="1">
        <f t="array" ref="AN116">IF(AN$110=-1,AO116,IF(AN$110=99,AM116,IF(AN$110=0,INDEX($F97:$N97,0,AN$108),(INDEX($F97:$N97,0,AN$110+1)-INDEX($F97:$N97,0,AN$110))/(INDEX($F$4:$N$4,0,AN$110+1)-INDEX($F$4:$N$4,0,AN$110))+AM116)))</f>
        <v>0.40848430900942218</v>
      </c>
      <c r="AO116" s="186" cm="1">
        <f t="array" ref="AO116">IF(AO$110=-1,AP116,IF(AO$110=99,AN116,IF(AO$110=0,INDEX($F97:$N97,0,AO$108),(INDEX($F97:$N97,0,AO$110+1)-INDEX($F97:$N97,0,AO$110))/(INDEX($F$4:$N$4,0,AO$110+1)-INDEX($F$4:$N$4,0,AO$110))+AN116)))</f>
        <v>0.41709148819505332</v>
      </c>
      <c r="AP116" s="186" cm="1">
        <f t="array" ref="AP116">IF(AP$110=-1,AQ116,IF(AP$110=99,AO116,IF(AP$110=0,INDEX($F97:$N97,0,AP$108),(INDEX($F97:$N97,0,AP$110+1)-INDEX($F97:$N97,0,AP$110))/(INDEX($F$4:$N$4,0,AP$110+1)-INDEX($F$4:$N$4,0,AP$110))+AO116)))</f>
        <v>0.42888244369534645</v>
      </c>
      <c r="AQ116" s="186" cm="1">
        <f t="array" ref="AQ116">IF(AQ$110=-1,AR116,IF(AQ$110=99,AP116,IF(AQ$110=0,INDEX($F97:$N97,0,AQ$108),(INDEX($F97:$N97,0,AQ$110+1)-INDEX($F97:$N97,0,AQ$110))/(INDEX($F$4:$N$4,0,AQ$110+1)-INDEX($F$4:$N$4,0,AQ$110))+AP116)))</f>
        <v>0.44067339919563958</v>
      </c>
      <c r="AR116" s="186" cm="1">
        <f t="array" ref="AR116">IF(AR$110=-1,AS116,IF(AR$110=99,AQ116,IF(AR$110=0,INDEX($F97:$N97,0,AR$108),(INDEX($F97:$N97,0,AR$110+1)-INDEX($F97:$N97,0,AR$110))/(INDEX($F$4:$N$4,0,AR$110+1)-INDEX($F$4:$N$4,0,AR$110))+AQ116)))</f>
        <v>0.45246435469593271</v>
      </c>
      <c r="AS116" s="186" cm="1">
        <f t="array" ref="AS116">IF(AS$110=-1,AT116,IF(AS$110=99,AR116,IF(AS$110=0,INDEX($F97:$N97,0,AS$108),(INDEX($F97:$N97,0,AS$110+1)-INDEX($F97:$N97,0,AS$110))/(INDEX($F$4:$N$4,0,AS$110+1)-INDEX($F$4:$N$4,0,AS$110))+AR116)))</f>
        <v>0.46425531019622585</v>
      </c>
      <c r="AT116" s="186" cm="1">
        <f t="array" ref="AT116">IF(AT$110=-1,AU116,IF(AT$110=99,AS116,IF(AT$110=0,INDEX($F97:$N97,0,AT$108),(INDEX($F97:$N97,0,AT$110+1)-INDEX($F97:$N97,0,AT$110))/(INDEX($F$4:$N$4,0,AT$110+1)-INDEX($F$4:$N$4,0,AT$110))+AS116)))</f>
        <v>0.47604626569651898</v>
      </c>
      <c r="AU116" s="186" cm="1">
        <f t="array" ref="AU116">IF(AU$110=-1,AV116,IF(AU$110=99,AT116,IF(AU$110=0,INDEX($F97:$N97,0,AU$108),(INDEX($F97:$N97,0,AU$110+1)-INDEX($F97:$N97,0,AU$110))/(INDEX($F$4:$N$4,0,AU$110+1)-INDEX($F$4:$N$4,0,AU$110))+AT116)))</f>
        <v>0.48783722119681211</v>
      </c>
      <c r="AV116" s="186" cm="1">
        <f t="array" ref="AV116">IF(AV$110=-1,AW116,IF(AV$110=99,AU116,IF(AV$110=0,INDEX($F97:$N97,0,AV$108),(INDEX($F97:$N97,0,AV$110+1)-INDEX($F97:$N97,0,AV$110))/(INDEX($F$4:$N$4,0,AV$110+1)-INDEX($F$4:$N$4,0,AV$110))+AU116)))</f>
        <v>0.49962817669710524</v>
      </c>
      <c r="AW116" s="186" cm="1">
        <f t="array" ref="AW116">IF(AW$110=-1,AX116,IF(AW$110=99,AV116,IF(AW$110=0,INDEX($F97:$N97,0,AW$108),(INDEX($F97:$N97,0,AW$110+1)-INDEX($F97:$N97,0,AW$110))/(INDEX($F$4:$N$4,0,AW$110+1)-INDEX($F$4:$N$4,0,AW$110))+AV116)))</f>
        <v>0.51141913219739832</v>
      </c>
      <c r="AX116" s="186" cm="1">
        <f t="array" ref="AX116">IF(AX$110=-1,AY116,IF(AX$110=99,AW116,IF(AX$110=0,INDEX($F97:$N97,0,AX$108),(INDEX($F97:$N97,0,AX$110+1)-INDEX($F97:$N97,0,AX$110))/(INDEX($F$4:$N$4,0,AX$110+1)-INDEX($F$4:$N$4,0,AX$110))+AW116)))</f>
        <v>0.5232100876976914</v>
      </c>
      <c r="AY116" s="186" cm="1">
        <f t="array" ref="AY116">IF(AY$110=-1,AZ116,IF(AY$110=99,AX116,IF(AY$110=0,INDEX($F97:$N97,0,AY$108),(INDEX($F97:$N97,0,AY$110+1)-INDEX($F97:$N97,0,AY$110))/(INDEX($F$4:$N$4,0,AY$110+1)-INDEX($F$4:$N$4,0,AY$110))+AX116)))</f>
        <v>0.53500104319798458</v>
      </c>
      <c r="AZ116" s="186" cm="1">
        <f t="array" ref="AZ116">IF(AZ$110=-1,BA116,IF(AZ$110=99,AY116,IF(AZ$110=0,INDEX($F97:$N97,0,AZ$108),(INDEX($F97:$N97,0,AZ$110+1)-INDEX($F97:$N97,0,AZ$110))/(INDEX($F$4:$N$4,0,AZ$110+1)-INDEX($F$4:$N$4,0,AZ$110))+AY116)))</f>
        <v>0.53500104319798458</v>
      </c>
      <c r="BA116" s="186" cm="1">
        <f t="array" ref="BA116">IF(BA$110=-1,BB116,IF(BA$110=99,AZ116,IF(BA$110=0,INDEX($F97:$N97,0,BA$108),(INDEX($F97:$N97,0,BA$110+1)-INDEX($F97:$N97,0,BA$110))/(INDEX($F$4:$N$4,0,BA$110+1)-INDEX($F$4:$N$4,0,BA$110))+AZ116)))</f>
        <v>0.53500104319798458</v>
      </c>
    </row>
    <row r="117" spans="1:53">
      <c r="A117" s="116" t="s">
        <v>16</v>
      </c>
      <c r="B117" s="22" t="str">
        <f t="shared" si="216"/>
        <v/>
      </c>
      <c r="C117" s="23" t="str">
        <f t="shared" si="217"/>
        <v/>
      </c>
      <c r="D117" s="57" t="str">
        <f>ITEMS_TRA!C21</f>
        <v>TFHCV6</v>
      </c>
      <c r="E117" s="23" t="str">
        <f t="shared" si="218"/>
        <v/>
      </c>
      <c r="H117" s="23" t="str">
        <f t="shared" si="218"/>
        <v/>
      </c>
      <c r="J117" s="23" t="str">
        <f t="shared" si="218"/>
        <v/>
      </c>
      <c r="K117" s="23" t="str">
        <f t="shared" si="218"/>
        <v/>
      </c>
      <c r="L117" s="125" t="str">
        <f t="shared" si="219"/>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6.3563365310876332</v>
      </c>
      <c r="V117" s="186" cm="1">
        <f t="array" ref="V117">IF(V$110=-1,W117,IF(V$110=99,U117,IF(V$110=0,INDEX($F98:$N98,0,V$108),(INDEX($F98:$N98,0,V$110+1)-INDEX($F98:$N98,0,V$110))/(INDEX($F$4:$N$4,0,V$110+1)-INDEX($F$4:$N$4,0,V$110))+U117)))</f>
        <v>6.4669886442250526</v>
      </c>
      <c r="W117" s="186" cm="1">
        <f t="array" ref="W117">IF(W$110=-1,X117,IF(W$110=99,V117,IF(W$110=0,INDEX($F98:$N98,0,W$108),(INDEX($F98:$N98,0,W$110+1)-INDEX($F98:$N98,0,W$110))/(INDEX($F$4:$N$4,0,W$110+1)-INDEX($F$4:$N$4,0,W$110))+V117)))</f>
        <v>6.5707324369752191</v>
      </c>
      <c r="X117" s="186" cm="1">
        <f t="array" ref="X117">IF(X$110=-1,Y117,IF(X$110=99,W117,IF(X$110=0,INDEX($F98:$N98,0,X$108),(INDEX($F98:$N98,0,X$110+1)-INDEX($F98:$N98,0,X$110))/(INDEX($F$4:$N$4,0,X$110+1)-INDEX($F$4:$N$4,0,X$110))+W117)))</f>
        <v>6.6744762297253857</v>
      </c>
      <c r="Y117" s="186" cm="1">
        <f t="array" ref="Y117">IF(Y$110=-1,Z117,IF(Y$110=99,X117,IF(Y$110=0,INDEX($F98:$N98,0,Y$108),(INDEX($F98:$N98,0,Y$110+1)-INDEX($F98:$N98,0,Y$110))/(INDEX($F$4:$N$4,0,Y$110+1)-INDEX($F$4:$N$4,0,Y$110))+X117)))</f>
        <v>6.7782200224755522</v>
      </c>
      <c r="Z117" s="186" cm="1">
        <f t="array" ref="Z117">IF(Z$110=-1,AA117,IF(Z$110=99,Y117,IF(Z$110=0,INDEX($F98:$N98,0,Z$108),(INDEX($F98:$N98,0,Z$110+1)-INDEX($F98:$N98,0,Z$110))/(INDEX($F$4:$N$4,0,Z$110+1)-INDEX($F$4:$N$4,0,Z$110))+Y117)))</f>
        <v>6.8819638152257188</v>
      </c>
      <c r="AA117" s="186" cm="1">
        <f t="array" ref="AA117">IF(AA$110=-1,AB117,IF(AA$110=99,Z117,IF(AA$110=0,INDEX($F98:$N98,0,AA$108),(INDEX($F98:$N98,0,AA$110+1)-INDEX($F98:$N98,0,AA$110))/(INDEX($F$4:$N$4,0,AA$110+1)-INDEX($F$4:$N$4,0,AA$110))+Z117)))</f>
        <v>6.9857076079758853</v>
      </c>
      <c r="AB117" s="186" cm="1">
        <f t="array" ref="AB117">IF(AB$110=-1,AC117,IF(AB$110=99,AA117,IF(AB$110=0,INDEX($F98:$N98,0,AB$108),(INDEX($F98:$N98,0,AB$110+1)-INDEX($F98:$N98,0,AB$110))/(INDEX($F$4:$N$4,0,AB$110+1)-INDEX($F$4:$N$4,0,AB$110))+AA117)))</f>
        <v>7.0894514007260518</v>
      </c>
      <c r="AC117" s="186" cm="1">
        <f t="array" ref="AC117">IF(AC$110=-1,AD117,IF(AC$110=99,AB117,IF(AC$110=0,INDEX($F98:$N98,0,AC$108),(INDEX($F98:$N98,0,AC$110+1)-INDEX($F98:$N98,0,AC$110))/(INDEX($F$4:$N$4,0,AC$110+1)-INDEX($F$4:$N$4,0,AC$110))+AB117)))</f>
        <v>7.1931951934762184</v>
      </c>
      <c r="AD117" s="186" cm="1">
        <f t="array" ref="AD117">IF(AD$110=-1,AE117,IF(AD$110=99,AC117,IF(AD$110=0,INDEX($F98:$N98,0,AD$108),(INDEX($F98:$N98,0,AD$110+1)-INDEX($F98:$N98,0,AD$110))/(INDEX($F$4:$N$4,0,AD$110+1)-INDEX($F$4:$N$4,0,AD$110))+AC117)))</f>
        <v>7.2969389862263849</v>
      </c>
      <c r="AE117" s="186" cm="1">
        <f t="array" ref="AE117">IF(AE$110=-1,AF117,IF(AE$110=99,AD117,IF(AE$110=0,INDEX($F98:$N98,0,AE$108),(INDEX($F98:$N98,0,AE$110+1)-INDEX($F98:$N98,0,AE$110))/(INDEX($F$4:$N$4,0,AE$110+1)-INDEX($F$4:$N$4,0,AE$110))+AD117)))</f>
        <v>7.4006827789765506</v>
      </c>
      <c r="AF117" s="186" cm="1">
        <f t="array" ref="AF117">IF(AF$110=-1,AG117,IF(AF$110=99,AE117,IF(AF$110=0,INDEX($F98:$N98,0,AF$108),(INDEX($F98:$N98,0,AF$110+1)-INDEX($F98:$N98,0,AF$110))/(INDEX($F$4:$N$4,0,AF$110+1)-INDEX($F$4:$N$4,0,AF$110))+AE117)))</f>
        <v>7.593115445307923</v>
      </c>
      <c r="AG117" s="186" cm="1">
        <f t="array" ref="AG117">IF(AG$110=-1,AH117,IF(AG$110=99,AF117,IF(AG$110=0,INDEX($F98:$N98,0,AG$108),(INDEX($F98:$N98,0,AG$110+1)-INDEX($F98:$N98,0,AG$110))/(INDEX($F$4:$N$4,0,AG$110+1)-INDEX($F$4:$N$4,0,AG$110))+AF117)))</f>
        <v>7.7855481116392955</v>
      </c>
      <c r="AH117" s="186" cm="1">
        <f t="array" ref="AH117">IF(AH$110=-1,AI117,IF(AH$110=99,AG117,IF(AH$110=0,INDEX($F98:$N98,0,AH$108),(INDEX($F98:$N98,0,AH$110+1)-INDEX($F98:$N98,0,AH$110))/(INDEX($F$4:$N$4,0,AH$110+1)-INDEX($F$4:$N$4,0,AH$110))+AG117)))</f>
        <v>7.977980777970668</v>
      </c>
      <c r="AI117" s="186" cm="1">
        <f t="array" ref="AI117">IF(AI$110=-1,AJ117,IF(AI$110=99,AH117,IF(AI$110=0,INDEX($F98:$N98,0,AI$108),(INDEX($F98:$N98,0,AI$110+1)-INDEX($F98:$N98,0,AI$110))/(INDEX($F$4:$N$4,0,AI$110+1)-INDEX($F$4:$N$4,0,AI$110))+AH117)))</f>
        <v>8.1704134443020404</v>
      </c>
      <c r="AJ117" s="186" cm="1">
        <f t="array" ref="AJ117">IF(AJ$110=-1,AK117,IF(AJ$110=99,AI117,IF(AJ$110=0,INDEX($F98:$N98,0,AJ$108),(INDEX($F98:$N98,0,AJ$110+1)-INDEX($F98:$N98,0,AJ$110))/(INDEX($F$4:$N$4,0,AJ$110+1)-INDEX($F$4:$N$4,0,AJ$110))+AI117)))</f>
        <v>8.3628461106334129</v>
      </c>
      <c r="AK117" s="186" cm="1">
        <f t="array" ref="AK117">IF(AK$110=-1,AL117,IF(AK$110=99,AJ117,IF(AK$110=0,INDEX($F98:$N98,0,AK$108),(INDEX($F98:$N98,0,AK$110+1)-INDEX($F98:$N98,0,AK$110))/(INDEX($F$4:$N$4,0,AK$110+1)-INDEX($F$4:$N$4,0,AK$110))+AJ117)))</f>
        <v>8.5552787769647853</v>
      </c>
      <c r="AL117" s="186" cm="1">
        <f t="array" ref="AL117">IF(AL$110=-1,AM117,IF(AL$110=99,AK117,IF(AL$110=0,INDEX($F98:$N98,0,AL$108),(INDEX($F98:$N98,0,AL$110+1)-INDEX($F98:$N98,0,AL$110))/(INDEX($F$4:$N$4,0,AL$110+1)-INDEX($F$4:$N$4,0,AL$110))+AK117)))</f>
        <v>8.7477114432961578</v>
      </c>
      <c r="AM117" s="186" cm="1">
        <f t="array" ref="AM117">IF(AM$110=-1,AN117,IF(AM$110=99,AL117,IF(AM$110=0,INDEX($F98:$N98,0,AM$108),(INDEX($F98:$N98,0,AM$110+1)-INDEX($F98:$N98,0,AM$110))/(INDEX($F$4:$N$4,0,AM$110+1)-INDEX($F$4:$N$4,0,AM$110))+AL117)))</f>
        <v>8.9401441096275303</v>
      </c>
      <c r="AN117" s="186" cm="1">
        <f t="array" ref="AN117">IF(AN$110=-1,AO117,IF(AN$110=99,AM117,IF(AN$110=0,INDEX($F98:$N98,0,AN$108),(INDEX($F98:$N98,0,AN$110+1)-INDEX($F98:$N98,0,AN$110))/(INDEX($F$4:$N$4,0,AN$110+1)-INDEX($F$4:$N$4,0,AN$110))+AM117)))</f>
        <v>9.1325767759589027</v>
      </c>
      <c r="AO117" s="186" cm="1">
        <f t="array" ref="AO117">IF(AO$110=-1,AP117,IF(AO$110=99,AN117,IF(AO$110=0,INDEX($F98:$N98,0,AO$108),(INDEX($F98:$N98,0,AO$110+1)-INDEX($F98:$N98,0,AO$110))/(INDEX($F$4:$N$4,0,AO$110+1)-INDEX($F$4:$N$4,0,AO$110))+AN117)))</f>
        <v>9.3250094422902734</v>
      </c>
      <c r="AP117" s="186" cm="1">
        <f t="array" ref="AP117">IF(AP$110=-1,AQ117,IF(AP$110=99,AO117,IF(AP$110=0,INDEX($F98:$N98,0,AP$108),(INDEX($F98:$N98,0,AP$110+1)-INDEX($F98:$N98,0,AP$110))/(INDEX($F$4:$N$4,0,AP$110+1)-INDEX($F$4:$N$4,0,AP$110))+AO117)))</f>
        <v>9.5886225211609677</v>
      </c>
      <c r="AQ117" s="186" cm="1">
        <f t="array" ref="AQ117">IF(AQ$110=-1,AR117,IF(AQ$110=99,AP117,IF(AQ$110=0,INDEX($F98:$N98,0,AQ$108),(INDEX($F98:$N98,0,AQ$110+1)-INDEX($F98:$N98,0,AQ$110))/(INDEX($F$4:$N$4,0,AQ$110+1)-INDEX($F$4:$N$4,0,AQ$110))+AP117)))</f>
        <v>9.852235600031662</v>
      </c>
      <c r="AR117" s="186" cm="1">
        <f t="array" ref="AR117">IF(AR$110=-1,AS117,IF(AR$110=99,AQ117,IF(AR$110=0,INDEX($F98:$N98,0,AR$108),(INDEX($F98:$N98,0,AR$110+1)-INDEX($F98:$N98,0,AR$110))/(INDEX($F$4:$N$4,0,AR$110+1)-INDEX($F$4:$N$4,0,AR$110))+AQ117)))</f>
        <v>10.115848678902356</v>
      </c>
      <c r="AS117" s="186" cm="1">
        <f t="array" ref="AS117">IF(AS$110=-1,AT117,IF(AS$110=99,AR117,IF(AS$110=0,INDEX($F98:$N98,0,AS$108),(INDEX($F98:$N98,0,AS$110+1)-INDEX($F98:$N98,0,AS$110))/(INDEX($F$4:$N$4,0,AS$110+1)-INDEX($F$4:$N$4,0,AS$110))+AR117)))</f>
        <v>10.379461757773051</v>
      </c>
      <c r="AT117" s="186" cm="1">
        <f t="array" ref="AT117">IF(AT$110=-1,AU117,IF(AT$110=99,AS117,IF(AT$110=0,INDEX($F98:$N98,0,AT$108),(INDEX($F98:$N98,0,AT$110+1)-INDEX($F98:$N98,0,AT$110))/(INDEX($F$4:$N$4,0,AT$110+1)-INDEX($F$4:$N$4,0,AT$110))+AS117)))</f>
        <v>10.643074836643745</v>
      </c>
      <c r="AU117" s="186" cm="1">
        <f t="array" ref="AU117">IF(AU$110=-1,AV117,IF(AU$110=99,AT117,IF(AU$110=0,INDEX($F98:$N98,0,AU$108),(INDEX($F98:$N98,0,AU$110+1)-INDEX($F98:$N98,0,AU$110))/(INDEX($F$4:$N$4,0,AU$110+1)-INDEX($F$4:$N$4,0,AU$110))+AT117)))</f>
        <v>10.906687915514439</v>
      </c>
      <c r="AV117" s="186" cm="1">
        <f t="array" ref="AV117">IF(AV$110=-1,AW117,IF(AV$110=99,AU117,IF(AV$110=0,INDEX($F98:$N98,0,AV$108),(INDEX($F98:$N98,0,AV$110+1)-INDEX($F98:$N98,0,AV$110))/(INDEX($F$4:$N$4,0,AV$110+1)-INDEX($F$4:$N$4,0,AV$110))+AU117)))</f>
        <v>11.170300994385133</v>
      </c>
      <c r="AW117" s="186" cm="1">
        <f t="array" ref="AW117">IF(AW$110=-1,AX117,IF(AW$110=99,AV117,IF(AW$110=0,INDEX($F98:$N98,0,AW$108),(INDEX($F98:$N98,0,AW$110+1)-INDEX($F98:$N98,0,AW$110))/(INDEX($F$4:$N$4,0,AW$110+1)-INDEX($F$4:$N$4,0,AW$110))+AV117)))</f>
        <v>11.433914073255828</v>
      </c>
      <c r="AX117" s="186" cm="1">
        <f t="array" ref="AX117">IF(AX$110=-1,AY117,IF(AX$110=99,AW117,IF(AX$110=0,INDEX($F98:$N98,0,AX$108),(INDEX($F98:$N98,0,AX$110+1)-INDEX($F98:$N98,0,AX$110))/(INDEX($F$4:$N$4,0,AX$110+1)-INDEX($F$4:$N$4,0,AX$110))+AW117)))</f>
        <v>11.697527152126522</v>
      </c>
      <c r="AY117" s="186" cm="1">
        <f t="array" ref="AY117">IF(AY$110=-1,AZ117,IF(AY$110=99,AX117,IF(AY$110=0,INDEX($F98:$N98,0,AY$108),(INDEX($F98:$N98,0,AY$110+1)-INDEX($F98:$N98,0,AY$110))/(INDEX($F$4:$N$4,0,AY$110+1)-INDEX($F$4:$N$4,0,AY$110))+AX117)))</f>
        <v>11.961140230997213</v>
      </c>
      <c r="AZ117" s="186" cm="1">
        <f t="array" ref="AZ117">IF(AZ$110=-1,BA117,IF(AZ$110=99,AY117,IF(AZ$110=0,INDEX($F98:$N98,0,AZ$108),(INDEX($F98:$N98,0,AZ$110+1)-INDEX($F98:$N98,0,AZ$110))/(INDEX($F$4:$N$4,0,AZ$110+1)-INDEX($F$4:$N$4,0,AZ$110))+AY117)))</f>
        <v>11.961140230997213</v>
      </c>
      <c r="BA117" s="186" cm="1">
        <f t="array" ref="BA117">IF(BA$110=-1,BB117,IF(BA$110=99,AZ117,IF(BA$110=0,INDEX($F98:$N98,0,BA$108),(INDEX($F98:$N98,0,BA$110+1)-INDEX($F98:$N98,0,BA$110))/(INDEX($F$4:$N$4,0,BA$110+1)-INDEX($F$4:$N$4,0,BA$110))+AZ117)))</f>
        <v>11.961140230997213</v>
      </c>
    </row>
    <row r="118" spans="1:53">
      <c r="A118" s="116" t="s">
        <v>16</v>
      </c>
      <c r="B118" s="22" t="str">
        <f t="shared" si="216"/>
        <v/>
      </c>
      <c r="C118" s="23" t="str">
        <f t="shared" si="217"/>
        <v/>
      </c>
      <c r="D118" s="57" t="str">
        <f>ITEMS_TRA!C22</f>
        <v>TFHCV7</v>
      </c>
      <c r="E118" s="23" t="str">
        <f t="shared" si="218"/>
        <v/>
      </c>
      <c r="H118" s="23" t="str">
        <f t="shared" si="218"/>
        <v/>
      </c>
      <c r="J118" s="23" t="str">
        <f t="shared" si="218"/>
        <v/>
      </c>
      <c r="K118" s="23" t="str">
        <f t="shared" si="218"/>
        <v/>
      </c>
      <c r="L118" s="125" t="str">
        <f t="shared" si="219"/>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2.1239570566476127</v>
      </c>
      <c r="V118" s="186" cm="1">
        <f t="array" ref="V118">IF(V$110=-1,W118,IF(V$110=99,U118,IF(V$110=0,INDEX($F99:$N99,0,V$108),(INDEX($F99:$N99,0,V$110+1)-INDEX($F99:$N99,0,V$110))/(INDEX($F$4:$N$4,0,V$110+1)-INDEX($F$4:$N$4,0,V$110))+U118)))</f>
        <v>2.1609312375113463</v>
      </c>
      <c r="W118" s="186" cm="1">
        <f t="array" ref="W118">IF(W$110=-1,X118,IF(W$110=99,V118,IF(W$110=0,INDEX($F99:$N99,0,W$108),(INDEX($F99:$N99,0,W$110+1)-INDEX($F99:$N99,0,W$110))/(INDEX($F$4:$N$4,0,W$110+1)-INDEX($F$4:$N$4,0,W$110))+V118)))</f>
        <v>2.1955970170240304</v>
      </c>
      <c r="X118" s="186" cm="1">
        <f t="array" ref="X118">IF(X$110=-1,Y118,IF(X$110=99,W118,IF(X$110=0,INDEX($F99:$N99,0,X$108),(INDEX($F99:$N99,0,X$110+1)-INDEX($F99:$N99,0,X$110))/(INDEX($F$4:$N$4,0,X$110+1)-INDEX($F$4:$N$4,0,X$110))+W118)))</f>
        <v>2.2302627965367146</v>
      </c>
      <c r="Y118" s="186" cm="1">
        <f t="array" ref="Y118">IF(Y$110=-1,Z118,IF(Y$110=99,X118,IF(Y$110=0,INDEX($F99:$N99,0,Y$108),(INDEX($F99:$N99,0,Y$110+1)-INDEX($F99:$N99,0,Y$110))/(INDEX($F$4:$N$4,0,Y$110+1)-INDEX($F$4:$N$4,0,Y$110))+X118)))</f>
        <v>2.2649285760493987</v>
      </c>
      <c r="Z118" s="186" cm="1">
        <f t="array" ref="Z118">IF(Z$110=-1,AA118,IF(Z$110=99,Y118,IF(Z$110=0,INDEX($F99:$N99,0,Z$108),(INDEX($F99:$N99,0,Z$110+1)-INDEX($F99:$N99,0,Z$110))/(INDEX($F$4:$N$4,0,Z$110+1)-INDEX($F$4:$N$4,0,Z$110))+Y118)))</f>
        <v>2.2995943555620828</v>
      </c>
      <c r="AA118" s="186" cm="1">
        <f t="array" ref="AA118">IF(AA$110=-1,AB118,IF(AA$110=99,Z118,IF(AA$110=0,INDEX($F99:$N99,0,AA$108),(INDEX($F99:$N99,0,AA$110+1)-INDEX($F99:$N99,0,AA$110))/(INDEX($F$4:$N$4,0,AA$110+1)-INDEX($F$4:$N$4,0,AA$110))+Z118)))</f>
        <v>2.3342601350747669</v>
      </c>
      <c r="AB118" s="186" cm="1">
        <f t="array" ref="AB118">IF(AB$110=-1,AC118,IF(AB$110=99,AA118,IF(AB$110=0,INDEX($F99:$N99,0,AB$108),(INDEX($F99:$N99,0,AB$110+1)-INDEX($F99:$N99,0,AB$110))/(INDEX($F$4:$N$4,0,AB$110+1)-INDEX($F$4:$N$4,0,AB$110))+AA118)))</f>
        <v>2.3689259145874511</v>
      </c>
      <c r="AC118" s="186" cm="1">
        <f t="array" ref="AC118">IF(AC$110=-1,AD118,IF(AC$110=99,AB118,IF(AC$110=0,INDEX($F99:$N99,0,AC$108),(INDEX($F99:$N99,0,AC$110+1)-INDEX($F99:$N99,0,AC$110))/(INDEX($F$4:$N$4,0,AC$110+1)-INDEX($F$4:$N$4,0,AC$110))+AB118)))</f>
        <v>2.4035916941001352</v>
      </c>
      <c r="AD118" s="186" cm="1">
        <f t="array" ref="AD118">IF(AD$110=-1,AE118,IF(AD$110=99,AC118,IF(AD$110=0,INDEX($F99:$N99,0,AD$108),(INDEX($F99:$N99,0,AD$110+1)-INDEX($F99:$N99,0,AD$110))/(INDEX($F$4:$N$4,0,AD$110+1)-INDEX($F$4:$N$4,0,AD$110))+AC118)))</f>
        <v>2.4382574736128193</v>
      </c>
      <c r="AE118" s="186" cm="1">
        <f t="array" ref="AE118">IF(AE$110=-1,AF118,IF(AE$110=99,AD118,IF(AE$110=0,INDEX($F99:$N99,0,AE$108),(INDEX($F99:$N99,0,AE$110+1)-INDEX($F99:$N99,0,AE$110))/(INDEX($F$4:$N$4,0,AE$110+1)-INDEX($F$4:$N$4,0,AE$110))+AD118)))</f>
        <v>2.4729232531255043</v>
      </c>
      <c r="AF118" s="186" cm="1">
        <f t="array" ref="AF118">IF(AF$110=-1,AG118,IF(AF$110=99,AE118,IF(AF$110=0,INDEX($F99:$N99,0,AF$108),(INDEX($F99:$N99,0,AF$110+1)-INDEX($F99:$N99,0,AF$110))/(INDEX($F$4:$N$4,0,AF$110+1)-INDEX($F$4:$N$4,0,AF$110))+AE118)))</f>
        <v>2.5372242412159034</v>
      </c>
      <c r="AG118" s="186" cm="1">
        <f t="array" ref="AG118">IF(AG$110=-1,AH118,IF(AG$110=99,AF118,IF(AG$110=0,INDEX($F99:$N99,0,AG$108),(INDEX($F99:$N99,0,AG$110+1)-INDEX($F99:$N99,0,AG$110))/(INDEX($F$4:$N$4,0,AG$110+1)-INDEX($F$4:$N$4,0,AG$110))+AF118)))</f>
        <v>2.6015252293063025</v>
      </c>
      <c r="AH118" s="186" cm="1">
        <f t="array" ref="AH118">IF(AH$110=-1,AI118,IF(AH$110=99,AG118,IF(AH$110=0,INDEX($F99:$N99,0,AH$108),(INDEX($F99:$N99,0,AH$110+1)-INDEX($F99:$N99,0,AH$110))/(INDEX($F$4:$N$4,0,AH$110+1)-INDEX($F$4:$N$4,0,AH$110))+AG118)))</f>
        <v>2.6658262173967016</v>
      </c>
      <c r="AI118" s="186" cm="1">
        <f t="array" ref="AI118">IF(AI$110=-1,AJ118,IF(AI$110=99,AH118,IF(AI$110=0,INDEX($F99:$N99,0,AI$108),(INDEX($F99:$N99,0,AI$110+1)-INDEX($F99:$N99,0,AI$110))/(INDEX($F$4:$N$4,0,AI$110+1)-INDEX($F$4:$N$4,0,AI$110))+AH118)))</f>
        <v>2.7301272054871006</v>
      </c>
      <c r="AJ118" s="186" cm="1">
        <f t="array" ref="AJ118">IF(AJ$110=-1,AK118,IF(AJ$110=99,AI118,IF(AJ$110=0,INDEX($F99:$N99,0,AJ$108),(INDEX($F99:$N99,0,AJ$110+1)-INDEX($F99:$N99,0,AJ$110))/(INDEX($F$4:$N$4,0,AJ$110+1)-INDEX($F$4:$N$4,0,AJ$110))+AI118)))</f>
        <v>2.7944281935774997</v>
      </c>
      <c r="AK118" s="186" cm="1">
        <f t="array" ref="AK118">IF(AK$110=-1,AL118,IF(AK$110=99,AJ118,IF(AK$110=0,INDEX($F99:$N99,0,AK$108),(INDEX($F99:$N99,0,AK$110+1)-INDEX($F99:$N99,0,AK$110))/(INDEX($F$4:$N$4,0,AK$110+1)-INDEX($F$4:$N$4,0,AK$110))+AJ118)))</f>
        <v>2.8587291816678988</v>
      </c>
      <c r="AL118" s="186" cm="1">
        <f t="array" ref="AL118">IF(AL$110=-1,AM118,IF(AL$110=99,AK118,IF(AL$110=0,INDEX($F99:$N99,0,AL$108),(INDEX($F99:$N99,0,AL$110+1)-INDEX($F99:$N99,0,AL$110))/(INDEX($F$4:$N$4,0,AL$110+1)-INDEX($F$4:$N$4,0,AL$110))+AK118)))</f>
        <v>2.9230301697582979</v>
      </c>
      <c r="AM118" s="186" cm="1">
        <f t="array" ref="AM118">IF(AM$110=-1,AN118,IF(AM$110=99,AL118,IF(AM$110=0,INDEX($F99:$N99,0,AM$108),(INDEX($F99:$N99,0,AM$110+1)-INDEX($F99:$N99,0,AM$110))/(INDEX($F$4:$N$4,0,AM$110+1)-INDEX($F$4:$N$4,0,AM$110))+AL118)))</f>
        <v>2.987331157848697</v>
      </c>
      <c r="AN118" s="186" cm="1">
        <f t="array" ref="AN118">IF(AN$110=-1,AO118,IF(AN$110=99,AM118,IF(AN$110=0,INDEX($F99:$N99,0,AN$108),(INDEX($F99:$N99,0,AN$110+1)-INDEX($F99:$N99,0,AN$110))/(INDEX($F$4:$N$4,0,AN$110+1)-INDEX($F$4:$N$4,0,AN$110))+AM118)))</f>
        <v>3.051632145939096</v>
      </c>
      <c r="AO118" s="186" cm="1">
        <f t="array" ref="AO118">IF(AO$110=-1,AP118,IF(AO$110=99,AN118,IF(AO$110=0,INDEX($F99:$N99,0,AO$108),(INDEX($F99:$N99,0,AO$110+1)-INDEX($F99:$N99,0,AO$110))/(INDEX($F$4:$N$4,0,AO$110+1)-INDEX($F$4:$N$4,0,AO$110))+AN118)))</f>
        <v>3.1159331340294942</v>
      </c>
      <c r="AP118" s="186" cm="1">
        <f t="array" ref="AP118">IF(AP$110=-1,AQ118,IF(AP$110=99,AO118,IF(AP$110=0,INDEX($F99:$N99,0,AP$108),(INDEX($F99:$N99,0,AP$110+1)-INDEX($F99:$N99,0,AP$110))/(INDEX($F$4:$N$4,0,AP$110+1)-INDEX($F$4:$N$4,0,AP$110))+AO118)))</f>
        <v>3.2040189136847461</v>
      </c>
      <c r="AQ118" s="186" cm="1">
        <f t="array" ref="AQ118">IF(AQ$110=-1,AR118,IF(AQ$110=99,AP118,IF(AQ$110=0,INDEX($F99:$N99,0,AQ$108),(INDEX($F99:$N99,0,AQ$110+1)-INDEX($F99:$N99,0,AQ$110))/(INDEX($F$4:$N$4,0,AQ$110+1)-INDEX($F$4:$N$4,0,AQ$110))+AP118)))</f>
        <v>3.292104693339998</v>
      </c>
      <c r="AR118" s="186" cm="1">
        <f t="array" ref="AR118">IF(AR$110=-1,AS118,IF(AR$110=99,AQ118,IF(AR$110=0,INDEX($F99:$N99,0,AR$108),(INDEX($F99:$N99,0,AR$110+1)-INDEX($F99:$N99,0,AR$110))/(INDEX($F$4:$N$4,0,AR$110+1)-INDEX($F$4:$N$4,0,AR$110))+AQ118)))</f>
        <v>3.3801904729952499</v>
      </c>
      <c r="AS118" s="186" cm="1">
        <f t="array" ref="AS118">IF(AS$110=-1,AT118,IF(AS$110=99,AR118,IF(AS$110=0,INDEX($F99:$N99,0,AS$108),(INDEX($F99:$N99,0,AS$110+1)-INDEX($F99:$N99,0,AS$110))/(INDEX($F$4:$N$4,0,AS$110+1)-INDEX($F$4:$N$4,0,AS$110))+AR118)))</f>
        <v>3.4682762526505018</v>
      </c>
      <c r="AT118" s="186" cm="1">
        <f t="array" ref="AT118">IF(AT$110=-1,AU118,IF(AT$110=99,AS118,IF(AT$110=0,INDEX($F99:$N99,0,AT$108),(INDEX($F99:$N99,0,AT$110+1)-INDEX($F99:$N99,0,AT$110))/(INDEX($F$4:$N$4,0,AT$110+1)-INDEX($F$4:$N$4,0,AT$110))+AS118)))</f>
        <v>3.5563620323057537</v>
      </c>
      <c r="AU118" s="186" cm="1">
        <f t="array" ref="AU118">IF(AU$110=-1,AV118,IF(AU$110=99,AT118,IF(AU$110=0,INDEX($F99:$N99,0,AU$108),(INDEX($F99:$N99,0,AU$110+1)-INDEX($F99:$N99,0,AU$110))/(INDEX($F$4:$N$4,0,AU$110+1)-INDEX($F$4:$N$4,0,AU$110))+AT118)))</f>
        <v>3.6444478119610055</v>
      </c>
      <c r="AV118" s="186" cm="1">
        <f t="array" ref="AV118">IF(AV$110=-1,AW118,IF(AV$110=99,AU118,IF(AV$110=0,INDEX($F99:$N99,0,AV$108),(INDEX($F99:$N99,0,AV$110+1)-INDEX($F99:$N99,0,AV$110))/(INDEX($F$4:$N$4,0,AV$110+1)-INDEX($F$4:$N$4,0,AV$110))+AU118)))</f>
        <v>3.7325335916162574</v>
      </c>
      <c r="AW118" s="186" cm="1">
        <f t="array" ref="AW118">IF(AW$110=-1,AX118,IF(AW$110=99,AV118,IF(AW$110=0,INDEX($F99:$N99,0,AW$108),(INDEX($F99:$N99,0,AW$110+1)-INDEX($F99:$N99,0,AW$110))/(INDEX($F$4:$N$4,0,AW$110+1)-INDEX($F$4:$N$4,0,AW$110))+AV118)))</f>
        <v>3.8206193712715093</v>
      </c>
      <c r="AX118" s="186" cm="1">
        <f t="array" ref="AX118">IF(AX$110=-1,AY118,IF(AX$110=99,AW118,IF(AX$110=0,INDEX($F99:$N99,0,AX$108),(INDEX($F99:$N99,0,AX$110+1)-INDEX($F99:$N99,0,AX$110))/(INDEX($F$4:$N$4,0,AX$110+1)-INDEX($F$4:$N$4,0,AX$110))+AW118)))</f>
        <v>3.9087051509267612</v>
      </c>
      <c r="AY118" s="186" cm="1">
        <f t="array" ref="AY118">IF(AY$110=-1,AZ118,IF(AY$110=99,AX118,IF(AY$110=0,INDEX($F99:$N99,0,AY$108),(INDEX($F99:$N99,0,AY$110+1)-INDEX($F99:$N99,0,AY$110))/(INDEX($F$4:$N$4,0,AY$110+1)-INDEX($F$4:$N$4,0,AY$110))+AX118)))</f>
        <v>3.9967909305820153</v>
      </c>
      <c r="AZ118" s="186" cm="1">
        <f t="array" ref="AZ118">IF(AZ$110=-1,BA118,IF(AZ$110=99,AY118,IF(AZ$110=0,INDEX($F99:$N99,0,AZ$108),(INDEX($F99:$N99,0,AZ$110+1)-INDEX($F99:$N99,0,AZ$110))/(INDEX($F$4:$N$4,0,AZ$110+1)-INDEX($F$4:$N$4,0,AZ$110))+AY118)))</f>
        <v>3.9967909305820153</v>
      </c>
      <c r="BA118" s="186" cm="1">
        <f t="array" ref="BA118">IF(BA$110=-1,BB118,IF(BA$110=99,AZ118,IF(BA$110=0,INDEX($F99:$N99,0,BA$108),(INDEX($F99:$N99,0,BA$110+1)-INDEX($F99:$N99,0,BA$110))/(INDEX($F$4:$N$4,0,BA$110+1)-INDEX($F$4:$N$4,0,BA$110))+AZ118)))</f>
        <v>3.9967909305820153</v>
      </c>
    </row>
    <row r="119" spans="1:53">
      <c r="A119" s="116" t="s">
        <v>16</v>
      </c>
      <c r="B119" s="22" t="str">
        <f t="shared" si="216"/>
        <v/>
      </c>
      <c r="C119" s="23" t="str">
        <f t="shared" si="217"/>
        <v/>
      </c>
      <c r="D119" s="57" t="str">
        <f>ITEMS_TRA!C23</f>
        <v>TFHCV8</v>
      </c>
      <c r="E119" s="23" t="str">
        <f t="shared" si="218"/>
        <v/>
      </c>
      <c r="H119" s="23" t="str">
        <f t="shared" si="218"/>
        <v/>
      </c>
      <c r="J119" s="23" t="str">
        <f t="shared" si="218"/>
        <v/>
      </c>
      <c r="K119" s="23" t="str">
        <f t="shared" si="218"/>
        <v/>
      </c>
      <c r="L119" s="125" t="str">
        <f t="shared" si="219"/>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0.11660302875209383</v>
      </c>
      <c r="V119" s="186" cm="1">
        <f t="array" ref="V119">IF(V$110=-1,W119,IF(V$110=99,U119,IF(V$110=0,INDEX($F100:$N100,0,V$108),(INDEX($F100:$N100,0,V$110+1)-INDEX($F100:$N100,0,V$110))/(INDEX($F$4:$N$4,0,V$110+1)-INDEX($F$4:$N$4,0,V$110))+U119)))</f>
        <v>0.11863287274580615</v>
      </c>
      <c r="W119" s="186" cm="1">
        <f t="array" ref="W119">IF(W$110=-1,X119,IF(W$110=99,V119,IF(W$110=0,INDEX($F100:$N100,0,W$108),(INDEX($F100:$N100,0,W$110+1)-INDEX($F100:$N100,0,W$110))/(INDEX($F$4:$N$4,0,W$110+1)-INDEX($F$4:$N$4,0,W$110))+V119)))</f>
        <v>0.12053598791123762</v>
      </c>
      <c r="X119" s="186" cm="1">
        <f t="array" ref="X119">IF(X$110=-1,Y119,IF(X$110=99,W119,IF(X$110=0,INDEX($F100:$N100,0,X$108),(INDEX($F100:$N100,0,X$110+1)-INDEX($F100:$N100,0,X$110))/(INDEX($F$4:$N$4,0,X$110+1)-INDEX($F$4:$N$4,0,X$110))+W119)))</f>
        <v>0.1224391030766691</v>
      </c>
      <c r="Y119" s="186" cm="1">
        <f t="array" ref="Y119">IF(Y$110=-1,Z119,IF(Y$110=99,X119,IF(Y$110=0,INDEX($F100:$N100,0,Y$108),(INDEX($F100:$N100,0,Y$110+1)-INDEX($F100:$N100,0,Y$110))/(INDEX($F$4:$N$4,0,Y$110+1)-INDEX($F$4:$N$4,0,Y$110))+X119)))</f>
        <v>0.12434221824210057</v>
      </c>
      <c r="Z119" s="186" cm="1">
        <f t="array" ref="Z119">IF(Z$110=-1,AA119,IF(Z$110=99,Y119,IF(Z$110=0,INDEX($F100:$N100,0,Z$108),(INDEX($F100:$N100,0,Z$110+1)-INDEX($F100:$N100,0,Z$110))/(INDEX($F$4:$N$4,0,Z$110+1)-INDEX($F$4:$N$4,0,Z$110))+Y119)))</f>
        <v>0.12624533340753202</v>
      </c>
      <c r="AA119" s="186" cm="1">
        <f t="array" ref="AA119">IF(AA$110=-1,AB119,IF(AA$110=99,Z119,IF(AA$110=0,INDEX($F100:$N100,0,AA$108),(INDEX($F100:$N100,0,AA$110+1)-INDEX($F100:$N100,0,AA$110))/(INDEX($F$4:$N$4,0,AA$110+1)-INDEX($F$4:$N$4,0,AA$110))+Z119)))</f>
        <v>0.12814844857296348</v>
      </c>
      <c r="AB119" s="186" cm="1">
        <f t="array" ref="AB119">IF(AB$110=-1,AC119,IF(AB$110=99,AA119,IF(AB$110=0,INDEX($F100:$N100,0,AB$108),(INDEX($F100:$N100,0,AB$110+1)-INDEX($F100:$N100,0,AB$110))/(INDEX($F$4:$N$4,0,AB$110+1)-INDEX($F$4:$N$4,0,AB$110))+AA119)))</f>
        <v>0.13005156373839494</v>
      </c>
      <c r="AC119" s="186" cm="1">
        <f t="array" ref="AC119">IF(AC$110=-1,AD119,IF(AC$110=99,AB119,IF(AC$110=0,INDEX($F100:$N100,0,AC$108),(INDEX($F100:$N100,0,AC$110+1)-INDEX($F100:$N100,0,AC$110))/(INDEX($F$4:$N$4,0,AC$110+1)-INDEX($F$4:$N$4,0,AC$110))+AB119)))</f>
        <v>0.13195467890382639</v>
      </c>
      <c r="AD119" s="186" cm="1">
        <f t="array" ref="AD119">IF(AD$110=-1,AE119,IF(AD$110=99,AC119,IF(AD$110=0,INDEX($F100:$N100,0,AD$108),(INDEX($F100:$N100,0,AD$110+1)-INDEX($F100:$N100,0,AD$110))/(INDEX($F$4:$N$4,0,AD$110+1)-INDEX($F$4:$N$4,0,AD$110))+AC119)))</f>
        <v>0.13385779406925785</v>
      </c>
      <c r="AE119" s="186" cm="1">
        <f t="array" ref="AE119">IF(AE$110=-1,AF119,IF(AE$110=99,AD119,IF(AE$110=0,INDEX($F100:$N100,0,AE$108),(INDEX($F100:$N100,0,AE$110+1)-INDEX($F100:$N100,0,AE$110))/(INDEX($F$4:$N$4,0,AE$110+1)-INDEX($F$4:$N$4,0,AE$110))+AD119)))</f>
        <v>0.13576090923468939</v>
      </c>
      <c r="AF119" s="186" cm="1">
        <f t="array" ref="AF119">IF(AF$110=-1,AG119,IF(AF$110=99,AE119,IF(AF$110=0,INDEX($F100:$N100,0,AF$108),(INDEX($F100:$N100,0,AF$110+1)-INDEX($F100:$N100,0,AF$110))/(INDEX($F$4:$N$4,0,AF$110+1)-INDEX($F$4:$N$4,0,AF$110))+AE119)))</f>
        <v>0.13929096646424891</v>
      </c>
      <c r="AG119" s="186" cm="1">
        <f t="array" ref="AG119">IF(AG$110=-1,AH119,IF(AG$110=99,AF119,IF(AG$110=0,INDEX($F100:$N100,0,AG$108),(INDEX($F100:$N100,0,AG$110+1)-INDEX($F100:$N100,0,AG$110))/(INDEX($F$4:$N$4,0,AG$110+1)-INDEX($F$4:$N$4,0,AG$110))+AF119)))</f>
        <v>0.14282102369380842</v>
      </c>
      <c r="AH119" s="186" cm="1">
        <f t="array" ref="AH119">IF(AH$110=-1,AI119,IF(AH$110=99,AG119,IF(AH$110=0,INDEX($F100:$N100,0,AH$108),(INDEX($F100:$N100,0,AH$110+1)-INDEX($F100:$N100,0,AH$110))/(INDEX($F$4:$N$4,0,AH$110+1)-INDEX($F$4:$N$4,0,AH$110))+AG119)))</f>
        <v>0.14635108092336793</v>
      </c>
      <c r="AI119" s="186" cm="1">
        <f t="array" ref="AI119">IF(AI$110=-1,AJ119,IF(AI$110=99,AH119,IF(AI$110=0,INDEX($F100:$N100,0,AI$108),(INDEX($F100:$N100,0,AI$110+1)-INDEX($F100:$N100,0,AI$110))/(INDEX($F$4:$N$4,0,AI$110+1)-INDEX($F$4:$N$4,0,AI$110))+AH119)))</f>
        <v>0.14988113815292745</v>
      </c>
      <c r="AJ119" s="186" cm="1">
        <f t="array" ref="AJ119">IF(AJ$110=-1,AK119,IF(AJ$110=99,AI119,IF(AJ$110=0,INDEX($F100:$N100,0,AJ$108),(INDEX($F100:$N100,0,AJ$110+1)-INDEX($F100:$N100,0,AJ$110))/(INDEX($F$4:$N$4,0,AJ$110+1)-INDEX($F$4:$N$4,0,AJ$110))+AI119)))</f>
        <v>0.15341119538248696</v>
      </c>
      <c r="AK119" s="186" cm="1">
        <f t="array" ref="AK119">IF(AK$110=-1,AL119,IF(AK$110=99,AJ119,IF(AK$110=0,INDEX($F100:$N100,0,AK$108),(INDEX($F100:$N100,0,AK$110+1)-INDEX($F100:$N100,0,AK$110))/(INDEX($F$4:$N$4,0,AK$110+1)-INDEX($F$4:$N$4,0,AK$110))+AJ119)))</f>
        <v>0.15694125261204647</v>
      </c>
      <c r="AL119" s="186" cm="1">
        <f t="array" ref="AL119">IF(AL$110=-1,AM119,IF(AL$110=99,AK119,IF(AL$110=0,INDEX($F100:$N100,0,AL$108),(INDEX($F100:$N100,0,AL$110+1)-INDEX($F100:$N100,0,AL$110))/(INDEX($F$4:$N$4,0,AL$110+1)-INDEX($F$4:$N$4,0,AL$110))+AK119)))</f>
        <v>0.16047130984160599</v>
      </c>
      <c r="AM119" s="186" cm="1">
        <f t="array" ref="AM119">IF(AM$110=-1,AN119,IF(AM$110=99,AL119,IF(AM$110=0,INDEX($F100:$N100,0,AM$108),(INDEX($F100:$N100,0,AM$110+1)-INDEX($F100:$N100,0,AM$110))/(INDEX($F$4:$N$4,0,AM$110+1)-INDEX($F$4:$N$4,0,AM$110))+AL119)))</f>
        <v>0.1640013670711655</v>
      </c>
      <c r="AN119" s="186" cm="1">
        <f t="array" ref="AN119">IF(AN$110=-1,AO119,IF(AN$110=99,AM119,IF(AN$110=0,INDEX($F100:$N100,0,AN$108),(INDEX($F100:$N100,0,AN$110+1)-INDEX($F100:$N100,0,AN$110))/(INDEX($F$4:$N$4,0,AN$110+1)-INDEX($F$4:$N$4,0,AN$110))+AM119)))</f>
        <v>0.16753142430072501</v>
      </c>
      <c r="AO119" s="186" cm="1">
        <f t="array" ref="AO119">IF(AO$110=-1,AP119,IF(AO$110=99,AN119,IF(AO$110=0,INDEX($F100:$N100,0,AO$108),(INDEX($F100:$N100,0,AO$110+1)-INDEX($F100:$N100,0,AO$110))/(INDEX($F$4:$N$4,0,AO$110+1)-INDEX($F$4:$N$4,0,AO$110))+AN119)))</f>
        <v>0.17106148153028447</v>
      </c>
      <c r="AP119" s="186" cm="1">
        <f t="array" ref="AP119">IF(AP$110=-1,AQ119,IF(AP$110=99,AO119,IF(AP$110=0,INDEX($F100:$N100,0,AP$108),(INDEX($F100:$N100,0,AP$110+1)-INDEX($F100:$N100,0,AP$110))/(INDEX($F$4:$N$4,0,AP$110+1)-INDEX($F$4:$N$4,0,AP$110))+AO119)))</f>
        <v>0.17589729902746282</v>
      </c>
      <c r="AQ119" s="186" cm="1">
        <f t="array" ref="AQ119">IF(AQ$110=-1,AR119,IF(AQ$110=99,AP119,IF(AQ$110=0,INDEX($F100:$N100,0,AQ$108),(INDEX($F100:$N100,0,AQ$110+1)-INDEX($F100:$N100,0,AQ$110))/(INDEX($F$4:$N$4,0,AQ$110+1)-INDEX($F$4:$N$4,0,AQ$110))+AP119)))</f>
        <v>0.18073311652464116</v>
      </c>
      <c r="AR119" s="186" cm="1">
        <f t="array" ref="AR119">IF(AR$110=-1,AS119,IF(AR$110=99,AQ119,IF(AR$110=0,INDEX($F100:$N100,0,AR$108),(INDEX($F100:$N100,0,AR$110+1)-INDEX($F100:$N100,0,AR$110))/(INDEX($F$4:$N$4,0,AR$110+1)-INDEX($F$4:$N$4,0,AR$110))+AQ119)))</f>
        <v>0.18556893402181951</v>
      </c>
      <c r="AS119" s="186" cm="1">
        <f t="array" ref="AS119">IF(AS$110=-1,AT119,IF(AS$110=99,AR119,IF(AS$110=0,INDEX($F100:$N100,0,AS$108),(INDEX($F100:$N100,0,AS$110+1)-INDEX($F100:$N100,0,AS$110))/(INDEX($F$4:$N$4,0,AS$110+1)-INDEX($F$4:$N$4,0,AS$110))+AR119)))</f>
        <v>0.19040475151899786</v>
      </c>
      <c r="AT119" s="186" cm="1">
        <f t="array" ref="AT119">IF(AT$110=-1,AU119,IF(AT$110=99,AS119,IF(AT$110=0,INDEX($F100:$N100,0,AT$108),(INDEX($F100:$N100,0,AT$110+1)-INDEX($F100:$N100,0,AT$110))/(INDEX($F$4:$N$4,0,AT$110+1)-INDEX($F$4:$N$4,0,AT$110))+AS119)))</f>
        <v>0.1952405690161762</v>
      </c>
      <c r="AU119" s="186" cm="1">
        <f t="array" ref="AU119">IF(AU$110=-1,AV119,IF(AU$110=99,AT119,IF(AU$110=0,INDEX($F100:$N100,0,AU$108),(INDEX($F100:$N100,0,AU$110+1)-INDEX($F100:$N100,0,AU$110))/(INDEX($F$4:$N$4,0,AU$110+1)-INDEX($F$4:$N$4,0,AU$110))+AT119)))</f>
        <v>0.20007638651335455</v>
      </c>
      <c r="AV119" s="186" cm="1">
        <f t="array" ref="AV119">IF(AV$110=-1,AW119,IF(AV$110=99,AU119,IF(AV$110=0,INDEX($F100:$N100,0,AV$108),(INDEX($F100:$N100,0,AV$110+1)-INDEX($F100:$N100,0,AV$110))/(INDEX($F$4:$N$4,0,AV$110+1)-INDEX($F$4:$N$4,0,AV$110))+AU119)))</f>
        <v>0.20491220401053289</v>
      </c>
      <c r="AW119" s="186" cm="1">
        <f t="array" ref="AW119">IF(AW$110=-1,AX119,IF(AW$110=99,AV119,IF(AW$110=0,INDEX($F100:$N100,0,AW$108),(INDEX($F100:$N100,0,AW$110+1)-INDEX($F100:$N100,0,AW$110))/(INDEX($F$4:$N$4,0,AW$110+1)-INDEX($F$4:$N$4,0,AW$110))+AV119)))</f>
        <v>0.20974802150771124</v>
      </c>
      <c r="AX119" s="186" cm="1">
        <f t="array" ref="AX119">IF(AX$110=-1,AY119,IF(AX$110=99,AW119,IF(AX$110=0,INDEX($F100:$N100,0,AX$108),(INDEX($F100:$N100,0,AX$110+1)-INDEX($F100:$N100,0,AX$110))/(INDEX($F$4:$N$4,0,AX$110+1)-INDEX($F$4:$N$4,0,AX$110))+AW119)))</f>
        <v>0.21458383900488959</v>
      </c>
      <c r="AY119" s="186" cm="1">
        <f t="array" ref="AY119">IF(AY$110=-1,AZ119,IF(AY$110=99,AX119,IF(AY$110=0,INDEX($F100:$N100,0,AY$108),(INDEX($F100:$N100,0,AY$110+1)-INDEX($F100:$N100,0,AY$110))/(INDEX($F$4:$N$4,0,AY$110+1)-INDEX($F$4:$N$4,0,AY$110))+AX119)))</f>
        <v>0.21941965650206802</v>
      </c>
      <c r="AZ119" s="186" cm="1">
        <f t="array" ref="AZ119">IF(AZ$110=-1,BA119,IF(AZ$110=99,AY119,IF(AZ$110=0,INDEX($F100:$N100,0,AZ$108),(INDEX($F100:$N100,0,AZ$110+1)-INDEX($F100:$N100,0,AZ$110))/(INDEX($F$4:$N$4,0,AZ$110+1)-INDEX($F$4:$N$4,0,AZ$110))+AY119)))</f>
        <v>0.21941965650206802</v>
      </c>
      <c r="BA119" s="186" cm="1">
        <f t="array" ref="BA119">IF(BA$110=-1,BB119,IF(BA$110=99,AZ119,IF(BA$110=0,INDEX($F100:$N100,0,BA$108),(INDEX($F100:$N100,0,BA$110+1)-INDEX($F100:$N100,0,BA$110))/(INDEX($F$4:$N$4,0,BA$110+1)-INDEX($F$4:$N$4,0,BA$110))+AZ119)))</f>
        <v>0.21941965650206802</v>
      </c>
    </row>
    <row r="120" spans="1:53">
      <c r="A120" s="116" t="s">
        <v>16</v>
      </c>
      <c r="B120" s="22" t="str">
        <f t="shared" si="216"/>
        <v/>
      </c>
      <c r="C120" s="23" t="str">
        <f t="shared" si="217"/>
        <v/>
      </c>
      <c r="D120" s="57" t="str">
        <f>ITEMS_TRA!C24</f>
        <v>TFHCV9</v>
      </c>
      <c r="E120" s="23" t="str">
        <f t="shared" si="218"/>
        <v/>
      </c>
      <c r="H120" s="23" t="str">
        <f t="shared" si="218"/>
        <v/>
      </c>
      <c r="J120" s="23" t="str">
        <f t="shared" si="218"/>
        <v/>
      </c>
      <c r="K120" s="23" t="str">
        <f t="shared" si="218"/>
        <v/>
      </c>
      <c r="L120" s="125" t="str">
        <f t="shared" si="219"/>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2.806180339405084E-2</v>
      </c>
      <c r="V120" s="186" cm="1">
        <f t="array" ref="V120">IF(V$110=-1,W120,IF(V$110=99,U120,IF(V$110=0,INDEX($F101:$N101,0,V$108),(INDEX($F101:$N101,0,V$110+1)-INDEX($F101:$N101,0,V$110))/(INDEX($F$4:$N$4,0,V$110+1)-INDEX($F$4:$N$4,0,V$110))+U120)))</f>
        <v>2.8550307712349926E-2</v>
      </c>
      <c r="W120" s="186" cm="1">
        <f t="array" ref="W120">IF(W$110=-1,X120,IF(W$110=99,V120,IF(W$110=0,INDEX($F101:$N101,0,W$108),(INDEX($F101:$N101,0,W$110+1)-INDEX($F101:$N101,0,W$110))/(INDEX($F$4:$N$4,0,W$110+1)-INDEX($F$4:$N$4,0,W$110))+V120)))</f>
        <v>2.9008313342050309E-2</v>
      </c>
      <c r="X120" s="186" cm="1">
        <f t="array" ref="X120">IF(X$110=-1,Y120,IF(X$110=99,W120,IF(X$110=0,INDEX($F101:$N101,0,X$108),(INDEX($F101:$N101,0,X$110+1)-INDEX($F101:$N101,0,X$110))/(INDEX($F$4:$N$4,0,X$110+1)-INDEX($F$4:$N$4,0,X$110))+W120)))</f>
        <v>2.9466318971750692E-2</v>
      </c>
      <c r="Y120" s="186" cm="1">
        <f t="array" ref="Y120">IF(Y$110=-1,Z120,IF(Y$110=99,X120,IF(Y$110=0,INDEX($F101:$N101,0,Y$108),(INDEX($F101:$N101,0,Y$110+1)-INDEX($F101:$N101,0,Y$110))/(INDEX($F$4:$N$4,0,Y$110+1)-INDEX($F$4:$N$4,0,Y$110))+X120)))</f>
        <v>2.9924324601451075E-2</v>
      </c>
      <c r="Z120" s="186" cm="1">
        <f t="array" ref="Z120">IF(Z$110=-1,AA120,IF(Z$110=99,Y120,IF(Z$110=0,INDEX($F101:$N101,0,Z$108),(INDEX($F101:$N101,0,Z$110+1)-INDEX($F101:$N101,0,Z$110))/(INDEX($F$4:$N$4,0,Z$110+1)-INDEX($F$4:$N$4,0,Z$110))+Y120)))</f>
        <v>3.0382330231151458E-2</v>
      </c>
      <c r="AA120" s="186" cm="1">
        <f t="array" ref="AA120">IF(AA$110=-1,AB120,IF(AA$110=99,Z120,IF(AA$110=0,INDEX($F101:$N101,0,AA$108),(INDEX($F101:$N101,0,AA$110+1)-INDEX($F101:$N101,0,AA$110))/(INDEX($F$4:$N$4,0,AA$110+1)-INDEX($F$4:$N$4,0,AA$110))+Z120)))</f>
        <v>3.0840335860851841E-2</v>
      </c>
      <c r="AB120" s="186" cm="1">
        <f t="array" ref="AB120">IF(AB$110=-1,AC120,IF(AB$110=99,AA120,IF(AB$110=0,INDEX($F101:$N101,0,AB$108),(INDEX($F101:$N101,0,AB$110+1)-INDEX($F101:$N101,0,AB$110))/(INDEX($F$4:$N$4,0,AB$110+1)-INDEX($F$4:$N$4,0,AB$110))+AA120)))</f>
        <v>3.1298341490552224E-2</v>
      </c>
      <c r="AC120" s="186" cm="1">
        <f t="array" ref="AC120">IF(AC$110=-1,AD120,IF(AC$110=99,AB120,IF(AC$110=0,INDEX($F101:$N101,0,AC$108),(INDEX($F101:$N101,0,AC$110+1)-INDEX($F101:$N101,0,AC$110))/(INDEX($F$4:$N$4,0,AC$110+1)-INDEX($F$4:$N$4,0,AC$110))+AB120)))</f>
        <v>3.1756347120252604E-2</v>
      </c>
      <c r="AD120" s="186" cm="1">
        <f t="array" ref="AD120">IF(AD$110=-1,AE120,IF(AD$110=99,AC120,IF(AD$110=0,INDEX($F101:$N101,0,AD$108),(INDEX($F101:$N101,0,AD$110+1)-INDEX($F101:$N101,0,AD$110))/(INDEX($F$4:$N$4,0,AD$110+1)-INDEX($F$4:$N$4,0,AD$110))+AC120)))</f>
        <v>3.2214352749952983E-2</v>
      </c>
      <c r="AE120" s="186" cm="1">
        <f t="array" ref="AE120">IF(AE$110=-1,AF120,IF(AE$110=99,AD120,IF(AE$110=0,INDEX($F101:$N101,0,AE$108),(INDEX($F101:$N101,0,AE$110+1)-INDEX($F101:$N101,0,AE$110))/(INDEX($F$4:$N$4,0,AE$110+1)-INDEX($F$4:$N$4,0,AE$110))+AD120)))</f>
        <v>3.2672358379653363E-2</v>
      </c>
      <c r="AF120" s="186" cm="1">
        <f t="array" ref="AF120">IF(AF$110=-1,AG120,IF(AF$110=99,AE120,IF(AF$110=0,INDEX($F101:$N101,0,AF$108),(INDEX($F101:$N101,0,AF$110+1)-INDEX($F101:$N101,0,AF$110))/(INDEX($F$4:$N$4,0,AF$110+1)-INDEX($F$4:$N$4,0,AF$110))+AE120)))</f>
        <v>3.3521905539841239E-2</v>
      </c>
      <c r="AG120" s="186" cm="1">
        <f t="array" ref="AG120">IF(AG$110=-1,AH120,IF(AG$110=99,AF120,IF(AG$110=0,INDEX($F101:$N101,0,AG$108),(INDEX($F101:$N101,0,AG$110+1)-INDEX($F101:$N101,0,AG$110))/(INDEX($F$4:$N$4,0,AG$110+1)-INDEX($F$4:$N$4,0,AG$110))+AF120)))</f>
        <v>3.4371452700029115E-2</v>
      </c>
      <c r="AH120" s="186" cm="1">
        <f t="array" ref="AH120">IF(AH$110=-1,AI120,IF(AH$110=99,AG120,IF(AH$110=0,INDEX($F101:$N101,0,AH$108),(INDEX($F101:$N101,0,AH$110+1)-INDEX($F101:$N101,0,AH$110))/(INDEX($F$4:$N$4,0,AH$110+1)-INDEX($F$4:$N$4,0,AH$110))+AG120)))</f>
        <v>3.5220999860216991E-2</v>
      </c>
      <c r="AI120" s="186" cm="1">
        <f t="array" ref="AI120">IF(AI$110=-1,AJ120,IF(AI$110=99,AH120,IF(AI$110=0,INDEX($F101:$N101,0,AI$108),(INDEX($F101:$N101,0,AI$110+1)-INDEX($F101:$N101,0,AI$110))/(INDEX($F$4:$N$4,0,AI$110+1)-INDEX($F$4:$N$4,0,AI$110))+AH120)))</f>
        <v>3.6070547020404867E-2</v>
      </c>
      <c r="AJ120" s="186" cm="1">
        <f t="array" ref="AJ120">IF(AJ$110=-1,AK120,IF(AJ$110=99,AI120,IF(AJ$110=0,INDEX($F101:$N101,0,AJ$108),(INDEX($F101:$N101,0,AJ$110+1)-INDEX($F101:$N101,0,AJ$110))/(INDEX($F$4:$N$4,0,AJ$110+1)-INDEX($F$4:$N$4,0,AJ$110))+AI120)))</f>
        <v>3.6920094180592743E-2</v>
      </c>
      <c r="AK120" s="186" cm="1">
        <f t="array" ref="AK120">IF(AK$110=-1,AL120,IF(AK$110=99,AJ120,IF(AK$110=0,INDEX($F101:$N101,0,AK$108),(INDEX($F101:$N101,0,AK$110+1)-INDEX($F101:$N101,0,AK$110))/(INDEX($F$4:$N$4,0,AK$110+1)-INDEX($F$4:$N$4,0,AK$110))+AJ120)))</f>
        <v>3.7769641340780619E-2</v>
      </c>
      <c r="AL120" s="186" cm="1">
        <f t="array" ref="AL120">IF(AL$110=-1,AM120,IF(AL$110=99,AK120,IF(AL$110=0,INDEX($F101:$N101,0,AL$108),(INDEX($F101:$N101,0,AL$110+1)-INDEX($F101:$N101,0,AL$110))/(INDEX($F$4:$N$4,0,AL$110+1)-INDEX($F$4:$N$4,0,AL$110))+AK120)))</f>
        <v>3.8619188500968495E-2</v>
      </c>
      <c r="AM120" s="186" cm="1">
        <f t="array" ref="AM120">IF(AM$110=-1,AN120,IF(AM$110=99,AL120,IF(AM$110=0,INDEX($F101:$N101,0,AM$108),(INDEX($F101:$N101,0,AM$110+1)-INDEX($F101:$N101,0,AM$110))/(INDEX($F$4:$N$4,0,AM$110+1)-INDEX($F$4:$N$4,0,AM$110))+AL120)))</f>
        <v>3.9468735661156371E-2</v>
      </c>
      <c r="AN120" s="186" cm="1">
        <f t="array" ref="AN120">IF(AN$110=-1,AO120,IF(AN$110=99,AM120,IF(AN$110=0,INDEX($F101:$N101,0,AN$108),(INDEX($F101:$N101,0,AN$110+1)-INDEX($F101:$N101,0,AN$110))/(INDEX($F$4:$N$4,0,AN$110+1)-INDEX($F$4:$N$4,0,AN$110))+AM120)))</f>
        <v>4.0318282821344247E-2</v>
      </c>
      <c r="AO120" s="186" cm="1">
        <f t="array" ref="AO120">IF(AO$110=-1,AP120,IF(AO$110=99,AN120,IF(AO$110=0,INDEX($F101:$N101,0,AO$108),(INDEX($F101:$N101,0,AO$110+1)-INDEX($F101:$N101,0,AO$110))/(INDEX($F$4:$N$4,0,AO$110+1)-INDEX($F$4:$N$4,0,AO$110))+AN120)))</f>
        <v>4.1167829981532129E-2</v>
      </c>
      <c r="AP120" s="186" cm="1">
        <f t="array" ref="AP120">IF(AP$110=-1,AQ120,IF(AP$110=99,AO120,IF(AP$110=0,INDEX($F101:$N101,0,AP$108),(INDEX($F101:$N101,0,AP$110+1)-INDEX($F101:$N101,0,AP$110))/(INDEX($F$4:$N$4,0,AP$110+1)-INDEX($F$4:$N$4,0,AP$110))+AO120)))</f>
        <v>4.2331622734667569E-2</v>
      </c>
      <c r="AQ120" s="186" cm="1">
        <f t="array" ref="AQ120">IF(AQ$110=-1,AR120,IF(AQ$110=99,AP120,IF(AQ$110=0,INDEX($F101:$N101,0,AQ$108),(INDEX($F101:$N101,0,AQ$110+1)-INDEX($F101:$N101,0,AQ$110))/(INDEX($F$4:$N$4,0,AQ$110+1)-INDEX($F$4:$N$4,0,AQ$110))+AP120)))</f>
        <v>4.3495415487803009E-2</v>
      </c>
      <c r="AR120" s="186" cm="1">
        <f t="array" ref="AR120">IF(AR$110=-1,AS120,IF(AR$110=99,AQ120,IF(AR$110=0,INDEX($F101:$N101,0,AR$108),(INDEX($F101:$N101,0,AR$110+1)-INDEX($F101:$N101,0,AR$110))/(INDEX($F$4:$N$4,0,AR$110+1)-INDEX($F$4:$N$4,0,AR$110))+AQ120)))</f>
        <v>4.4659208240938449E-2</v>
      </c>
      <c r="AS120" s="186" cm="1">
        <f t="array" ref="AS120">IF(AS$110=-1,AT120,IF(AS$110=99,AR120,IF(AS$110=0,INDEX($F101:$N101,0,AS$108),(INDEX($F101:$N101,0,AS$110+1)-INDEX($F101:$N101,0,AS$110))/(INDEX($F$4:$N$4,0,AS$110+1)-INDEX($F$4:$N$4,0,AS$110))+AR120)))</f>
        <v>4.5823000994073888E-2</v>
      </c>
      <c r="AT120" s="186" cm="1">
        <f t="array" ref="AT120">IF(AT$110=-1,AU120,IF(AT$110=99,AS120,IF(AT$110=0,INDEX($F101:$N101,0,AT$108),(INDEX($F101:$N101,0,AT$110+1)-INDEX($F101:$N101,0,AT$110))/(INDEX($F$4:$N$4,0,AT$110+1)-INDEX($F$4:$N$4,0,AT$110))+AS120)))</f>
        <v>4.6986793747209328E-2</v>
      </c>
      <c r="AU120" s="186" cm="1">
        <f t="array" ref="AU120">IF(AU$110=-1,AV120,IF(AU$110=99,AT120,IF(AU$110=0,INDEX($F101:$N101,0,AU$108),(INDEX($F101:$N101,0,AU$110+1)-INDEX($F101:$N101,0,AU$110))/(INDEX($F$4:$N$4,0,AU$110+1)-INDEX($F$4:$N$4,0,AU$110))+AT120)))</f>
        <v>4.8150586500344768E-2</v>
      </c>
      <c r="AV120" s="186" cm="1">
        <f t="array" ref="AV120">IF(AV$110=-1,AW120,IF(AV$110=99,AU120,IF(AV$110=0,INDEX($F101:$N101,0,AV$108),(INDEX($F101:$N101,0,AV$110+1)-INDEX($F101:$N101,0,AV$110))/(INDEX($F$4:$N$4,0,AV$110+1)-INDEX($F$4:$N$4,0,AV$110))+AU120)))</f>
        <v>4.9314379253480208E-2</v>
      </c>
      <c r="AW120" s="186" cm="1">
        <f t="array" ref="AW120">IF(AW$110=-1,AX120,IF(AW$110=99,AV120,IF(AW$110=0,INDEX($F101:$N101,0,AW$108),(INDEX($F101:$N101,0,AW$110+1)-INDEX($F101:$N101,0,AW$110))/(INDEX($F$4:$N$4,0,AW$110+1)-INDEX($F$4:$N$4,0,AW$110))+AV120)))</f>
        <v>5.0478172006615647E-2</v>
      </c>
      <c r="AX120" s="186" cm="1">
        <f t="array" ref="AX120">IF(AX$110=-1,AY120,IF(AX$110=99,AW120,IF(AX$110=0,INDEX($F101:$N101,0,AX$108),(INDEX($F101:$N101,0,AX$110+1)-INDEX($F101:$N101,0,AX$110))/(INDEX($F$4:$N$4,0,AX$110+1)-INDEX($F$4:$N$4,0,AX$110))+AW120)))</f>
        <v>5.1641964759751087E-2</v>
      </c>
      <c r="AY120" s="186" cm="1">
        <f t="array" ref="AY120">IF(AY$110=-1,AZ120,IF(AY$110=99,AX120,IF(AY$110=0,INDEX($F101:$N101,0,AY$108),(INDEX($F101:$N101,0,AY$110+1)-INDEX($F101:$N101,0,AY$110))/(INDEX($F$4:$N$4,0,AY$110+1)-INDEX($F$4:$N$4,0,AY$110))+AX120)))</f>
        <v>5.2805757512886513E-2</v>
      </c>
      <c r="AZ120" s="186" cm="1">
        <f t="array" ref="AZ120">IF(AZ$110=-1,BA120,IF(AZ$110=99,AY120,IF(AZ$110=0,INDEX($F101:$N101,0,AZ$108),(INDEX($F101:$N101,0,AZ$110+1)-INDEX($F101:$N101,0,AZ$110))/(INDEX($F$4:$N$4,0,AZ$110+1)-INDEX($F$4:$N$4,0,AZ$110))+AY120)))</f>
        <v>5.2805757512886513E-2</v>
      </c>
      <c r="BA120" s="186" cm="1">
        <f t="array" ref="BA120">IF(BA$110=-1,BB120,IF(BA$110=99,AZ120,IF(BA$110=0,INDEX($F101:$N101,0,BA$108),(INDEX($F101:$N101,0,BA$110+1)-INDEX($F101:$N101,0,BA$110))/(INDEX($F$4:$N$4,0,BA$110+1)-INDEX($F$4:$N$4,0,BA$110))+AZ120)))</f>
        <v>5.2805757512886513E-2</v>
      </c>
    </row>
    <row r="121" spans="1:53">
      <c r="A121" s="116" t="s">
        <v>16</v>
      </c>
      <c r="B121" s="22" t="str">
        <f t="shared" si="216"/>
        <v/>
      </c>
      <c r="C121" s="23" t="str">
        <f t="shared" si="217"/>
        <v/>
      </c>
      <c r="D121" s="57" t="str">
        <f>ITEMS_TRA!C25</f>
        <v>TFRCO</v>
      </c>
      <c r="E121" s="23" t="str">
        <f t="shared" si="218"/>
        <v/>
      </c>
      <c r="H121" s="23" t="str">
        <f t="shared" si="218"/>
        <v/>
      </c>
      <c r="J121" s="23" t="str">
        <f t="shared" si="218"/>
        <v/>
      </c>
      <c r="K121" s="23" t="str">
        <f t="shared" si="218"/>
        <v/>
      </c>
      <c r="L121" s="125" t="str">
        <f t="shared" si="219"/>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22.525850653068453</v>
      </c>
      <c r="V121" s="186" cm="1">
        <f t="array" ref="V121">IF(V$110=-1,W121,IF(V$110=99,U121,IF(V$110=0,INDEX($F102:$N102,0,V$108),(INDEX($F102:$N102,0,V$110+1)-INDEX($F102:$N102,0,V$110))/(INDEX($F$4:$N$4,0,V$110+1)-INDEX($F$4:$N$4,0,V$110))+U121)))</f>
        <v>22.917984229191969</v>
      </c>
      <c r="W121" s="186" cm="1">
        <f t="array" ref="W121">IF(W$110=-1,X121,IF(W$110=99,V121,IF(W$110=0,INDEX($F102:$N102,0,W$108),(INDEX($F102:$N102,0,W$110+1)-INDEX($F102:$N102,0,W$110))/(INDEX($F$4:$N$4,0,W$110+1)-INDEX($F$4:$N$4,0,W$110))+V121)))</f>
        <v>23.285635811238283</v>
      </c>
      <c r="X121" s="186" cm="1">
        <f t="array" ref="X121">IF(X$110=-1,Y121,IF(X$110=99,W121,IF(X$110=0,INDEX($F102:$N102,0,X$108),(INDEX($F102:$N102,0,X$110+1)-INDEX($F102:$N102,0,X$110))/(INDEX($F$4:$N$4,0,X$110+1)-INDEX($F$4:$N$4,0,X$110))+W121)))</f>
        <v>23.653287393284597</v>
      </c>
      <c r="Y121" s="186" cm="1">
        <f t="array" ref="Y121">IF(Y$110=-1,Z121,IF(Y$110=99,X121,IF(Y$110=0,INDEX($F102:$N102,0,Y$108),(INDEX($F102:$N102,0,Y$110+1)-INDEX($F102:$N102,0,Y$110))/(INDEX($F$4:$N$4,0,Y$110+1)-INDEX($F$4:$N$4,0,Y$110))+X121)))</f>
        <v>24.02093897533091</v>
      </c>
      <c r="Z121" s="186" cm="1">
        <f t="array" ref="Z121">IF(Z$110=-1,AA121,IF(Z$110=99,Y121,IF(Z$110=0,INDEX($F102:$N102,0,Z$108),(INDEX($F102:$N102,0,Z$110+1)-INDEX($F102:$N102,0,Z$110))/(INDEX($F$4:$N$4,0,Z$110+1)-INDEX($F$4:$N$4,0,Z$110))+Y121)))</f>
        <v>24.388590557377224</v>
      </c>
      <c r="AA121" s="186" cm="1">
        <f t="array" ref="AA121">IF(AA$110=-1,AB121,IF(AA$110=99,Z121,IF(AA$110=0,INDEX($F102:$N102,0,AA$108),(INDEX($F102:$N102,0,AA$110+1)-INDEX($F102:$N102,0,AA$110))/(INDEX($F$4:$N$4,0,AA$110+1)-INDEX($F$4:$N$4,0,AA$110))+Z121)))</f>
        <v>24.756242139423538</v>
      </c>
      <c r="AB121" s="186" cm="1">
        <f t="array" ref="AB121">IF(AB$110=-1,AC121,IF(AB$110=99,AA121,IF(AB$110=0,INDEX($F102:$N102,0,AB$108),(INDEX($F102:$N102,0,AB$110+1)-INDEX($F102:$N102,0,AB$110))/(INDEX($F$4:$N$4,0,AB$110+1)-INDEX($F$4:$N$4,0,AB$110))+AA121)))</f>
        <v>25.123893721469852</v>
      </c>
      <c r="AC121" s="186" cm="1">
        <f t="array" ref="AC121">IF(AC$110=-1,AD121,IF(AC$110=99,AB121,IF(AC$110=0,INDEX($F102:$N102,0,AC$108),(INDEX($F102:$N102,0,AC$110+1)-INDEX($F102:$N102,0,AC$110))/(INDEX($F$4:$N$4,0,AC$110+1)-INDEX($F$4:$N$4,0,AC$110))+AB121)))</f>
        <v>25.491545303516165</v>
      </c>
      <c r="AD121" s="186" cm="1">
        <f t="array" ref="AD121">IF(AD$110=-1,AE121,IF(AD$110=99,AC121,IF(AD$110=0,INDEX($F102:$N102,0,AD$108),(INDEX($F102:$N102,0,AD$110+1)-INDEX($F102:$N102,0,AD$110))/(INDEX($F$4:$N$4,0,AD$110+1)-INDEX($F$4:$N$4,0,AD$110))+AC121)))</f>
        <v>25.859196885562479</v>
      </c>
      <c r="AE121" s="186" cm="1">
        <f t="array" ref="AE121">IF(AE$110=-1,AF121,IF(AE$110=99,AD121,IF(AE$110=0,INDEX($F102:$N102,0,AE$108),(INDEX($F102:$N102,0,AE$110+1)-INDEX($F102:$N102,0,AE$110))/(INDEX($F$4:$N$4,0,AE$110+1)-INDEX($F$4:$N$4,0,AE$110))+AD121)))</f>
        <v>26.226848467608782</v>
      </c>
      <c r="AF121" s="186" cm="1">
        <f t="array" ref="AF121">IF(AF$110=-1,AG121,IF(AF$110=99,AE121,IF(AF$110=0,INDEX($F102:$N102,0,AF$108),(INDEX($F102:$N102,0,AF$110+1)-INDEX($F102:$N102,0,AF$110))/(INDEX($F$4:$N$4,0,AF$110+1)-INDEX($F$4:$N$4,0,AF$110))+AE121)))</f>
        <v>26.90879938089854</v>
      </c>
      <c r="AG121" s="186" cm="1">
        <f t="array" ref="AG121">IF(AG$110=-1,AH121,IF(AG$110=99,AF121,IF(AG$110=0,INDEX($F102:$N102,0,AG$108),(INDEX($F102:$N102,0,AG$110+1)-INDEX($F102:$N102,0,AG$110))/(INDEX($F$4:$N$4,0,AG$110+1)-INDEX($F$4:$N$4,0,AG$110))+AF121)))</f>
        <v>27.590750294188297</v>
      </c>
      <c r="AH121" s="186" cm="1">
        <f t="array" ref="AH121">IF(AH$110=-1,AI121,IF(AH$110=99,AG121,IF(AH$110=0,INDEX($F102:$N102,0,AH$108),(INDEX($F102:$N102,0,AH$110+1)-INDEX($F102:$N102,0,AH$110))/(INDEX($F$4:$N$4,0,AH$110+1)-INDEX($F$4:$N$4,0,AH$110))+AG121)))</f>
        <v>28.272701207478054</v>
      </c>
      <c r="AI121" s="186" cm="1">
        <f t="array" ref="AI121">IF(AI$110=-1,AJ121,IF(AI$110=99,AH121,IF(AI$110=0,INDEX($F102:$N102,0,AI$108),(INDEX($F102:$N102,0,AI$110+1)-INDEX($F102:$N102,0,AI$110))/(INDEX($F$4:$N$4,0,AI$110+1)-INDEX($F$4:$N$4,0,AI$110))+AH121)))</f>
        <v>28.954652120767811</v>
      </c>
      <c r="AJ121" s="186" cm="1">
        <f t="array" ref="AJ121">IF(AJ$110=-1,AK121,IF(AJ$110=99,AI121,IF(AJ$110=0,INDEX($F102:$N102,0,AJ$108),(INDEX($F102:$N102,0,AJ$110+1)-INDEX($F102:$N102,0,AJ$110))/(INDEX($F$4:$N$4,0,AJ$110+1)-INDEX($F$4:$N$4,0,AJ$110))+AI121)))</f>
        <v>29.636603034057568</v>
      </c>
      <c r="AK121" s="186" cm="1">
        <f t="array" ref="AK121">IF(AK$110=-1,AL121,IF(AK$110=99,AJ121,IF(AK$110=0,INDEX($F102:$N102,0,AK$108),(INDEX($F102:$N102,0,AK$110+1)-INDEX($F102:$N102,0,AK$110))/(INDEX($F$4:$N$4,0,AK$110+1)-INDEX($F$4:$N$4,0,AK$110))+AJ121)))</f>
        <v>30.318553947347326</v>
      </c>
      <c r="AL121" s="186" cm="1">
        <f t="array" ref="AL121">IF(AL$110=-1,AM121,IF(AL$110=99,AK121,IF(AL$110=0,INDEX($F102:$N102,0,AL$108),(INDEX($F102:$N102,0,AL$110+1)-INDEX($F102:$N102,0,AL$110))/(INDEX($F$4:$N$4,0,AL$110+1)-INDEX($F$4:$N$4,0,AL$110))+AK121)))</f>
        <v>31.000504860637083</v>
      </c>
      <c r="AM121" s="186" cm="1">
        <f t="array" ref="AM121">IF(AM$110=-1,AN121,IF(AM$110=99,AL121,IF(AM$110=0,INDEX($F102:$N102,0,AM$108),(INDEX($F102:$N102,0,AM$110+1)-INDEX($F102:$N102,0,AM$110))/(INDEX($F$4:$N$4,0,AM$110+1)-INDEX($F$4:$N$4,0,AM$110))+AL121)))</f>
        <v>31.68245577392684</v>
      </c>
      <c r="AN121" s="186" cm="1">
        <f t="array" ref="AN121">IF(AN$110=-1,AO121,IF(AN$110=99,AM121,IF(AN$110=0,INDEX($F102:$N102,0,AN$108),(INDEX($F102:$N102,0,AN$110+1)-INDEX($F102:$N102,0,AN$110))/(INDEX($F$4:$N$4,0,AN$110+1)-INDEX($F$4:$N$4,0,AN$110))+AM121)))</f>
        <v>32.364406687216594</v>
      </c>
      <c r="AO121" s="186" cm="1">
        <f t="array" ref="AO121">IF(AO$110=-1,AP121,IF(AO$110=99,AN121,IF(AO$110=0,INDEX($F102:$N102,0,AO$108),(INDEX($F102:$N102,0,AO$110+1)-INDEX($F102:$N102,0,AO$110))/(INDEX($F$4:$N$4,0,AO$110+1)-INDEX($F$4:$N$4,0,AO$110))+AN121)))</f>
        <v>33.04635760050634</v>
      </c>
      <c r="AP121" s="186" cm="1">
        <f t="array" ref="AP121">IF(AP$110=-1,AQ121,IF(AP$110=99,AO121,IF(AP$110=0,INDEX($F102:$N102,0,AP$108),(INDEX($F102:$N102,0,AP$110+1)-INDEX($F102:$N102,0,AP$110))/(INDEX($F$4:$N$4,0,AP$110+1)-INDEX($F$4:$N$4,0,AP$110))+AO121)))</f>
        <v>33.980560630159452</v>
      </c>
      <c r="AQ121" s="186" cm="1">
        <f t="array" ref="AQ121">IF(AQ$110=-1,AR121,IF(AQ$110=99,AP121,IF(AQ$110=0,INDEX($F102:$N102,0,AQ$108),(INDEX($F102:$N102,0,AQ$110+1)-INDEX($F102:$N102,0,AQ$110))/(INDEX($F$4:$N$4,0,AQ$110+1)-INDEX($F$4:$N$4,0,AQ$110))+AP121)))</f>
        <v>34.914763659812564</v>
      </c>
      <c r="AR121" s="186" cm="1">
        <f t="array" ref="AR121">IF(AR$110=-1,AS121,IF(AR$110=99,AQ121,IF(AR$110=0,INDEX($F102:$N102,0,AR$108),(INDEX($F102:$N102,0,AR$110+1)-INDEX($F102:$N102,0,AR$110))/(INDEX($F$4:$N$4,0,AR$110+1)-INDEX($F$4:$N$4,0,AR$110))+AQ121)))</f>
        <v>35.848966689465676</v>
      </c>
      <c r="AS121" s="186" cm="1">
        <f t="array" ref="AS121">IF(AS$110=-1,AT121,IF(AS$110=99,AR121,IF(AS$110=0,INDEX($F102:$N102,0,AS$108),(INDEX($F102:$N102,0,AS$110+1)-INDEX($F102:$N102,0,AS$110))/(INDEX($F$4:$N$4,0,AS$110+1)-INDEX($F$4:$N$4,0,AS$110))+AR121)))</f>
        <v>36.783169719118789</v>
      </c>
      <c r="AT121" s="186" cm="1">
        <f t="array" ref="AT121">IF(AT$110=-1,AU121,IF(AT$110=99,AS121,IF(AT$110=0,INDEX($F102:$N102,0,AT$108),(INDEX($F102:$N102,0,AT$110+1)-INDEX($F102:$N102,0,AT$110))/(INDEX($F$4:$N$4,0,AT$110+1)-INDEX($F$4:$N$4,0,AT$110))+AS121)))</f>
        <v>37.717372748771901</v>
      </c>
      <c r="AU121" s="186" cm="1">
        <f t="array" ref="AU121">IF(AU$110=-1,AV121,IF(AU$110=99,AT121,IF(AU$110=0,INDEX($F102:$N102,0,AU$108),(INDEX($F102:$N102,0,AU$110+1)-INDEX($F102:$N102,0,AU$110))/(INDEX($F$4:$N$4,0,AU$110+1)-INDEX($F$4:$N$4,0,AU$110))+AT121)))</f>
        <v>38.651575778425013</v>
      </c>
      <c r="AV121" s="186" cm="1">
        <f t="array" ref="AV121">IF(AV$110=-1,AW121,IF(AV$110=99,AU121,IF(AV$110=0,INDEX($F102:$N102,0,AV$108),(INDEX($F102:$N102,0,AV$110+1)-INDEX($F102:$N102,0,AV$110))/(INDEX($F$4:$N$4,0,AV$110+1)-INDEX($F$4:$N$4,0,AV$110))+AU121)))</f>
        <v>39.585778808078125</v>
      </c>
      <c r="AW121" s="186" cm="1">
        <f t="array" ref="AW121">IF(AW$110=-1,AX121,IF(AW$110=99,AV121,IF(AW$110=0,INDEX($F102:$N102,0,AW$108),(INDEX($F102:$N102,0,AW$110+1)-INDEX($F102:$N102,0,AW$110))/(INDEX($F$4:$N$4,0,AW$110+1)-INDEX($F$4:$N$4,0,AW$110))+AV121)))</f>
        <v>40.519981837731237</v>
      </c>
      <c r="AX121" s="186" cm="1">
        <f t="array" ref="AX121">IF(AX$110=-1,AY121,IF(AX$110=99,AW121,IF(AX$110=0,INDEX($F102:$N102,0,AX$108),(INDEX($F102:$N102,0,AX$110+1)-INDEX($F102:$N102,0,AX$110))/(INDEX($F$4:$N$4,0,AX$110+1)-INDEX($F$4:$N$4,0,AX$110))+AW121)))</f>
        <v>41.454184867384349</v>
      </c>
      <c r="AY121" s="186" cm="1">
        <f t="array" ref="AY121">IF(AY$110=-1,AZ121,IF(AY$110=99,AX121,IF(AY$110=0,INDEX($F102:$N102,0,AY$108),(INDEX($F102:$N102,0,AY$110+1)-INDEX($F102:$N102,0,AY$110))/(INDEX($F$4:$N$4,0,AY$110+1)-INDEX($F$4:$N$4,0,AY$110))+AX121)))</f>
        <v>42.388387897037447</v>
      </c>
      <c r="AZ121" s="186" cm="1">
        <f t="array" ref="AZ121">IF(AZ$110=-1,BA121,IF(AZ$110=99,AY121,IF(AZ$110=0,INDEX($F102:$N102,0,AZ$108),(INDEX($F102:$N102,0,AZ$110+1)-INDEX($F102:$N102,0,AZ$110))/(INDEX($F$4:$N$4,0,AZ$110+1)-INDEX($F$4:$N$4,0,AZ$110))+AY121)))</f>
        <v>42.388387897037447</v>
      </c>
      <c r="BA121" s="186" cm="1">
        <f t="array" ref="BA121">IF(BA$110=-1,BB121,IF(BA$110=99,AZ121,IF(BA$110=0,INDEX($F102:$N102,0,BA$108),(INDEX($F102:$N102,0,BA$110+1)-INDEX($F102:$N102,0,BA$110))/(INDEX($F$4:$N$4,0,BA$110+1)-INDEX($F$4:$N$4,0,BA$110))+AZ121)))</f>
        <v>42.388387897037447</v>
      </c>
    </row>
    <row r="122" spans="1:53">
      <c r="A122" s="116" t="s">
        <v>16</v>
      </c>
      <c r="B122" s="22" t="str">
        <f t="shared" si="216"/>
        <v/>
      </c>
      <c r="C122" s="23" t="str">
        <f t="shared" si="217"/>
        <v/>
      </c>
      <c r="D122" s="57" t="str">
        <f>ITEMS_TRA!C26</f>
        <v>TFROT</v>
      </c>
      <c r="E122" s="23" t="str">
        <f t="shared" si="218"/>
        <v/>
      </c>
      <c r="H122" s="23" t="str">
        <f t="shared" si="218"/>
        <v/>
      </c>
      <c r="J122" s="23" t="str">
        <f t="shared" si="218"/>
        <v/>
      </c>
      <c r="K122" s="23" t="str">
        <f t="shared" si="218"/>
        <v/>
      </c>
      <c r="L122" s="125" t="str">
        <f t="shared" si="219"/>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25.699947790546279</v>
      </c>
      <c r="V122" s="186" cm="1">
        <f t="array" ref="V122">IF(V$110=-1,W122,IF(V$110=99,U122,IF(V$110=0,INDEX($F103:$N103,0,V$108),(INDEX($F103:$N103,0,V$110+1)-INDEX($F103:$N103,0,V$110))/(INDEX($F$4:$N$4,0,V$110+1)-INDEX($F$4:$N$4,0,V$110))+U122)))</f>
        <v>26.147336552396286</v>
      </c>
      <c r="W122" s="186" cm="1">
        <f t="array" ref="W122">IF(W$110=-1,X122,IF(W$110=99,V122,IF(W$110=0,INDEX($F103:$N103,0,W$108),(INDEX($F103:$N103,0,W$110+1)-INDEX($F103:$N103,0,W$110))/(INDEX($F$4:$N$4,0,W$110+1)-INDEX($F$4:$N$4,0,W$110))+V122)))</f>
        <v>26.566793584640035</v>
      </c>
      <c r="X122" s="186" cm="1">
        <f t="array" ref="X122">IF(X$110=-1,Y122,IF(X$110=99,W122,IF(X$110=0,INDEX($F103:$N103,0,X$108),(INDEX($F103:$N103,0,X$110+1)-INDEX($F103:$N103,0,X$110))/(INDEX($F$4:$N$4,0,X$110+1)-INDEX($F$4:$N$4,0,X$110))+W122)))</f>
        <v>26.986250616883783</v>
      </c>
      <c r="Y122" s="186" cm="1">
        <f t="array" ref="Y122">IF(Y$110=-1,Z122,IF(Y$110=99,X122,IF(Y$110=0,INDEX($F103:$N103,0,Y$108),(INDEX($F103:$N103,0,Y$110+1)-INDEX($F103:$N103,0,Y$110))/(INDEX($F$4:$N$4,0,Y$110+1)-INDEX($F$4:$N$4,0,Y$110))+X122)))</f>
        <v>27.405707649127532</v>
      </c>
      <c r="Z122" s="186" cm="1">
        <f t="array" ref="Z122">IF(Z$110=-1,AA122,IF(Z$110=99,Y122,IF(Z$110=0,INDEX($F103:$N103,0,Z$108),(INDEX($F103:$N103,0,Z$110+1)-INDEX($F103:$N103,0,Z$110))/(INDEX($F$4:$N$4,0,Z$110+1)-INDEX($F$4:$N$4,0,Z$110))+Y122)))</f>
        <v>27.82516468137128</v>
      </c>
      <c r="AA122" s="186" cm="1">
        <f t="array" ref="AA122">IF(AA$110=-1,AB122,IF(AA$110=99,Z122,IF(AA$110=0,INDEX($F103:$N103,0,AA$108),(INDEX($F103:$N103,0,AA$110+1)-INDEX($F103:$N103,0,AA$110))/(INDEX($F$4:$N$4,0,AA$110+1)-INDEX($F$4:$N$4,0,AA$110))+Z122)))</f>
        <v>28.244621713615029</v>
      </c>
      <c r="AB122" s="186" cm="1">
        <f t="array" ref="AB122">IF(AB$110=-1,AC122,IF(AB$110=99,AA122,IF(AB$110=0,INDEX($F103:$N103,0,AB$108),(INDEX($F103:$N103,0,AB$110+1)-INDEX($F103:$N103,0,AB$110))/(INDEX($F$4:$N$4,0,AB$110+1)-INDEX($F$4:$N$4,0,AB$110))+AA122)))</f>
        <v>28.664078745858777</v>
      </c>
      <c r="AC122" s="186" cm="1">
        <f t="array" ref="AC122">IF(AC$110=-1,AD122,IF(AC$110=99,AB122,IF(AC$110=0,INDEX($F103:$N103,0,AC$108),(INDEX($F103:$N103,0,AC$110+1)-INDEX($F103:$N103,0,AC$110))/(INDEX($F$4:$N$4,0,AC$110+1)-INDEX($F$4:$N$4,0,AC$110))+AB122)))</f>
        <v>29.083535778102526</v>
      </c>
      <c r="AD122" s="186" cm="1">
        <f t="array" ref="AD122">IF(AD$110=-1,AE122,IF(AD$110=99,AC122,IF(AD$110=0,INDEX($F103:$N103,0,AD$108),(INDEX($F103:$N103,0,AD$110+1)-INDEX($F103:$N103,0,AD$110))/(INDEX($F$4:$N$4,0,AD$110+1)-INDEX($F$4:$N$4,0,AD$110))+AC122)))</f>
        <v>29.502992810346274</v>
      </c>
      <c r="AE122" s="186" cm="1">
        <f t="array" ref="AE122">IF(AE$110=-1,AF122,IF(AE$110=99,AD122,IF(AE$110=0,INDEX($F103:$N103,0,AE$108),(INDEX($F103:$N103,0,AE$110+1)-INDEX($F103:$N103,0,AE$110))/(INDEX($F$4:$N$4,0,AE$110+1)-INDEX($F$4:$N$4,0,AE$110))+AD122)))</f>
        <v>29.922449842590019</v>
      </c>
      <c r="AF122" s="186" cm="1">
        <f t="array" ref="AF122">IF(AF$110=-1,AG122,IF(AF$110=99,AE122,IF(AF$110=0,INDEX($F103:$N103,0,AF$108),(INDEX($F103:$N103,0,AF$110+1)-INDEX($F103:$N103,0,AF$110))/(INDEX($F$4:$N$4,0,AF$110+1)-INDEX($F$4:$N$4,0,AF$110))+AE122)))</f>
        <v>30.70049383911606</v>
      </c>
      <c r="AG122" s="186" cm="1">
        <f t="array" ref="AG122">IF(AG$110=-1,AH122,IF(AG$110=99,AF122,IF(AG$110=0,INDEX($F103:$N103,0,AG$108),(INDEX($F103:$N103,0,AG$110+1)-INDEX($F103:$N103,0,AG$110))/(INDEX($F$4:$N$4,0,AG$110+1)-INDEX($F$4:$N$4,0,AG$110))+AF122)))</f>
        <v>31.478537835642101</v>
      </c>
      <c r="AH122" s="186" cm="1">
        <f t="array" ref="AH122">IF(AH$110=-1,AI122,IF(AH$110=99,AG122,IF(AH$110=0,INDEX($F103:$N103,0,AH$108),(INDEX($F103:$N103,0,AH$110+1)-INDEX($F103:$N103,0,AH$110))/(INDEX($F$4:$N$4,0,AH$110+1)-INDEX($F$4:$N$4,0,AH$110))+AG122)))</f>
        <v>32.256581832168138</v>
      </c>
      <c r="AI122" s="186" cm="1">
        <f t="array" ref="AI122">IF(AI$110=-1,AJ122,IF(AI$110=99,AH122,IF(AI$110=0,INDEX($F103:$N103,0,AI$108),(INDEX($F103:$N103,0,AI$110+1)-INDEX($F103:$N103,0,AI$110))/(INDEX($F$4:$N$4,0,AI$110+1)-INDEX($F$4:$N$4,0,AI$110))+AH122)))</f>
        <v>33.034625828694175</v>
      </c>
      <c r="AJ122" s="186" cm="1">
        <f t="array" ref="AJ122">IF(AJ$110=-1,AK122,IF(AJ$110=99,AI122,IF(AJ$110=0,INDEX($F103:$N103,0,AJ$108),(INDEX($F103:$N103,0,AJ$110+1)-INDEX($F103:$N103,0,AJ$110))/(INDEX($F$4:$N$4,0,AJ$110+1)-INDEX($F$4:$N$4,0,AJ$110))+AI122)))</f>
        <v>33.812669825220212</v>
      </c>
      <c r="AK122" s="186" cm="1">
        <f t="array" ref="AK122">IF(AK$110=-1,AL122,IF(AK$110=99,AJ122,IF(AK$110=0,INDEX($F103:$N103,0,AK$108),(INDEX($F103:$N103,0,AK$110+1)-INDEX($F103:$N103,0,AK$110))/(INDEX($F$4:$N$4,0,AK$110+1)-INDEX($F$4:$N$4,0,AK$110))+AJ122)))</f>
        <v>34.590713821746249</v>
      </c>
      <c r="AL122" s="186" cm="1">
        <f t="array" ref="AL122">IF(AL$110=-1,AM122,IF(AL$110=99,AK122,IF(AL$110=0,INDEX($F103:$N103,0,AL$108),(INDEX($F103:$N103,0,AL$110+1)-INDEX($F103:$N103,0,AL$110))/(INDEX($F$4:$N$4,0,AL$110+1)-INDEX($F$4:$N$4,0,AL$110))+AK122)))</f>
        <v>35.368757818272286</v>
      </c>
      <c r="AM122" s="186" cm="1">
        <f t="array" ref="AM122">IF(AM$110=-1,AN122,IF(AM$110=99,AL122,IF(AM$110=0,INDEX($F103:$N103,0,AM$108),(INDEX($F103:$N103,0,AM$110+1)-INDEX($F103:$N103,0,AM$110))/(INDEX($F$4:$N$4,0,AM$110+1)-INDEX($F$4:$N$4,0,AM$110))+AL122)))</f>
        <v>36.146801814798323</v>
      </c>
      <c r="AN122" s="186" cm="1">
        <f t="array" ref="AN122">IF(AN$110=-1,AO122,IF(AN$110=99,AM122,IF(AN$110=0,INDEX($F103:$N103,0,AN$108),(INDEX($F103:$N103,0,AN$110+1)-INDEX($F103:$N103,0,AN$110))/(INDEX($F$4:$N$4,0,AN$110+1)-INDEX($F$4:$N$4,0,AN$110))+AM122)))</f>
        <v>36.92484581132436</v>
      </c>
      <c r="AO122" s="186" cm="1">
        <f t="array" ref="AO122">IF(AO$110=-1,AP122,IF(AO$110=99,AN122,IF(AO$110=0,INDEX($F103:$N103,0,AO$108),(INDEX($F103:$N103,0,AO$110+1)-INDEX($F103:$N103,0,AO$110))/(INDEX($F$4:$N$4,0,AO$110+1)-INDEX($F$4:$N$4,0,AO$110))+AN122)))</f>
        <v>37.702889807850411</v>
      </c>
      <c r="AP122" s="186" cm="1">
        <f t="array" ref="AP122">IF(AP$110=-1,AQ122,IF(AP$110=99,AO122,IF(AP$110=0,INDEX($F103:$N103,0,AP$108),(INDEX($F103:$N103,0,AP$110+1)-INDEX($F103:$N103,0,AP$110))/(INDEX($F$4:$N$4,0,AP$110+1)-INDEX($F$4:$N$4,0,AP$110))+AO122)))</f>
        <v>38.768730537136463</v>
      </c>
      <c r="AQ122" s="186" cm="1">
        <f t="array" ref="AQ122">IF(AQ$110=-1,AR122,IF(AQ$110=99,AP122,IF(AQ$110=0,INDEX($F103:$N103,0,AQ$108),(INDEX($F103:$N103,0,AQ$110+1)-INDEX($F103:$N103,0,AQ$110))/(INDEX($F$4:$N$4,0,AQ$110+1)-INDEX($F$4:$N$4,0,AQ$110))+AP122)))</f>
        <v>39.834571266422515</v>
      </c>
      <c r="AR122" s="186" cm="1">
        <f t="array" ref="AR122">IF(AR$110=-1,AS122,IF(AR$110=99,AQ122,IF(AR$110=0,INDEX($F103:$N103,0,AR$108),(INDEX($F103:$N103,0,AR$110+1)-INDEX($F103:$N103,0,AR$110))/(INDEX($F$4:$N$4,0,AR$110+1)-INDEX($F$4:$N$4,0,AR$110))+AQ122)))</f>
        <v>40.900411995708566</v>
      </c>
      <c r="AS122" s="186" cm="1">
        <f t="array" ref="AS122">IF(AS$110=-1,AT122,IF(AS$110=99,AR122,IF(AS$110=0,INDEX($F103:$N103,0,AS$108),(INDEX($F103:$N103,0,AS$110+1)-INDEX($F103:$N103,0,AS$110))/(INDEX($F$4:$N$4,0,AS$110+1)-INDEX($F$4:$N$4,0,AS$110))+AR122)))</f>
        <v>41.966252724994618</v>
      </c>
      <c r="AT122" s="186" cm="1">
        <f t="array" ref="AT122">IF(AT$110=-1,AU122,IF(AT$110=99,AS122,IF(AT$110=0,INDEX($F103:$N103,0,AT$108),(INDEX($F103:$N103,0,AT$110+1)-INDEX($F103:$N103,0,AT$110))/(INDEX($F$4:$N$4,0,AT$110+1)-INDEX($F$4:$N$4,0,AT$110))+AS122)))</f>
        <v>43.03209345428067</v>
      </c>
      <c r="AU122" s="186" cm="1">
        <f t="array" ref="AU122">IF(AU$110=-1,AV122,IF(AU$110=99,AT122,IF(AU$110=0,INDEX($F103:$N103,0,AU$108),(INDEX($F103:$N103,0,AU$110+1)-INDEX($F103:$N103,0,AU$110))/(INDEX($F$4:$N$4,0,AU$110+1)-INDEX($F$4:$N$4,0,AU$110))+AT122)))</f>
        <v>44.097934183566721</v>
      </c>
      <c r="AV122" s="186" cm="1">
        <f t="array" ref="AV122">IF(AV$110=-1,AW122,IF(AV$110=99,AU122,IF(AV$110=0,INDEX($F103:$N103,0,AV$108),(INDEX($F103:$N103,0,AV$110+1)-INDEX($F103:$N103,0,AV$110))/(INDEX($F$4:$N$4,0,AV$110+1)-INDEX($F$4:$N$4,0,AV$110))+AU122)))</f>
        <v>45.163774912852773</v>
      </c>
      <c r="AW122" s="186" cm="1">
        <f t="array" ref="AW122">IF(AW$110=-1,AX122,IF(AW$110=99,AV122,IF(AW$110=0,INDEX($F103:$N103,0,AW$108),(INDEX($F103:$N103,0,AW$110+1)-INDEX($F103:$N103,0,AW$110))/(INDEX($F$4:$N$4,0,AW$110+1)-INDEX($F$4:$N$4,0,AW$110))+AV122)))</f>
        <v>46.229615642138825</v>
      </c>
      <c r="AX122" s="186" cm="1">
        <f t="array" ref="AX122">IF(AX$110=-1,AY122,IF(AX$110=99,AW122,IF(AX$110=0,INDEX($F103:$N103,0,AX$108),(INDEX($F103:$N103,0,AX$110+1)-INDEX($F103:$N103,0,AX$110))/(INDEX($F$4:$N$4,0,AX$110+1)-INDEX($F$4:$N$4,0,AX$110))+AW122)))</f>
        <v>47.295456371424876</v>
      </c>
      <c r="AY122" s="186" cm="1">
        <f t="array" ref="AY122">IF(AY$110=-1,AZ122,IF(AY$110=99,AX122,IF(AY$110=0,INDEX($F103:$N103,0,AY$108),(INDEX($F103:$N103,0,AY$110+1)-INDEX($F103:$N103,0,AY$110))/(INDEX($F$4:$N$4,0,AY$110+1)-INDEX($F$4:$N$4,0,AY$110))+AX122)))</f>
        <v>48.361297100710907</v>
      </c>
      <c r="AZ122" s="186" cm="1">
        <f t="array" ref="AZ122">IF(AZ$110=-1,BA122,IF(AZ$110=99,AY122,IF(AZ$110=0,INDEX($F103:$N103,0,AZ$108),(INDEX($F103:$N103,0,AZ$110+1)-INDEX($F103:$N103,0,AZ$110))/(INDEX($F$4:$N$4,0,AZ$110+1)-INDEX($F$4:$N$4,0,AZ$110))+AY122)))</f>
        <v>48.361297100710907</v>
      </c>
      <c r="BA122" s="186" cm="1">
        <f t="array" ref="BA122">IF(BA$110=-1,BB122,IF(BA$110=99,AZ122,IF(BA$110=0,INDEX($F103:$N103,0,BA$108),(INDEX($F103:$N103,0,BA$110+1)-INDEX($F103:$N103,0,BA$110))/(INDEX($F$4:$N$4,0,BA$110+1)-INDEX($F$4:$N$4,0,BA$110))+AZ122)))</f>
        <v>48.361297100710907</v>
      </c>
    </row>
    <row r="123" spans="1:53">
      <c r="A123" s="40" t="s">
        <v>16</v>
      </c>
      <c r="B123" s="22" t="str">
        <f t="shared" si="216"/>
        <v/>
      </c>
      <c r="C123" s="124" t="str">
        <f t="shared" si="217"/>
        <v/>
      </c>
      <c r="D123" s="57" t="str">
        <f>ITEMS_TRA!C27</f>
        <v>TFREX</v>
      </c>
      <c r="E123" s="124" t="str">
        <f t="shared" si="218"/>
        <v/>
      </c>
      <c r="H123" s="124" t="str">
        <f t="shared" si="218"/>
        <v/>
      </c>
      <c r="J123" s="124" t="str">
        <f t="shared" si="218"/>
        <v/>
      </c>
      <c r="K123" s="124" t="str">
        <f t="shared" si="218"/>
        <v/>
      </c>
      <c r="L123" s="125" t="str">
        <f t="shared" si="219"/>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81.50823730651453</v>
      </c>
      <c r="W123" s="186" cm="1">
        <f t="array" ref="W123">IF(W$110=-1,X123,IF(W$110=99,V123,IF(W$110=0,INDEX($F104:$N104,0,W$108),(INDEX($F104:$N104,0,W$110+1)-INDEX($F104:$N104,0,W$110))/(INDEX($F$4:$N$4,0,W$110+1)-INDEX($F$4:$N$4,0,W$110))+V123)))</f>
        <v>81.747826511776537</v>
      </c>
      <c r="X123" s="186" cm="1">
        <f t="array" ref="X123">IF(X$110=-1,Y123,IF(X$110=99,W123,IF(X$110=0,INDEX($F104:$N104,0,X$108),(INDEX($F104:$N104,0,X$110+1)-INDEX($F104:$N104,0,X$110))/(INDEX($F$4:$N$4,0,X$110+1)-INDEX($F$4:$N$4,0,X$110))+W123)))</f>
        <v>81.987415717038544</v>
      </c>
      <c r="Y123" s="186" cm="1">
        <f t="array" ref="Y123">IF(Y$110=-1,Z123,IF(Y$110=99,X123,IF(Y$110=0,INDEX($F104:$N104,0,Y$108),(INDEX($F104:$N104,0,Y$110+1)-INDEX($F104:$N104,0,Y$110))/(INDEX($F$4:$N$4,0,Y$110+1)-INDEX($F$4:$N$4,0,Y$110))+X123)))</f>
        <v>82.227004922300551</v>
      </c>
      <c r="Z123" s="186" cm="1">
        <f t="array" ref="Z123">IF(Z$110=-1,AA123,IF(Z$110=99,Y123,IF(Z$110=0,INDEX($F104:$N104,0,Z$108),(INDEX($F104:$N104,0,Z$110+1)-INDEX($F104:$N104,0,Z$110))/(INDEX($F$4:$N$4,0,Z$110+1)-INDEX($F$4:$N$4,0,Z$110))+Y123)))</f>
        <v>82.466594127562558</v>
      </c>
      <c r="AA123" s="186" cm="1">
        <f t="array" ref="AA123">IF(AA$110=-1,AB123,IF(AA$110=99,Z123,IF(AA$110=0,INDEX($F104:$N104,0,AA$108),(INDEX($F104:$N104,0,AA$110+1)-INDEX($F104:$N104,0,AA$110))/(INDEX($F$4:$N$4,0,AA$110+1)-INDEX($F$4:$N$4,0,AA$110))+Z123)))</f>
        <v>82.706183332824565</v>
      </c>
      <c r="AB123" s="186" cm="1">
        <f t="array" ref="AB123">IF(AB$110=-1,AC123,IF(AB$110=99,AA123,IF(AB$110=0,INDEX($F104:$N104,0,AB$108),(INDEX($F104:$N104,0,AB$110+1)-INDEX($F104:$N104,0,AB$110))/(INDEX($F$4:$N$4,0,AB$110+1)-INDEX($F$4:$N$4,0,AB$110))+AA123)))</f>
        <v>82.945772538086572</v>
      </c>
      <c r="AC123" s="186" cm="1">
        <f t="array" ref="AC123">IF(AC$110=-1,AD123,IF(AC$110=99,AB123,IF(AC$110=0,INDEX($F104:$N104,0,AC$108),(INDEX($F104:$N104,0,AC$110+1)-INDEX($F104:$N104,0,AC$110))/(INDEX($F$4:$N$4,0,AC$110+1)-INDEX($F$4:$N$4,0,AC$110))+AB123)))</f>
        <v>83.185361743348579</v>
      </c>
      <c r="AD123" s="186" cm="1">
        <f t="array" ref="AD123">IF(AD$110=-1,AE123,IF(AD$110=99,AC123,IF(AD$110=0,INDEX($F104:$N104,0,AD$108),(INDEX($F104:$N104,0,AD$110+1)-INDEX($F104:$N104,0,AD$110))/(INDEX($F$4:$N$4,0,AD$110+1)-INDEX($F$4:$N$4,0,AD$110))+AC123)))</f>
        <v>83.424950948610586</v>
      </c>
      <c r="AE123" s="186" cm="1">
        <f t="array" ref="AE123">IF(AE$110=-1,AF123,IF(AE$110=99,AD123,IF(AE$110=0,INDEX($F104:$N104,0,AE$108),(INDEX($F104:$N104,0,AE$110+1)-INDEX($F104:$N104,0,AE$110))/(INDEX($F$4:$N$4,0,AE$110+1)-INDEX($F$4:$N$4,0,AE$110))+AD123)))</f>
        <v>83.664540153872537</v>
      </c>
      <c r="AF123" s="186" cm="1">
        <f t="array" ref="AF123">IF(AF$110=-1,AG123,IF(AF$110=99,AE123,IF(AF$110=0,INDEX($F104:$N104,0,AF$108),(INDEX($F104:$N104,0,AF$110+1)-INDEX($F104:$N104,0,AF$110))/(INDEX($F$4:$N$4,0,AF$110+1)-INDEX($F$4:$N$4,0,AF$110))+AE123)))</f>
        <v>84.592118844067159</v>
      </c>
      <c r="AG123" s="186" cm="1">
        <f t="array" ref="AG123">IF(AG$110=-1,AH123,IF(AG$110=99,AF123,IF(AG$110=0,INDEX($F104:$N104,0,AG$108),(INDEX($F104:$N104,0,AG$110+1)-INDEX($F104:$N104,0,AG$110))/(INDEX($F$4:$N$4,0,AG$110+1)-INDEX($F$4:$N$4,0,AG$110))+AF123)))</f>
        <v>85.51969753426178</v>
      </c>
      <c r="AH123" s="186" cm="1">
        <f t="array" ref="AH123">IF(AH$110=-1,AI123,IF(AH$110=99,AG123,IF(AH$110=0,INDEX($F104:$N104,0,AH$108),(INDEX($F104:$N104,0,AH$110+1)-INDEX($F104:$N104,0,AH$110))/(INDEX($F$4:$N$4,0,AH$110+1)-INDEX($F$4:$N$4,0,AH$110))+AG123)))</f>
        <v>86.447276224456402</v>
      </c>
      <c r="AI123" s="186" cm="1">
        <f t="array" ref="AI123">IF(AI$110=-1,AJ123,IF(AI$110=99,AH123,IF(AI$110=0,INDEX($F104:$N104,0,AI$108),(INDEX($F104:$N104,0,AI$110+1)-INDEX($F104:$N104,0,AI$110))/(INDEX($F$4:$N$4,0,AI$110+1)-INDEX($F$4:$N$4,0,AI$110))+AH123)))</f>
        <v>87.374854914651024</v>
      </c>
      <c r="AJ123" s="186" cm="1">
        <f t="array" ref="AJ123">IF(AJ$110=-1,AK123,IF(AJ$110=99,AI123,IF(AJ$110=0,INDEX($F104:$N104,0,AJ$108),(INDEX($F104:$N104,0,AJ$110+1)-INDEX($F104:$N104,0,AJ$110))/(INDEX($F$4:$N$4,0,AJ$110+1)-INDEX($F$4:$N$4,0,AJ$110))+AI123)))</f>
        <v>88.302433604845646</v>
      </c>
      <c r="AK123" s="186" cm="1">
        <f t="array" ref="AK123">IF(AK$110=-1,AL123,IF(AK$110=99,AJ123,IF(AK$110=0,INDEX($F104:$N104,0,AK$108),(INDEX($F104:$N104,0,AK$110+1)-INDEX($F104:$N104,0,AK$110))/(INDEX($F$4:$N$4,0,AK$110+1)-INDEX($F$4:$N$4,0,AK$110))+AJ123)))</f>
        <v>89.230012295040268</v>
      </c>
      <c r="AL123" s="186" cm="1">
        <f t="array" ref="AL123">IF(AL$110=-1,AM123,IF(AL$110=99,AK123,IF(AL$110=0,INDEX($F104:$N104,0,AL$108),(INDEX($F104:$N104,0,AL$110+1)-INDEX($F104:$N104,0,AL$110))/(INDEX($F$4:$N$4,0,AL$110+1)-INDEX($F$4:$N$4,0,AL$110))+AK123)))</f>
        <v>90.15759098523489</v>
      </c>
      <c r="AM123" s="186" cm="1">
        <f t="array" ref="AM123">IF(AM$110=-1,AN123,IF(AM$110=99,AL123,IF(AM$110=0,INDEX($F104:$N104,0,AM$108),(INDEX($F104:$N104,0,AM$110+1)-INDEX($F104:$N104,0,AM$110))/(INDEX($F$4:$N$4,0,AM$110+1)-INDEX($F$4:$N$4,0,AM$110))+AL123)))</f>
        <v>91.085169675429512</v>
      </c>
      <c r="AN123" s="186" cm="1">
        <f t="array" ref="AN123">IF(AN$110=-1,AO123,IF(AN$110=99,AM123,IF(AN$110=0,INDEX($F104:$N104,0,AN$108),(INDEX($F104:$N104,0,AN$110+1)-INDEX($F104:$N104,0,AN$110))/(INDEX($F$4:$N$4,0,AN$110+1)-INDEX($F$4:$N$4,0,AN$110))+AM123)))</f>
        <v>92.012748365624134</v>
      </c>
      <c r="AO123" s="186" cm="1">
        <f t="array" ref="AO123">IF(AO$110=-1,AP123,IF(AO$110=99,AN123,IF(AO$110=0,INDEX($F104:$N104,0,AO$108),(INDEX($F104:$N104,0,AO$110+1)-INDEX($F104:$N104,0,AO$110))/(INDEX($F$4:$N$4,0,AO$110+1)-INDEX($F$4:$N$4,0,AO$110))+AN123)))</f>
        <v>92.940327055818784</v>
      </c>
      <c r="AP123" s="186" cm="1">
        <f t="array" ref="AP123">IF(AP$110=-1,AQ123,IF(AP$110=99,AO123,IF(AP$110=0,INDEX($F104:$N104,0,AP$108),(INDEX($F104:$N104,0,AP$110+1)-INDEX($F104:$N104,0,AP$110))/(INDEX($F$4:$N$4,0,AP$110+1)-INDEX($F$4:$N$4,0,AP$110))+AO123)))</f>
        <v>94.69815642506579</v>
      </c>
      <c r="AQ123" s="186" cm="1">
        <f t="array" ref="AQ123">IF(AQ$110=-1,AR123,IF(AQ$110=99,AP123,IF(AQ$110=0,INDEX($F104:$N104,0,AQ$108),(INDEX($F104:$N104,0,AQ$110+1)-INDEX($F104:$N104,0,AQ$110))/(INDEX($F$4:$N$4,0,AQ$110+1)-INDEX($F$4:$N$4,0,AQ$110))+AP123)))</f>
        <v>96.455985794312795</v>
      </c>
      <c r="AR123" s="186" cm="1">
        <f t="array" ref="AR123">IF(AR$110=-1,AS123,IF(AR$110=99,AQ123,IF(AR$110=0,INDEX($F104:$N104,0,AR$108),(INDEX($F104:$N104,0,AR$110+1)-INDEX($F104:$N104,0,AR$110))/(INDEX($F$4:$N$4,0,AR$110+1)-INDEX($F$4:$N$4,0,AR$110))+AQ123)))</f>
        <v>98.213815163559801</v>
      </c>
      <c r="AS123" s="186" cm="1">
        <f t="array" ref="AS123">IF(AS$110=-1,AT123,IF(AS$110=99,AR123,IF(AS$110=0,INDEX($F104:$N104,0,AS$108),(INDEX($F104:$N104,0,AS$110+1)-INDEX($F104:$N104,0,AS$110))/(INDEX($F$4:$N$4,0,AS$110+1)-INDEX($F$4:$N$4,0,AS$110))+AR123)))</f>
        <v>99.971644532806806</v>
      </c>
      <c r="AT123" s="186" cm="1">
        <f t="array" ref="AT123">IF(AT$110=-1,AU123,IF(AT$110=99,AS123,IF(AT$110=0,INDEX($F104:$N104,0,AT$108),(INDEX($F104:$N104,0,AT$110+1)-INDEX($F104:$N104,0,AT$110))/(INDEX($F$4:$N$4,0,AT$110+1)-INDEX($F$4:$N$4,0,AT$110))+AS123)))</f>
        <v>101.72947390205381</v>
      </c>
      <c r="AU123" s="186" cm="1">
        <f t="array" ref="AU123">IF(AU$110=-1,AV123,IF(AU$110=99,AT123,IF(AU$110=0,INDEX($F104:$N104,0,AU$108),(INDEX($F104:$N104,0,AU$110+1)-INDEX($F104:$N104,0,AU$110))/(INDEX($F$4:$N$4,0,AU$110+1)-INDEX($F$4:$N$4,0,AU$110))+AT123)))</f>
        <v>103.48730327130082</v>
      </c>
      <c r="AV123" s="186" cm="1">
        <f t="array" ref="AV123">IF(AV$110=-1,AW123,IF(AV$110=99,AU123,IF(AV$110=0,INDEX($F104:$N104,0,AV$108),(INDEX($F104:$N104,0,AV$110+1)-INDEX($F104:$N104,0,AV$110))/(INDEX($F$4:$N$4,0,AV$110+1)-INDEX($F$4:$N$4,0,AV$110))+AU123)))</f>
        <v>105.24513264054782</v>
      </c>
      <c r="AW123" s="186" cm="1">
        <f t="array" ref="AW123">IF(AW$110=-1,AX123,IF(AW$110=99,AV123,IF(AW$110=0,INDEX($F104:$N104,0,AW$108),(INDEX($F104:$N104,0,AW$110+1)-INDEX($F104:$N104,0,AW$110))/(INDEX($F$4:$N$4,0,AW$110+1)-INDEX($F$4:$N$4,0,AW$110))+AV123)))</f>
        <v>107.00296200979483</v>
      </c>
      <c r="AX123" s="186" cm="1">
        <f t="array" ref="AX123">IF(AX$110=-1,AY123,IF(AX$110=99,AW123,IF(AX$110=0,INDEX($F104:$N104,0,AX$108),(INDEX($F104:$N104,0,AX$110+1)-INDEX($F104:$N104,0,AX$110))/(INDEX($F$4:$N$4,0,AX$110+1)-INDEX($F$4:$N$4,0,AX$110))+AW123)))</f>
        <v>108.76079137904183</v>
      </c>
      <c r="AY123" s="186" cm="1">
        <f t="array" ref="AY123">IF(AY$110=-1,AZ123,IF(AY$110=99,AX123,IF(AY$110=0,INDEX($F104:$N104,0,AY$108),(INDEX($F104:$N104,0,AY$110+1)-INDEX($F104:$N104,0,AY$110))/(INDEX($F$4:$N$4,0,AY$110+1)-INDEX($F$4:$N$4,0,AY$110))+AX123)))</f>
        <v>110.5186207482889</v>
      </c>
      <c r="AZ123" s="186" cm="1">
        <f t="array" ref="AZ123">IF(AZ$110=-1,BA123,IF(AZ$110=99,AY123,IF(AZ$110=0,INDEX($F104:$N104,0,AZ$108),(INDEX($F104:$N104,0,AZ$110+1)-INDEX($F104:$N104,0,AZ$110))/(INDEX($F$4:$N$4,0,AZ$110+1)-INDEX($F$4:$N$4,0,AZ$110))+AY123)))</f>
        <v>110.5186207482889</v>
      </c>
      <c r="BA123" s="186" cm="1">
        <f t="array" ref="BA123">IF(BA$110=-1,BB123,IF(BA$110=99,AZ123,IF(BA$110=0,INDEX($F104:$N104,0,BA$108),(INDEX($F104:$N104,0,BA$110+1)-INDEX($F104:$N104,0,BA$110))/(INDEX($F$4:$N$4,0,BA$110+1)-INDEX($F$4:$N$4,0,BA$110))+AZ123)))</f>
        <v>110.5186207482889</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613</v>
      </c>
      <c r="I127" s="118" t="s">
        <v>613</v>
      </c>
      <c r="J127" s="118" t="s">
        <v>643</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0">MATCH(J$132,$C$128:$K$128,$B128)</f>
        <v>1</v>
      </c>
      <c r="K133" s="191">
        <f t="shared" si="220"/>
        <v>1</v>
      </c>
      <c r="L133" s="191">
        <f t="shared" si="220"/>
        <v>1</v>
      </c>
      <c r="M133" s="191">
        <f t="shared" si="220"/>
        <v>2</v>
      </c>
      <c r="N133" s="191">
        <f t="shared" si="220"/>
        <v>2</v>
      </c>
      <c r="O133" s="191">
        <f t="shared" si="220"/>
        <v>3</v>
      </c>
      <c r="P133" s="191">
        <f t="shared" si="220"/>
        <v>3</v>
      </c>
      <c r="Q133" s="191">
        <f t="shared" si="220"/>
        <v>4</v>
      </c>
      <c r="R133" s="191">
        <f t="shared" si="220"/>
        <v>5</v>
      </c>
      <c r="S133" s="191">
        <f t="shared" si="220"/>
        <v>6</v>
      </c>
      <c r="T133" s="191">
        <f t="shared" si="220"/>
        <v>6</v>
      </c>
      <c r="U133" s="191">
        <f t="shared" si="220"/>
        <v>6</v>
      </c>
      <c r="V133" s="191">
        <f t="shared" si="220"/>
        <v>6</v>
      </c>
      <c r="W133" s="191">
        <f t="shared" si="220"/>
        <v>6</v>
      </c>
      <c r="X133" s="191">
        <f t="shared" si="220"/>
        <v>6</v>
      </c>
      <c r="Y133" s="191">
        <f t="shared" si="220"/>
        <v>6</v>
      </c>
      <c r="Z133" s="191">
        <f t="shared" si="220"/>
        <v>6</v>
      </c>
      <c r="AA133" s="191">
        <f t="shared" si="220"/>
        <v>6</v>
      </c>
      <c r="AB133" s="191">
        <f t="shared" si="220"/>
        <v>7</v>
      </c>
      <c r="AC133" s="191">
        <f t="shared" si="220"/>
        <v>7</v>
      </c>
      <c r="AD133" s="191">
        <f t="shared" si="220"/>
        <v>7</v>
      </c>
      <c r="AE133" s="191">
        <f t="shared" si="220"/>
        <v>7</v>
      </c>
      <c r="AF133" s="191">
        <f t="shared" si="220"/>
        <v>7</v>
      </c>
      <c r="AG133" s="191">
        <f t="shared" si="220"/>
        <v>7</v>
      </c>
      <c r="AH133" s="191">
        <f t="shared" si="220"/>
        <v>7</v>
      </c>
      <c r="AI133" s="191">
        <f t="shared" si="220"/>
        <v>7</v>
      </c>
      <c r="AJ133" s="191">
        <f t="shared" si="220"/>
        <v>7</v>
      </c>
      <c r="AK133" s="191">
        <f t="shared" si="220"/>
        <v>7</v>
      </c>
      <c r="AL133" s="191">
        <f t="shared" si="220"/>
        <v>8</v>
      </c>
      <c r="AM133" s="191">
        <f t="shared" si="220"/>
        <v>8</v>
      </c>
      <c r="AN133" s="191">
        <f t="shared" si="220"/>
        <v>9</v>
      </c>
      <c r="AO133" s="191">
        <f t="shared" si="220"/>
        <v>9</v>
      </c>
      <c r="AP133" s="191">
        <f t="shared" si="220"/>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1">MATCH(J$132,$C$128:$K$128,$B129)</f>
        <v>1</v>
      </c>
      <c r="K134" s="185" t="e">
        <f t="shared" si="221"/>
        <v>#N/A</v>
      </c>
      <c r="L134" s="185" t="e">
        <f t="shared" si="221"/>
        <v>#N/A</v>
      </c>
      <c r="M134" s="185">
        <f t="shared" si="221"/>
        <v>2</v>
      </c>
      <c r="N134" s="185" t="e">
        <f t="shared" si="221"/>
        <v>#N/A</v>
      </c>
      <c r="O134" s="185">
        <f t="shared" si="221"/>
        <v>3</v>
      </c>
      <c r="P134" s="185" t="e">
        <f t="shared" si="221"/>
        <v>#N/A</v>
      </c>
      <c r="Q134" s="185">
        <f t="shared" si="221"/>
        <v>4</v>
      </c>
      <c r="R134" s="185">
        <f t="shared" si="221"/>
        <v>5</v>
      </c>
      <c r="S134" s="185">
        <f t="shared" si="221"/>
        <v>6</v>
      </c>
      <c r="T134" s="185" t="e">
        <f t="shared" si="221"/>
        <v>#N/A</v>
      </c>
      <c r="U134" s="185" t="e">
        <f t="shared" si="221"/>
        <v>#N/A</v>
      </c>
      <c r="V134" s="185" t="e">
        <f t="shared" si="221"/>
        <v>#N/A</v>
      </c>
      <c r="W134" s="185" t="e">
        <f t="shared" si="221"/>
        <v>#N/A</v>
      </c>
      <c r="X134" s="185" t="e">
        <f t="shared" si="221"/>
        <v>#N/A</v>
      </c>
      <c r="Y134" s="185" t="e">
        <f t="shared" si="221"/>
        <v>#N/A</v>
      </c>
      <c r="Z134" s="185" t="e">
        <f t="shared" si="221"/>
        <v>#N/A</v>
      </c>
      <c r="AA134" s="185" t="e">
        <f t="shared" si="221"/>
        <v>#N/A</v>
      </c>
      <c r="AB134" s="185">
        <f t="shared" si="221"/>
        <v>7</v>
      </c>
      <c r="AC134" s="185" t="e">
        <f t="shared" si="221"/>
        <v>#N/A</v>
      </c>
      <c r="AD134" s="185" t="e">
        <f t="shared" si="221"/>
        <v>#N/A</v>
      </c>
      <c r="AE134" s="185" t="e">
        <f t="shared" si="221"/>
        <v>#N/A</v>
      </c>
      <c r="AF134" s="185" t="e">
        <f t="shared" si="221"/>
        <v>#N/A</v>
      </c>
      <c r="AG134" s="185" t="e">
        <f t="shared" si="221"/>
        <v>#N/A</v>
      </c>
      <c r="AH134" s="185" t="e">
        <f t="shared" si="221"/>
        <v>#N/A</v>
      </c>
      <c r="AI134" s="185" t="e">
        <f t="shared" si="221"/>
        <v>#N/A</v>
      </c>
      <c r="AJ134" s="185" t="e">
        <f t="shared" si="221"/>
        <v>#N/A</v>
      </c>
      <c r="AK134" s="185" t="e">
        <f t="shared" si="221"/>
        <v>#N/A</v>
      </c>
      <c r="AL134" s="185">
        <f t="shared" si="221"/>
        <v>8</v>
      </c>
      <c r="AM134" s="185" t="e">
        <f t="shared" si="221"/>
        <v>#N/A</v>
      </c>
      <c r="AN134" s="185">
        <f t="shared" si="221"/>
        <v>9</v>
      </c>
      <c r="AO134" s="185" t="e">
        <f t="shared" si="221"/>
        <v>#N/A</v>
      </c>
      <c r="AP134" s="185" t="e">
        <f t="shared" si="221"/>
        <v>#N/A</v>
      </c>
    </row>
    <row r="135" spans="1:76">
      <c r="A135" s="188" t="s">
        <v>16</v>
      </c>
      <c r="J135" s="40">
        <f t="shared" ref="J135:AP135" si="222">MATCH(J$132,$C$129:$K$129,$B130)</f>
        <v>9</v>
      </c>
      <c r="K135" s="185">
        <f t="shared" si="222"/>
        <v>8</v>
      </c>
      <c r="L135" s="185">
        <f t="shared" si="222"/>
        <v>8</v>
      </c>
      <c r="M135" s="185">
        <f t="shared" si="222"/>
        <v>8</v>
      </c>
      <c r="N135" s="185">
        <f t="shared" si="222"/>
        <v>7</v>
      </c>
      <c r="O135" s="185">
        <f t="shared" si="222"/>
        <v>7</v>
      </c>
      <c r="P135" s="185">
        <f t="shared" si="222"/>
        <v>6</v>
      </c>
      <c r="Q135" s="185">
        <f t="shared" si="222"/>
        <v>6</v>
      </c>
      <c r="R135" s="185">
        <f t="shared" si="222"/>
        <v>5</v>
      </c>
      <c r="S135" s="185">
        <f t="shared" si="222"/>
        <v>4</v>
      </c>
      <c r="T135" s="185">
        <f t="shared" si="222"/>
        <v>3</v>
      </c>
      <c r="U135" s="185">
        <f t="shared" si="222"/>
        <v>3</v>
      </c>
      <c r="V135" s="185">
        <f t="shared" si="222"/>
        <v>3</v>
      </c>
      <c r="W135" s="185">
        <f t="shared" si="222"/>
        <v>3</v>
      </c>
      <c r="X135" s="185">
        <f t="shared" si="222"/>
        <v>3</v>
      </c>
      <c r="Y135" s="185">
        <f t="shared" si="222"/>
        <v>3</v>
      </c>
      <c r="Z135" s="185">
        <f t="shared" si="222"/>
        <v>3</v>
      </c>
      <c r="AA135" s="185">
        <f t="shared" si="222"/>
        <v>3</v>
      </c>
      <c r="AB135" s="185">
        <f t="shared" si="222"/>
        <v>3</v>
      </c>
      <c r="AC135" s="185">
        <f t="shared" si="222"/>
        <v>2</v>
      </c>
      <c r="AD135" s="185">
        <f t="shared" si="222"/>
        <v>2</v>
      </c>
      <c r="AE135" s="185">
        <f t="shared" si="222"/>
        <v>2</v>
      </c>
      <c r="AF135" s="185">
        <f t="shared" si="222"/>
        <v>2</v>
      </c>
      <c r="AG135" s="185">
        <f t="shared" si="222"/>
        <v>2</v>
      </c>
      <c r="AH135" s="185">
        <f t="shared" si="222"/>
        <v>2</v>
      </c>
      <c r="AI135" s="185">
        <f t="shared" si="222"/>
        <v>2</v>
      </c>
      <c r="AJ135" s="185">
        <f t="shared" si="222"/>
        <v>2</v>
      </c>
      <c r="AK135" s="185">
        <f t="shared" si="222"/>
        <v>2</v>
      </c>
      <c r="AL135" s="185">
        <f t="shared" si="222"/>
        <v>2</v>
      </c>
      <c r="AM135" s="185">
        <f t="shared" si="222"/>
        <v>1</v>
      </c>
      <c r="AN135" s="185">
        <f t="shared" si="222"/>
        <v>1</v>
      </c>
      <c r="AO135" s="185" t="e">
        <f t="shared" si="222"/>
        <v>#N/A</v>
      </c>
      <c r="AP135" s="185" t="e">
        <f t="shared" si="222"/>
        <v>#N/A</v>
      </c>
    </row>
    <row r="136" spans="1:76" s="117" customFormat="1">
      <c r="A136" s="117" t="s">
        <v>16</v>
      </c>
      <c r="J136" s="189">
        <f t="shared" ref="J136:AP136" si="223">IF(ISNA(J133),-1,IF(ISNA(J135),99,IF(ISNA(J134),J133,0)))</f>
        <v>0</v>
      </c>
      <c r="K136" s="189">
        <f t="shared" si="223"/>
        <v>1</v>
      </c>
      <c r="L136" s="189">
        <f t="shared" si="223"/>
        <v>1</v>
      </c>
      <c r="M136" s="189">
        <f t="shared" si="223"/>
        <v>0</v>
      </c>
      <c r="N136" s="189">
        <f t="shared" si="223"/>
        <v>2</v>
      </c>
      <c r="O136" s="189">
        <f t="shared" si="223"/>
        <v>0</v>
      </c>
      <c r="P136" s="189">
        <f t="shared" si="223"/>
        <v>3</v>
      </c>
      <c r="Q136" s="189">
        <f t="shared" si="223"/>
        <v>0</v>
      </c>
      <c r="R136" s="189">
        <f t="shared" si="223"/>
        <v>0</v>
      </c>
      <c r="S136" s="189">
        <f t="shared" si="223"/>
        <v>0</v>
      </c>
      <c r="T136" s="189">
        <f t="shared" si="223"/>
        <v>6</v>
      </c>
      <c r="U136" s="189">
        <f t="shared" si="223"/>
        <v>6</v>
      </c>
      <c r="V136" s="189">
        <f t="shared" si="223"/>
        <v>6</v>
      </c>
      <c r="W136" s="189">
        <f t="shared" si="223"/>
        <v>6</v>
      </c>
      <c r="X136" s="189">
        <f t="shared" si="223"/>
        <v>6</v>
      </c>
      <c r="Y136" s="189">
        <f t="shared" si="223"/>
        <v>6</v>
      </c>
      <c r="Z136" s="189">
        <f t="shared" si="223"/>
        <v>6</v>
      </c>
      <c r="AA136" s="189">
        <f t="shared" si="223"/>
        <v>6</v>
      </c>
      <c r="AB136" s="189">
        <f t="shared" si="223"/>
        <v>0</v>
      </c>
      <c r="AC136" s="189">
        <f t="shared" si="223"/>
        <v>7</v>
      </c>
      <c r="AD136" s="189">
        <f t="shared" si="223"/>
        <v>7</v>
      </c>
      <c r="AE136" s="189">
        <f t="shared" si="223"/>
        <v>7</v>
      </c>
      <c r="AF136" s="189">
        <f t="shared" si="223"/>
        <v>7</v>
      </c>
      <c r="AG136" s="189">
        <f t="shared" si="223"/>
        <v>7</v>
      </c>
      <c r="AH136" s="189">
        <f t="shared" si="223"/>
        <v>7</v>
      </c>
      <c r="AI136" s="189">
        <f t="shared" si="223"/>
        <v>7</v>
      </c>
      <c r="AJ136" s="189">
        <f t="shared" si="223"/>
        <v>7</v>
      </c>
      <c r="AK136" s="189">
        <f t="shared" si="223"/>
        <v>7</v>
      </c>
      <c r="AL136" s="189">
        <f t="shared" si="223"/>
        <v>0</v>
      </c>
      <c r="AM136" s="189">
        <f t="shared" si="223"/>
        <v>8</v>
      </c>
      <c r="AN136" s="189">
        <f t="shared" si="223"/>
        <v>0</v>
      </c>
      <c r="AO136" s="189">
        <f t="shared" si="223"/>
        <v>99</v>
      </c>
      <c r="AP136" s="189">
        <f t="shared" si="223"/>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4">IF(A137="*","","COM_PROJ")</f>
        <v>COM_PROJ</v>
      </c>
      <c r="C137" s="23" t="str">
        <f t="shared" ref="C137:C149" si="225">IF($A137="*","","-")</f>
        <v>-</v>
      </c>
      <c r="D137" s="57" t="str">
        <f>ITEMS_TRA!C15</f>
        <v>TFLCV</v>
      </c>
      <c r="E137" s="23" t="str">
        <f t="shared" ref="E137:H149" si="226">IF($A137="*","","-")</f>
        <v>-</v>
      </c>
      <c r="F137" s="23" t="str">
        <f t="shared" si="226"/>
        <v>-</v>
      </c>
      <c r="G137" s="23" t="str">
        <f t="shared" si="226"/>
        <v>-</v>
      </c>
      <c r="H137" s="23" t="str">
        <f t="shared" si="226"/>
        <v>-</v>
      </c>
      <c r="I137" s="125">
        <f t="shared" ref="I137:I149" si="227">IF(A137="*","",0)</f>
        <v>0</v>
      </c>
      <c r="J137" s="186">
        <f t="shared" ref="J137:AP137" si="228">INDEX($M111:$BA111,MATCH(J$132,$M$106:$BA$106,0))</f>
        <v>43.510890756102256</v>
      </c>
      <c r="K137" s="186">
        <f t="shared" si="228"/>
        <v>44.189879061043555</v>
      </c>
      <c r="L137" s="186">
        <f t="shared" si="228"/>
        <v>44.868867365984855</v>
      </c>
      <c r="M137" s="186">
        <f t="shared" si="228"/>
        <v>45.547855670926104</v>
      </c>
      <c r="N137" s="186">
        <f t="shared" si="228"/>
        <v>46.566338128338053</v>
      </c>
      <c r="O137" s="186">
        <f t="shared" si="228"/>
        <v>47.584820585750002</v>
      </c>
      <c r="P137" s="186">
        <f t="shared" si="228"/>
        <v>47.880977189748478</v>
      </c>
      <c r="Q137" s="186">
        <f t="shared" si="228"/>
        <v>48.177133793746961</v>
      </c>
      <c r="R137" s="186">
        <f t="shared" si="228"/>
        <v>44.255958941812857</v>
      </c>
      <c r="S137" s="186">
        <f t="shared" si="228"/>
        <v>46.190606635100302</v>
      </c>
      <c r="T137" s="186">
        <f t="shared" si="228"/>
        <v>46.783563017969904</v>
      </c>
      <c r="U137" s="186">
        <f t="shared" si="228"/>
        <v>47.376519400839506</v>
      </c>
      <c r="V137" s="186">
        <f t="shared" si="228"/>
        <v>47.969475783709107</v>
      </c>
      <c r="W137" s="186">
        <f t="shared" si="228"/>
        <v>48.562432166578709</v>
      </c>
      <c r="X137" s="186">
        <f t="shared" si="228"/>
        <v>49.155388549448311</v>
      </c>
      <c r="Y137" s="186">
        <f t="shared" si="228"/>
        <v>49.748344932317913</v>
      </c>
      <c r="Z137" s="186">
        <f t="shared" si="228"/>
        <v>50.341301315187515</v>
      </c>
      <c r="AA137" s="186">
        <f t="shared" si="228"/>
        <v>50.934257698057117</v>
      </c>
      <c r="AB137" s="186">
        <f t="shared" si="228"/>
        <v>51.52721408092674</v>
      </c>
      <c r="AC137" s="186">
        <f t="shared" si="228"/>
        <v>52.867025486218644</v>
      </c>
      <c r="AD137" s="186">
        <f t="shared" si="228"/>
        <v>54.206836891510548</v>
      </c>
      <c r="AE137" s="186">
        <f t="shared" si="228"/>
        <v>55.546648296802452</v>
      </c>
      <c r="AF137" s="186">
        <f t="shared" si="228"/>
        <v>56.886459702094356</v>
      </c>
      <c r="AG137" s="186">
        <f t="shared" si="228"/>
        <v>58.22627110738626</v>
      </c>
      <c r="AH137" s="186">
        <f t="shared" si="228"/>
        <v>59.566082512678165</v>
      </c>
      <c r="AI137" s="186">
        <f t="shared" si="228"/>
        <v>60.905893917970069</v>
      </c>
      <c r="AJ137" s="186">
        <f t="shared" si="228"/>
        <v>62.245705323261973</v>
      </c>
      <c r="AK137" s="186">
        <f t="shared" si="228"/>
        <v>63.585516728553877</v>
      </c>
      <c r="AL137" s="186">
        <f t="shared" si="228"/>
        <v>64.925328133845781</v>
      </c>
      <c r="AM137" s="186">
        <f t="shared" si="228"/>
        <v>74.1023513593845</v>
      </c>
      <c r="AN137" s="186">
        <f t="shared" si="228"/>
        <v>83.279374584923275</v>
      </c>
      <c r="AO137" s="186">
        <f t="shared" si="228"/>
        <v>83.279374584923275</v>
      </c>
      <c r="AP137" s="186">
        <f t="shared" si="228"/>
        <v>83.279374584923275</v>
      </c>
    </row>
    <row r="138" spans="1:76">
      <c r="A138" s="40"/>
      <c r="B138" s="22" t="str">
        <f t="shared" si="224"/>
        <v>COM_PROJ</v>
      </c>
      <c r="C138" s="23" t="str">
        <f t="shared" si="225"/>
        <v>-</v>
      </c>
      <c r="D138" s="57" t="str">
        <f>ITEMS_TRA!C16</f>
        <v>TFHCV1</v>
      </c>
      <c r="E138" s="23" t="str">
        <f t="shared" si="226"/>
        <v>-</v>
      </c>
      <c r="F138" s="23" t="str">
        <f t="shared" si="226"/>
        <v>-</v>
      </c>
      <c r="G138" s="23" t="str">
        <f t="shared" si="226"/>
        <v>-</v>
      </c>
      <c r="H138" s="23" t="str">
        <f t="shared" si="226"/>
        <v>-</v>
      </c>
      <c r="I138" s="125">
        <f t="shared" si="227"/>
        <v>0</v>
      </c>
      <c r="J138" s="186">
        <f t="shared" ref="J138:AP138" si="229">INDEX($M112:$BA112,MATCH(J$132,$M$106:$BA$106,0))</f>
        <v>3.6611476956493059</v>
      </c>
      <c r="K138" s="186">
        <f t="shared" si="229"/>
        <v>3.6595361414986383</v>
      </c>
      <c r="L138" s="186">
        <f t="shared" si="229"/>
        <v>3.6579245873479707</v>
      </c>
      <c r="M138" s="186">
        <f t="shared" si="229"/>
        <v>3.6563130331972848</v>
      </c>
      <c r="N138" s="186">
        <f t="shared" si="229"/>
        <v>3.6538957019712837</v>
      </c>
      <c r="O138" s="186">
        <f t="shared" si="229"/>
        <v>3.6514783707452825</v>
      </c>
      <c r="P138" s="186">
        <f t="shared" si="229"/>
        <v>3.6742043035226284</v>
      </c>
      <c r="Q138" s="186">
        <f t="shared" si="229"/>
        <v>3.6969302362999743</v>
      </c>
      <c r="R138" s="186">
        <f t="shared" si="229"/>
        <v>3.4838443737120905</v>
      </c>
      <c r="S138" s="186">
        <f t="shared" si="229"/>
        <v>3.544491688388991</v>
      </c>
      <c r="T138" s="186">
        <f t="shared" si="229"/>
        <v>3.6013526218704941</v>
      </c>
      <c r="U138" s="186">
        <f t="shared" si="229"/>
        <v>3.6582135553519972</v>
      </c>
      <c r="V138" s="186">
        <f t="shared" si="229"/>
        <v>3.7150744888335003</v>
      </c>
      <c r="W138" s="186">
        <f t="shared" si="229"/>
        <v>3.7719354223150034</v>
      </c>
      <c r="X138" s="186">
        <f t="shared" si="229"/>
        <v>3.8287963557965066</v>
      </c>
      <c r="Y138" s="186">
        <f t="shared" si="229"/>
        <v>3.8856572892780097</v>
      </c>
      <c r="Z138" s="186">
        <f t="shared" si="229"/>
        <v>3.9425182227595128</v>
      </c>
      <c r="AA138" s="186">
        <f t="shared" si="229"/>
        <v>3.9993791562410159</v>
      </c>
      <c r="AB138" s="186">
        <f t="shared" si="229"/>
        <v>4.0562400897225173</v>
      </c>
      <c r="AC138" s="186">
        <f t="shared" si="229"/>
        <v>4.1617105063120325</v>
      </c>
      <c r="AD138" s="186">
        <f t="shared" si="229"/>
        <v>4.2671809229015478</v>
      </c>
      <c r="AE138" s="186">
        <f t="shared" si="229"/>
        <v>4.3726513394910631</v>
      </c>
      <c r="AF138" s="186">
        <f t="shared" si="229"/>
        <v>4.4781217560805784</v>
      </c>
      <c r="AG138" s="186">
        <f t="shared" si="229"/>
        <v>4.5835921726700937</v>
      </c>
      <c r="AH138" s="186">
        <f t="shared" si="229"/>
        <v>4.6890625892596089</v>
      </c>
      <c r="AI138" s="186">
        <f t="shared" si="229"/>
        <v>4.7945330058491242</v>
      </c>
      <c r="AJ138" s="186">
        <f t="shared" si="229"/>
        <v>4.9000034224386395</v>
      </c>
      <c r="AK138" s="186">
        <f t="shared" si="229"/>
        <v>5.0054738390281548</v>
      </c>
      <c r="AL138" s="186">
        <f t="shared" si="229"/>
        <v>5.110944255617671</v>
      </c>
      <c r="AM138" s="186">
        <f t="shared" si="229"/>
        <v>5.8333626936353333</v>
      </c>
      <c r="AN138" s="186">
        <f t="shared" si="229"/>
        <v>6.5557811316530001</v>
      </c>
      <c r="AO138" s="186">
        <f t="shared" si="229"/>
        <v>6.5557811316530001</v>
      </c>
      <c r="AP138" s="186">
        <f t="shared" si="229"/>
        <v>6.5557811316530001</v>
      </c>
    </row>
    <row r="139" spans="1:76">
      <c r="A139" s="40"/>
      <c r="B139" s="22" t="str">
        <f t="shared" si="224"/>
        <v>COM_PROJ</v>
      </c>
      <c r="C139" s="23" t="str">
        <f t="shared" si="225"/>
        <v>-</v>
      </c>
      <c r="D139" s="57" t="str">
        <f>ITEMS_TRA!C17</f>
        <v>TFHCV2</v>
      </c>
      <c r="E139" s="23" t="str">
        <f t="shared" si="226"/>
        <v>-</v>
      </c>
      <c r="F139" s="23" t="str">
        <f t="shared" si="226"/>
        <v>-</v>
      </c>
      <c r="G139" s="23" t="str">
        <f t="shared" si="226"/>
        <v>-</v>
      </c>
      <c r="H139" s="23" t="str">
        <f t="shared" si="226"/>
        <v>-</v>
      </c>
      <c r="I139" s="125">
        <f t="shared" si="227"/>
        <v>0</v>
      </c>
      <c r="J139" s="186">
        <f t="shared" ref="J139:AP139" si="230">INDEX($M113:$BA113,MATCH(J$132,$M$106:$BA$106,0))</f>
        <v>0.91016288033514725</v>
      </c>
      <c r="K139" s="186">
        <f t="shared" si="230"/>
        <v>0.92563893602886782</v>
      </c>
      <c r="L139" s="186">
        <f t="shared" si="230"/>
        <v>0.94111499172258839</v>
      </c>
      <c r="M139" s="186">
        <f t="shared" si="230"/>
        <v>0.95659104741630863</v>
      </c>
      <c r="N139" s="186">
        <f t="shared" si="230"/>
        <v>0.97980513095688937</v>
      </c>
      <c r="O139" s="186">
        <f t="shared" si="230"/>
        <v>1.0030192144974701</v>
      </c>
      <c r="P139" s="186">
        <f t="shared" si="230"/>
        <v>1.009261767493451</v>
      </c>
      <c r="Q139" s="186">
        <f t="shared" si="230"/>
        <v>1.0155043204894318</v>
      </c>
      <c r="R139" s="186">
        <f t="shared" si="230"/>
        <v>0.95697207880185675</v>
      </c>
      <c r="S139" s="186">
        <f t="shared" si="230"/>
        <v>0.97363120032807582</v>
      </c>
      <c r="T139" s="186">
        <f t="shared" si="230"/>
        <v>0.98925024638162518</v>
      </c>
      <c r="U139" s="186">
        <f t="shared" si="230"/>
        <v>1.0048692924351745</v>
      </c>
      <c r="V139" s="186">
        <f t="shared" si="230"/>
        <v>1.0204883384887238</v>
      </c>
      <c r="W139" s="186">
        <f t="shared" si="230"/>
        <v>1.036107384542273</v>
      </c>
      <c r="X139" s="186">
        <f t="shared" si="230"/>
        <v>1.0517264305958223</v>
      </c>
      <c r="Y139" s="186">
        <f t="shared" si="230"/>
        <v>1.0673454766493715</v>
      </c>
      <c r="Z139" s="186">
        <f t="shared" si="230"/>
        <v>1.0829645227029208</v>
      </c>
      <c r="AA139" s="186">
        <f t="shared" si="230"/>
        <v>1.09858356875647</v>
      </c>
      <c r="AB139" s="186">
        <f t="shared" si="230"/>
        <v>1.1142026148100199</v>
      </c>
      <c r="AC139" s="186">
        <f t="shared" si="230"/>
        <v>1.1431741281696197</v>
      </c>
      <c r="AD139" s="186">
        <f t="shared" si="230"/>
        <v>1.1721456415292195</v>
      </c>
      <c r="AE139" s="186">
        <f t="shared" si="230"/>
        <v>1.2011171548888193</v>
      </c>
      <c r="AF139" s="186">
        <f t="shared" si="230"/>
        <v>1.2300886682484191</v>
      </c>
      <c r="AG139" s="186">
        <f t="shared" si="230"/>
        <v>1.2590601816080189</v>
      </c>
      <c r="AH139" s="186">
        <f t="shared" si="230"/>
        <v>1.2880316949676187</v>
      </c>
      <c r="AI139" s="186">
        <f t="shared" si="230"/>
        <v>1.3170032083272185</v>
      </c>
      <c r="AJ139" s="186">
        <f t="shared" si="230"/>
        <v>1.3459747216868183</v>
      </c>
      <c r="AK139" s="186">
        <f t="shared" si="230"/>
        <v>1.3749462350464181</v>
      </c>
      <c r="AL139" s="186">
        <f t="shared" si="230"/>
        <v>1.4039177484060177</v>
      </c>
      <c r="AM139" s="186">
        <f t="shared" si="230"/>
        <v>1.6023578049169023</v>
      </c>
      <c r="AN139" s="186">
        <f t="shared" si="230"/>
        <v>1.8007978614277873</v>
      </c>
      <c r="AO139" s="186">
        <f t="shared" si="230"/>
        <v>1.8007978614277873</v>
      </c>
      <c r="AP139" s="186">
        <f t="shared" si="230"/>
        <v>1.8007978614277873</v>
      </c>
    </row>
    <row r="140" spans="1:76">
      <c r="A140" s="40"/>
      <c r="B140" s="22" t="str">
        <f t="shared" si="224"/>
        <v>COM_PROJ</v>
      </c>
      <c r="C140" s="23" t="str">
        <f t="shared" si="225"/>
        <v>-</v>
      </c>
      <c r="D140" s="57" t="str">
        <f>ITEMS_TRA!C18</f>
        <v>TFHCV3</v>
      </c>
      <c r="E140" s="23" t="str">
        <f t="shared" si="226"/>
        <v>-</v>
      </c>
      <c r="F140" s="23" t="str">
        <f t="shared" si="226"/>
        <v>-</v>
      </c>
      <c r="G140" s="23" t="str">
        <f t="shared" si="226"/>
        <v>-</v>
      </c>
      <c r="H140" s="23" t="str">
        <f t="shared" si="226"/>
        <v>-</v>
      </c>
      <c r="I140" s="125">
        <f t="shared" si="227"/>
        <v>0</v>
      </c>
      <c r="J140" s="186">
        <f t="shared" ref="J140:AP140" si="231">INDEX($M114:$BA114,MATCH(J$132,$M$106:$BA$106,0))</f>
        <v>3.0423873008641582</v>
      </c>
      <c r="K140" s="186">
        <f t="shared" si="231"/>
        <v>3.0852151471238134</v>
      </c>
      <c r="L140" s="186">
        <f t="shared" si="231"/>
        <v>3.1280429933834686</v>
      </c>
      <c r="M140" s="186">
        <f t="shared" si="231"/>
        <v>3.1708708396431251</v>
      </c>
      <c r="N140" s="186">
        <f t="shared" si="231"/>
        <v>3.2351126090326074</v>
      </c>
      <c r="O140" s="186">
        <f t="shared" si="231"/>
        <v>3.2993543784220902</v>
      </c>
      <c r="P140" s="186">
        <f t="shared" si="231"/>
        <v>3.3198887752333626</v>
      </c>
      <c r="Q140" s="186">
        <f t="shared" si="231"/>
        <v>3.3404231720446353</v>
      </c>
      <c r="R140" s="186">
        <f t="shared" si="231"/>
        <v>3.1478858755507528</v>
      </c>
      <c r="S140" s="186">
        <f t="shared" si="231"/>
        <v>3.2026847714779207</v>
      </c>
      <c r="T140" s="186">
        <f t="shared" si="231"/>
        <v>3.2540624193222576</v>
      </c>
      <c r="U140" s="186">
        <f t="shared" si="231"/>
        <v>3.3054400671665944</v>
      </c>
      <c r="V140" s="186">
        <f t="shared" si="231"/>
        <v>3.3568177150109313</v>
      </c>
      <c r="W140" s="186">
        <f t="shared" si="231"/>
        <v>3.4081953628552681</v>
      </c>
      <c r="X140" s="186">
        <f t="shared" si="231"/>
        <v>3.459573010699605</v>
      </c>
      <c r="Y140" s="186">
        <f t="shared" si="231"/>
        <v>3.5109506585439418</v>
      </c>
      <c r="Z140" s="186">
        <f t="shared" si="231"/>
        <v>3.5623283063882787</v>
      </c>
      <c r="AA140" s="186">
        <f t="shared" si="231"/>
        <v>3.6137059542326155</v>
      </c>
      <c r="AB140" s="186">
        <f t="shared" si="231"/>
        <v>3.6650836020769524</v>
      </c>
      <c r="AC140" s="186">
        <f t="shared" si="231"/>
        <v>3.7603831617173933</v>
      </c>
      <c r="AD140" s="186">
        <f t="shared" si="231"/>
        <v>3.8556827213578342</v>
      </c>
      <c r="AE140" s="186">
        <f t="shared" si="231"/>
        <v>3.9509822809982751</v>
      </c>
      <c r="AF140" s="186">
        <f t="shared" si="231"/>
        <v>4.0462818406387155</v>
      </c>
      <c r="AG140" s="186">
        <f t="shared" si="231"/>
        <v>4.141581400279156</v>
      </c>
      <c r="AH140" s="186">
        <f t="shared" si="231"/>
        <v>4.2368809599195965</v>
      </c>
      <c r="AI140" s="186">
        <f t="shared" si="231"/>
        <v>4.3321805195600369</v>
      </c>
      <c r="AJ140" s="186">
        <f t="shared" si="231"/>
        <v>4.4274800792004774</v>
      </c>
      <c r="AK140" s="186">
        <f t="shared" si="231"/>
        <v>4.5227796388409178</v>
      </c>
      <c r="AL140" s="186">
        <f t="shared" si="231"/>
        <v>4.6180791984813601</v>
      </c>
      <c r="AM140" s="186">
        <f t="shared" si="231"/>
        <v>5.2708324656573451</v>
      </c>
      <c r="AN140" s="186">
        <f t="shared" si="231"/>
        <v>5.9235857328333319</v>
      </c>
      <c r="AO140" s="186">
        <f t="shared" si="231"/>
        <v>5.9235857328333319</v>
      </c>
      <c r="AP140" s="186">
        <f t="shared" si="231"/>
        <v>5.9235857328333319</v>
      </c>
    </row>
    <row r="141" spans="1:76">
      <c r="A141" s="40"/>
      <c r="B141" s="22" t="str">
        <f t="shared" si="224"/>
        <v>COM_PROJ</v>
      </c>
      <c r="C141" s="23" t="str">
        <f t="shared" si="225"/>
        <v>-</v>
      </c>
      <c r="D141" s="57" t="str">
        <f>ITEMS_TRA!C19</f>
        <v>TFHCV4</v>
      </c>
      <c r="E141" s="23" t="str">
        <f t="shared" si="226"/>
        <v>-</v>
      </c>
      <c r="F141" s="23" t="str">
        <f t="shared" si="226"/>
        <v>-</v>
      </c>
      <c r="G141" s="23" t="str">
        <f t="shared" si="226"/>
        <v>-</v>
      </c>
      <c r="H141" s="23" t="str">
        <f t="shared" si="226"/>
        <v>-</v>
      </c>
      <c r="I141" s="125">
        <f t="shared" si="227"/>
        <v>0</v>
      </c>
      <c r="J141" s="186">
        <f t="shared" ref="J141:AP141" si="232">INDEX($M115:$BA115,MATCH(J$132,$M$106:$BA$106,0))</f>
        <v>0.64156299948434192</v>
      </c>
      <c r="K141" s="186">
        <f t="shared" si="232"/>
        <v>0.62717766269161657</v>
      </c>
      <c r="L141" s="186">
        <f t="shared" si="232"/>
        <v>0.61279232589889121</v>
      </c>
      <c r="M141" s="24">
        <f t="shared" si="232"/>
        <v>0.59840698910616308</v>
      </c>
      <c r="N141" s="186">
        <f t="shared" si="232"/>
        <v>0.59840698910616308</v>
      </c>
      <c r="O141" s="186">
        <f t="shared" si="232"/>
        <v>0.59840698910616308</v>
      </c>
      <c r="P141" s="186">
        <f t="shared" si="232"/>
        <v>0.60213133185919032</v>
      </c>
      <c r="Q141" s="186">
        <f t="shared" si="232"/>
        <v>0.60585567461221745</v>
      </c>
      <c r="R141" s="186">
        <f t="shared" si="232"/>
        <v>0.57093500509000428</v>
      </c>
      <c r="S141" s="186">
        <f t="shared" si="232"/>
        <v>0.58087393209117144</v>
      </c>
      <c r="T141" s="186">
        <f t="shared" si="232"/>
        <v>0.5901923441280712</v>
      </c>
      <c r="U141" s="186">
        <f t="shared" si="232"/>
        <v>0.59951075616497096</v>
      </c>
      <c r="V141" s="186">
        <f t="shared" si="232"/>
        <v>0.60882916820187072</v>
      </c>
      <c r="W141" s="186">
        <f t="shared" si="232"/>
        <v>0.61814758023877048</v>
      </c>
      <c r="X141" s="186">
        <f t="shared" si="232"/>
        <v>0.62746599227567024</v>
      </c>
      <c r="Y141" s="186">
        <f t="shared" si="232"/>
        <v>0.63678440431257</v>
      </c>
      <c r="Z141" s="186">
        <f t="shared" si="232"/>
        <v>0.64610281634946976</v>
      </c>
      <c r="AA141" s="186">
        <f t="shared" si="232"/>
        <v>0.65542122838636951</v>
      </c>
      <c r="AB141" s="186">
        <f t="shared" si="232"/>
        <v>0.66473964042326927</v>
      </c>
      <c r="AC141" s="186">
        <f t="shared" si="232"/>
        <v>0.68202421067754215</v>
      </c>
      <c r="AD141" s="186">
        <f t="shared" si="232"/>
        <v>0.69930878093181503</v>
      </c>
      <c r="AE141" s="186">
        <f t="shared" si="232"/>
        <v>0.71659335118608791</v>
      </c>
      <c r="AF141" s="186">
        <f t="shared" si="232"/>
        <v>0.73387792144036079</v>
      </c>
      <c r="AG141" s="186">
        <f t="shared" si="232"/>
        <v>0.75116249169463367</v>
      </c>
      <c r="AH141" s="186">
        <f t="shared" si="232"/>
        <v>0.76844706194890655</v>
      </c>
      <c r="AI141" s="186">
        <f t="shared" si="232"/>
        <v>0.78573163220317943</v>
      </c>
      <c r="AJ141" s="186">
        <f t="shared" si="232"/>
        <v>0.80301620245745231</v>
      </c>
      <c r="AK141" s="186">
        <f t="shared" si="232"/>
        <v>0.82030077271172519</v>
      </c>
      <c r="AL141" s="186">
        <f t="shared" si="232"/>
        <v>0.83758534296599796</v>
      </c>
      <c r="AM141" s="186">
        <f t="shared" si="232"/>
        <v>0.95597581347580785</v>
      </c>
      <c r="AN141" s="186">
        <f t="shared" si="232"/>
        <v>1.0743662839856176</v>
      </c>
      <c r="AO141" s="186">
        <f t="shared" si="232"/>
        <v>1.0743662839856176</v>
      </c>
      <c r="AP141" s="186">
        <f t="shared" si="232"/>
        <v>1.0743662839856176</v>
      </c>
    </row>
    <row r="142" spans="1:76">
      <c r="A142" s="40"/>
      <c r="B142" s="22" t="str">
        <f t="shared" si="224"/>
        <v>COM_PROJ</v>
      </c>
      <c r="C142" s="23" t="str">
        <f t="shared" si="225"/>
        <v>-</v>
      </c>
      <c r="D142" s="57" t="str">
        <f>ITEMS_TRA!C20</f>
        <v>TFHCV5</v>
      </c>
      <c r="E142" s="23" t="str">
        <f t="shared" si="226"/>
        <v>-</v>
      </c>
      <c r="F142" s="23" t="str">
        <f t="shared" si="226"/>
        <v>-</v>
      </c>
      <c r="G142" s="23" t="str">
        <f t="shared" si="226"/>
        <v>-</v>
      </c>
      <c r="H142" s="23" t="str">
        <f t="shared" si="226"/>
        <v>-</v>
      </c>
      <c r="I142" s="125">
        <f t="shared" si="227"/>
        <v>0</v>
      </c>
      <c r="J142" s="186">
        <f t="shared" ref="J142:AP142" si="233">INDEX($M116:$BA116,MATCH(J$132,$M$106:$BA$106,0))</f>
        <v>0.28132785630344881</v>
      </c>
      <c r="K142" s="186">
        <f t="shared" si="233"/>
        <v>0.28410456292842851</v>
      </c>
      <c r="L142" s="186">
        <f t="shared" si="233"/>
        <v>0.2868812695534082</v>
      </c>
      <c r="M142" s="186">
        <f t="shared" si="233"/>
        <v>0.28965797617838801</v>
      </c>
      <c r="N142" s="186">
        <f t="shared" si="233"/>
        <v>0.29382303611585753</v>
      </c>
      <c r="O142" s="186">
        <f t="shared" si="233"/>
        <v>0.29798809605332705</v>
      </c>
      <c r="P142" s="186">
        <f t="shared" si="233"/>
        <v>0.29984270307869332</v>
      </c>
      <c r="Q142" s="186">
        <f t="shared" si="233"/>
        <v>0.30169731010405959</v>
      </c>
      <c r="R142" s="186">
        <f t="shared" si="233"/>
        <v>0.28430790120130756</v>
      </c>
      <c r="S142" s="186">
        <f t="shared" si="233"/>
        <v>0.28925717817802649</v>
      </c>
      <c r="T142" s="186">
        <f t="shared" si="233"/>
        <v>0.29389745797366157</v>
      </c>
      <c r="U142" s="186">
        <f t="shared" si="233"/>
        <v>0.29853773776929665</v>
      </c>
      <c r="V142" s="186">
        <f t="shared" si="233"/>
        <v>0.30317801756493173</v>
      </c>
      <c r="W142" s="186">
        <f t="shared" si="233"/>
        <v>0.30781829736056682</v>
      </c>
      <c r="X142" s="186">
        <f t="shared" si="233"/>
        <v>0.3124585771562019</v>
      </c>
      <c r="Y142" s="186">
        <f t="shared" si="233"/>
        <v>0.31709885695183698</v>
      </c>
      <c r="Z142" s="186">
        <f t="shared" si="233"/>
        <v>0.32173913674747207</v>
      </c>
      <c r="AA142" s="186">
        <f t="shared" si="233"/>
        <v>0.32637941654310715</v>
      </c>
      <c r="AB142" s="186">
        <f t="shared" si="233"/>
        <v>0.3310196963387424</v>
      </c>
      <c r="AC142" s="186">
        <f t="shared" si="233"/>
        <v>0.33962687552437348</v>
      </c>
      <c r="AD142" s="186">
        <f t="shared" si="233"/>
        <v>0.34823405471000457</v>
      </c>
      <c r="AE142" s="186">
        <f t="shared" si="233"/>
        <v>0.35684123389563566</v>
      </c>
      <c r="AF142" s="186">
        <f t="shared" si="233"/>
        <v>0.36544841308126674</v>
      </c>
      <c r="AG142" s="186">
        <f t="shared" si="233"/>
        <v>0.37405559226689783</v>
      </c>
      <c r="AH142" s="186">
        <f t="shared" si="233"/>
        <v>0.38266277145252892</v>
      </c>
      <c r="AI142" s="186">
        <f t="shared" si="233"/>
        <v>0.39126995063816</v>
      </c>
      <c r="AJ142" s="186">
        <f t="shared" si="233"/>
        <v>0.39987712982379109</v>
      </c>
      <c r="AK142" s="186">
        <f t="shared" si="233"/>
        <v>0.40848430900942218</v>
      </c>
      <c r="AL142" s="186">
        <f t="shared" si="233"/>
        <v>0.41709148819505332</v>
      </c>
      <c r="AM142" s="186">
        <f t="shared" si="233"/>
        <v>0.47604626569651898</v>
      </c>
      <c r="AN142" s="186">
        <f t="shared" si="233"/>
        <v>0.53500104319798458</v>
      </c>
      <c r="AO142" s="186">
        <f t="shared" si="233"/>
        <v>0.53500104319798458</v>
      </c>
      <c r="AP142" s="186">
        <f t="shared" si="233"/>
        <v>0.53500104319798458</v>
      </c>
    </row>
    <row r="143" spans="1:76">
      <c r="A143" s="40"/>
      <c r="B143" s="22" t="str">
        <f t="shared" si="224"/>
        <v>COM_PROJ</v>
      </c>
      <c r="C143" s="23" t="str">
        <f t="shared" si="225"/>
        <v>-</v>
      </c>
      <c r="D143" s="57" t="str">
        <f>ITEMS_TRA!C21</f>
        <v>TFHCV6</v>
      </c>
      <c r="E143" s="23" t="str">
        <f t="shared" si="226"/>
        <v>-</v>
      </c>
      <c r="F143" s="23" t="str">
        <f t="shared" si="226"/>
        <v>-</v>
      </c>
      <c r="G143" s="23" t="str">
        <f t="shared" si="226"/>
        <v>-</v>
      </c>
      <c r="H143" s="23" t="str">
        <f t="shared" si="226"/>
        <v>-</v>
      </c>
      <c r="I143" s="125">
        <f t="shared" si="227"/>
        <v>0</v>
      </c>
      <c r="J143" s="186">
        <f t="shared" ref="J143:AP143" si="234">INDEX($M117:$BA117,MATCH(J$132,$M$106:$BA$106,0))</f>
        <v>5.1541817584817791</v>
      </c>
      <c r="K143" s="186">
        <f t="shared" si="234"/>
        <v>5.4055160928410038</v>
      </c>
      <c r="L143" s="186">
        <f t="shared" si="234"/>
        <v>5.6568504272002285</v>
      </c>
      <c r="M143" s="186">
        <f t="shared" si="234"/>
        <v>5.9081847615594549</v>
      </c>
      <c r="N143" s="186">
        <f t="shared" si="234"/>
        <v>6.2851862630982929</v>
      </c>
      <c r="O143" s="186">
        <f t="shared" si="234"/>
        <v>6.6621877646371299</v>
      </c>
      <c r="P143" s="186">
        <f t="shared" si="234"/>
        <v>6.7036516365039915</v>
      </c>
      <c r="Q143" s="186">
        <f t="shared" si="234"/>
        <v>6.7451155083708541</v>
      </c>
      <c r="R143" s="186">
        <f t="shared" si="234"/>
        <v>6.3563365310876332</v>
      </c>
      <c r="S143" s="186">
        <f t="shared" si="234"/>
        <v>6.4669886442250526</v>
      </c>
      <c r="T143" s="186">
        <f t="shared" si="234"/>
        <v>6.5707324369752191</v>
      </c>
      <c r="U143" s="186">
        <f t="shared" si="234"/>
        <v>6.6744762297253857</v>
      </c>
      <c r="V143" s="186">
        <f t="shared" si="234"/>
        <v>6.7782200224755522</v>
      </c>
      <c r="W143" s="186">
        <f t="shared" si="234"/>
        <v>6.8819638152257188</v>
      </c>
      <c r="X143" s="186">
        <f t="shared" si="234"/>
        <v>6.9857076079758853</v>
      </c>
      <c r="Y143" s="186">
        <f t="shared" si="234"/>
        <v>7.0894514007260518</v>
      </c>
      <c r="Z143" s="186">
        <f t="shared" si="234"/>
        <v>7.1931951934762184</v>
      </c>
      <c r="AA143" s="186">
        <f t="shared" si="234"/>
        <v>7.2969389862263849</v>
      </c>
      <c r="AB143" s="186">
        <f t="shared" si="234"/>
        <v>7.4006827789765506</v>
      </c>
      <c r="AC143" s="186">
        <f t="shared" si="234"/>
        <v>7.593115445307923</v>
      </c>
      <c r="AD143" s="186">
        <f t="shared" si="234"/>
        <v>7.7855481116392955</v>
      </c>
      <c r="AE143" s="186">
        <f t="shared" si="234"/>
        <v>7.977980777970668</v>
      </c>
      <c r="AF143" s="186">
        <f t="shared" si="234"/>
        <v>8.1704134443020404</v>
      </c>
      <c r="AG143" s="186">
        <f t="shared" si="234"/>
        <v>8.3628461106334129</v>
      </c>
      <c r="AH143" s="186">
        <f t="shared" si="234"/>
        <v>8.5552787769647853</v>
      </c>
      <c r="AI143" s="186">
        <f t="shared" si="234"/>
        <v>8.7477114432961578</v>
      </c>
      <c r="AJ143" s="186">
        <f t="shared" si="234"/>
        <v>8.9401441096275303</v>
      </c>
      <c r="AK143" s="186">
        <f t="shared" si="234"/>
        <v>9.1325767759589027</v>
      </c>
      <c r="AL143" s="186">
        <f t="shared" si="234"/>
        <v>9.3250094422902734</v>
      </c>
      <c r="AM143" s="186">
        <f t="shared" si="234"/>
        <v>10.643074836643745</v>
      </c>
      <c r="AN143" s="186">
        <f t="shared" si="234"/>
        <v>11.961140230997213</v>
      </c>
      <c r="AO143" s="186">
        <f t="shared" si="234"/>
        <v>11.961140230997213</v>
      </c>
      <c r="AP143" s="186">
        <f t="shared" si="234"/>
        <v>11.961140230997213</v>
      </c>
    </row>
    <row r="144" spans="1:76">
      <c r="A144" s="40"/>
      <c r="B144" s="22" t="str">
        <f t="shared" si="224"/>
        <v>COM_PROJ</v>
      </c>
      <c r="C144" s="23" t="str">
        <f t="shared" si="225"/>
        <v>-</v>
      </c>
      <c r="D144" s="57" t="str">
        <f>ITEMS_TRA!C22</f>
        <v>TFHCV7</v>
      </c>
      <c r="E144" s="23" t="str">
        <f t="shared" si="226"/>
        <v>-</v>
      </c>
      <c r="F144" s="23" t="str">
        <f t="shared" si="226"/>
        <v>-</v>
      </c>
      <c r="G144" s="23" t="str">
        <f t="shared" si="226"/>
        <v>-</v>
      </c>
      <c r="H144" s="23" t="str">
        <f t="shared" si="226"/>
        <v>-</v>
      </c>
      <c r="I144" s="125">
        <f t="shared" si="227"/>
        <v>0</v>
      </c>
      <c r="J144" s="186">
        <f t="shared" ref="J144:AP144" si="235">INDEX($M118:$BA118,MATCH(J$132,$M$106:$BA$106,0))</f>
        <v>1.9761616214119715</v>
      </c>
      <c r="K144" s="186">
        <f t="shared" si="235"/>
        <v>2.0178274562873066</v>
      </c>
      <c r="L144" s="186">
        <f t="shared" si="235"/>
        <v>2.0594932911626418</v>
      </c>
      <c r="M144" s="186">
        <f t="shared" si="235"/>
        <v>2.1011591260379752</v>
      </c>
      <c r="N144" s="186">
        <f t="shared" si="235"/>
        <v>2.1636578783509774</v>
      </c>
      <c r="O144" s="186">
        <f t="shared" si="235"/>
        <v>2.2261566306639802</v>
      </c>
      <c r="P144" s="186">
        <f t="shared" si="235"/>
        <v>2.240011699982106</v>
      </c>
      <c r="Q144" s="186">
        <f t="shared" si="235"/>
        <v>2.2538667693002314</v>
      </c>
      <c r="R144" s="186">
        <f t="shared" si="235"/>
        <v>2.1239570566476127</v>
      </c>
      <c r="S144" s="186">
        <f t="shared" si="235"/>
        <v>2.1609312375113463</v>
      </c>
      <c r="T144" s="186">
        <f t="shared" si="235"/>
        <v>2.1955970170240304</v>
      </c>
      <c r="U144" s="186">
        <f t="shared" si="235"/>
        <v>2.2302627965367146</v>
      </c>
      <c r="V144" s="186">
        <f t="shared" si="235"/>
        <v>2.2649285760493987</v>
      </c>
      <c r="W144" s="186">
        <f t="shared" si="235"/>
        <v>2.2995943555620828</v>
      </c>
      <c r="X144" s="186">
        <f t="shared" si="235"/>
        <v>2.3342601350747669</v>
      </c>
      <c r="Y144" s="186">
        <f t="shared" si="235"/>
        <v>2.3689259145874511</v>
      </c>
      <c r="Z144" s="186">
        <f t="shared" si="235"/>
        <v>2.4035916941001352</v>
      </c>
      <c r="AA144" s="186">
        <f t="shared" si="235"/>
        <v>2.4382574736128193</v>
      </c>
      <c r="AB144" s="186">
        <f t="shared" si="235"/>
        <v>2.4729232531255043</v>
      </c>
      <c r="AC144" s="186">
        <f t="shared" si="235"/>
        <v>2.5372242412159034</v>
      </c>
      <c r="AD144" s="186">
        <f t="shared" si="235"/>
        <v>2.6015252293063025</v>
      </c>
      <c r="AE144" s="186">
        <f t="shared" si="235"/>
        <v>2.6658262173967016</v>
      </c>
      <c r="AF144" s="186">
        <f t="shared" si="235"/>
        <v>2.7301272054871006</v>
      </c>
      <c r="AG144" s="186">
        <f t="shared" si="235"/>
        <v>2.7944281935774997</v>
      </c>
      <c r="AH144" s="186">
        <f t="shared" si="235"/>
        <v>2.8587291816678988</v>
      </c>
      <c r="AI144" s="186">
        <f t="shared" si="235"/>
        <v>2.9230301697582979</v>
      </c>
      <c r="AJ144" s="186">
        <f t="shared" si="235"/>
        <v>2.987331157848697</v>
      </c>
      <c r="AK144" s="186">
        <f t="shared" si="235"/>
        <v>3.051632145939096</v>
      </c>
      <c r="AL144" s="186">
        <f t="shared" si="235"/>
        <v>3.1159331340294942</v>
      </c>
      <c r="AM144" s="186">
        <f t="shared" si="235"/>
        <v>3.5563620323057537</v>
      </c>
      <c r="AN144" s="186">
        <f t="shared" si="235"/>
        <v>3.9967909305820153</v>
      </c>
      <c r="AO144" s="186">
        <f t="shared" si="235"/>
        <v>3.9967909305820153</v>
      </c>
      <c r="AP144" s="186">
        <f t="shared" si="235"/>
        <v>3.9967909305820153</v>
      </c>
    </row>
    <row r="145" spans="1:51">
      <c r="A145" s="40" t="s">
        <v>125</v>
      </c>
      <c r="B145" s="22" t="str">
        <f t="shared" si="224"/>
        <v>COM_PROJ</v>
      </c>
      <c r="C145" s="23" t="str">
        <f t="shared" si="225"/>
        <v>-</v>
      </c>
      <c r="D145" s="57" t="str">
        <f>ITEMS_TRA!C23</f>
        <v>TFHCV8</v>
      </c>
      <c r="E145" s="23" t="str">
        <f t="shared" si="226"/>
        <v>-</v>
      </c>
      <c r="F145" s="23" t="str">
        <f t="shared" si="226"/>
        <v>-</v>
      </c>
      <c r="G145" s="23" t="str">
        <f t="shared" si="226"/>
        <v>-</v>
      </c>
      <c r="H145" s="23" t="str">
        <f t="shared" si="226"/>
        <v>-</v>
      </c>
      <c r="I145" s="125">
        <f t="shared" si="227"/>
        <v>0</v>
      </c>
      <c r="J145" s="186">
        <f t="shared" ref="J145:AP145" si="236">INDEX($M119:$BA119,MATCH(J$132,$M$106:$BA$106,0))</f>
        <v>7.0701624395945725E-2</v>
      </c>
      <c r="K145" s="186">
        <f t="shared" si="236"/>
        <v>7.9286966804927639E-2</v>
      </c>
      <c r="L145" s="186">
        <f t="shared" si="236"/>
        <v>8.7872309213909552E-2</v>
      </c>
      <c r="M145" s="186">
        <f t="shared" si="236"/>
        <v>9.6457651622891244E-2</v>
      </c>
      <c r="N145" s="186">
        <f t="shared" si="236"/>
        <v>0.10933566523636412</v>
      </c>
      <c r="O145" s="186">
        <f t="shared" si="236"/>
        <v>0.122213678849837</v>
      </c>
      <c r="P145" s="186">
        <f t="shared" si="236"/>
        <v>0.12297430771519344</v>
      </c>
      <c r="Q145" s="186">
        <f t="shared" si="236"/>
        <v>0.12373493658054988</v>
      </c>
      <c r="R145" s="186">
        <f t="shared" si="236"/>
        <v>0.11660302875209383</v>
      </c>
      <c r="S145" s="186">
        <f t="shared" si="236"/>
        <v>0.11863287274580615</v>
      </c>
      <c r="T145" s="186">
        <f t="shared" si="236"/>
        <v>0.12053598791123762</v>
      </c>
      <c r="U145" s="186">
        <f t="shared" si="236"/>
        <v>0.1224391030766691</v>
      </c>
      <c r="V145" s="186">
        <f t="shared" si="236"/>
        <v>0.12434221824210057</v>
      </c>
      <c r="W145" s="186">
        <f t="shared" si="236"/>
        <v>0.12624533340753202</v>
      </c>
      <c r="X145" s="186">
        <f t="shared" si="236"/>
        <v>0.12814844857296348</v>
      </c>
      <c r="Y145" s="186">
        <f t="shared" si="236"/>
        <v>0.13005156373839494</v>
      </c>
      <c r="Z145" s="186">
        <f t="shared" si="236"/>
        <v>0.13195467890382639</v>
      </c>
      <c r="AA145" s="186">
        <f t="shared" si="236"/>
        <v>0.13385779406925785</v>
      </c>
      <c r="AB145" s="186">
        <f t="shared" si="236"/>
        <v>0.13576090923468939</v>
      </c>
      <c r="AC145" s="186">
        <f t="shared" si="236"/>
        <v>0.13929096646424891</v>
      </c>
      <c r="AD145" s="186">
        <f t="shared" si="236"/>
        <v>0.14282102369380842</v>
      </c>
      <c r="AE145" s="186">
        <f t="shared" si="236"/>
        <v>0.14635108092336793</v>
      </c>
      <c r="AF145" s="186">
        <f t="shared" si="236"/>
        <v>0.14988113815292745</v>
      </c>
      <c r="AG145" s="186">
        <f t="shared" si="236"/>
        <v>0.15341119538248696</v>
      </c>
      <c r="AH145" s="186">
        <f t="shared" si="236"/>
        <v>0.15694125261204647</v>
      </c>
      <c r="AI145" s="186">
        <f t="shared" si="236"/>
        <v>0.16047130984160599</v>
      </c>
      <c r="AJ145" s="186">
        <f t="shared" si="236"/>
        <v>0.1640013670711655</v>
      </c>
      <c r="AK145" s="186">
        <f t="shared" si="236"/>
        <v>0.16753142430072501</v>
      </c>
      <c r="AL145" s="186">
        <f t="shared" si="236"/>
        <v>0.17106148153028447</v>
      </c>
      <c r="AM145" s="186">
        <f t="shared" si="236"/>
        <v>0.1952405690161762</v>
      </c>
      <c r="AN145" s="186">
        <f t="shared" si="236"/>
        <v>0.21941965650206802</v>
      </c>
      <c r="AO145" s="186">
        <f t="shared" si="236"/>
        <v>0.21941965650206802</v>
      </c>
      <c r="AP145" s="186">
        <f t="shared" si="236"/>
        <v>0.21941965650206802</v>
      </c>
    </row>
    <row r="146" spans="1:51">
      <c r="A146" s="40" t="s">
        <v>125</v>
      </c>
      <c r="B146" s="22" t="str">
        <f t="shared" si="224"/>
        <v>COM_PROJ</v>
      </c>
      <c r="C146" s="23" t="str">
        <f t="shared" si="225"/>
        <v>-</v>
      </c>
      <c r="D146" s="57" t="str">
        <f>ITEMS_TRA!C24</f>
        <v>TFHCV9</v>
      </c>
      <c r="E146" s="23" t="str">
        <f t="shared" si="226"/>
        <v>-</v>
      </c>
      <c r="F146" s="23" t="str">
        <f t="shared" si="226"/>
        <v>-</v>
      </c>
      <c r="G146" s="23" t="str">
        <f t="shared" si="226"/>
        <v>-</v>
      </c>
      <c r="H146" s="23" t="str">
        <f t="shared" si="226"/>
        <v>-</v>
      </c>
      <c r="I146" s="125">
        <f t="shared" si="227"/>
        <v>0</v>
      </c>
      <c r="J146" s="186">
        <f t="shared" ref="J146:AP146" si="237">INDEX($M120:$BA120,MATCH(J$132,$M$106:$BA$106,0))</f>
        <v>5.2818957554105039E-2</v>
      </c>
      <c r="K146" s="186">
        <f t="shared" si="237"/>
        <v>4.5016661085483405E-2</v>
      </c>
      <c r="L146" s="186">
        <f t="shared" si="237"/>
        <v>3.721436461686177E-2</v>
      </c>
      <c r="M146" s="186">
        <f t="shared" si="237"/>
        <v>2.9412068148240201E-2</v>
      </c>
      <c r="N146" s="186">
        <f t="shared" si="237"/>
        <v>2.9412068148240201E-2</v>
      </c>
      <c r="O146" s="186">
        <f t="shared" si="237"/>
        <v>2.9412068148240201E-2</v>
      </c>
      <c r="P146" s="186">
        <f t="shared" si="237"/>
        <v>2.9595121863944723E-2</v>
      </c>
      <c r="Q146" s="186">
        <f t="shared" si="237"/>
        <v>2.9778175579649249E-2</v>
      </c>
      <c r="R146" s="186">
        <f t="shared" si="237"/>
        <v>2.806180339405084E-2</v>
      </c>
      <c r="S146" s="186">
        <f t="shared" si="237"/>
        <v>2.8550307712349926E-2</v>
      </c>
      <c r="T146" s="186">
        <f t="shared" si="237"/>
        <v>2.9008313342050309E-2</v>
      </c>
      <c r="U146" s="186">
        <f t="shared" si="237"/>
        <v>2.9466318971750692E-2</v>
      </c>
      <c r="V146" s="186">
        <f t="shared" si="237"/>
        <v>2.9924324601451075E-2</v>
      </c>
      <c r="W146" s="186">
        <f t="shared" si="237"/>
        <v>3.0382330231151458E-2</v>
      </c>
      <c r="X146" s="186">
        <f t="shared" si="237"/>
        <v>3.0840335860851841E-2</v>
      </c>
      <c r="Y146" s="186">
        <f t="shared" si="237"/>
        <v>3.1298341490552224E-2</v>
      </c>
      <c r="Z146" s="186">
        <f t="shared" si="237"/>
        <v>3.1756347120252604E-2</v>
      </c>
      <c r="AA146" s="186">
        <f t="shared" si="237"/>
        <v>3.2214352749952983E-2</v>
      </c>
      <c r="AB146" s="186">
        <f t="shared" si="237"/>
        <v>3.2672358379653363E-2</v>
      </c>
      <c r="AC146" s="186">
        <f t="shared" si="237"/>
        <v>3.3521905539841239E-2</v>
      </c>
      <c r="AD146" s="186">
        <f t="shared" si="237"/>
        <v>3.4371452700029115E-2</v>
      </c>
      <c r="AE146" s="186">
        <f t="shared" si="237"/>
        <v>3.5220999860216991E-2</v>
      </c>
      <c r="AF146" s="186">
        <f t="shared" si="237"/>
        <v>3.6070547020404867E-2</v>
      </c>
      <c r="AG146" s="186">
        <f t="shared" si="237"/>
        <v>3.6920094180592743E-2</v>
      </c>
      <c r="AH146" s="186">
        <f t="shared" si="237"/>
        <v>3.7769641340780619E-2</v>
      </c>
      <c r="AI146" s="186">
        <f t="shared" si="237"/>
        <v>3.8619188500968495E-2</v>
      </c>
      <c r="AJ146" s="186">
        <f t="shared" si="237"/>
        <v>3.9468735661156371E-2</v>
      </c>
      <c r="AK146" s="186">
        <f t="shared" si="237"/>
        <v>4.0318282821344247E-2</v>
      </c>
      <c r="AL146" s="186">
        <f t="shared" si="237"/>
        <v>4.1167829981532129E-2</v>
      </c>
      <c r="AM146" s="186">
        <f t="shared" si="237"/>
        <v>4.6986793747209328E-2</v>
      </c>
      <c r="AN146" s="186">
        <f t="shared" si="237"/>
        <v>5.2805757512886513E-2</v>
      </c>
      <c r="AO146" s="186">
        <f t="shared" si="237"/>
        <v>5.2805757512886513E-2</v>
      </c>
      <c r="AP146" s="186">
        <f t="shared" si="237"/>
        <v>5.2805757512886513E-2</v>
      </c>
    </row>
    <row r="147" spans="1:51">
      <c r="A147" s="40" t="s">
        <v>125</v>
      </c>
      <c r="B147" s="22" t="str">
        <f t="shared" si="224"/>
        <v>COM_PROJ</v>
      </c>
      <c r="C147" s="23" t="str">
        <f t="shared" si="225"/>
        <v>-</v>
      </c>
      <c r="D147" s="57" t="str">
        <f>ITEMS_TRA!C25</f>
        <v>TFRCO</v>
      </c>
      <c r="E147" s="23" t="str">
        <f t="shared" si="226"/>
        <v>-</v>
      </c>
      <c r="F147" s="23" t="str">
        <f t="shared" si="226"/>
        <v>-</v>
      </c>
      <c r="G147" s="23" t="str">
        <f t="shared" si="226"/>
        <v>-</v>
      </c>
      <c r="H147" s="23" t="str">
        <f t="shared" si="226"/>
        <v>-</v>
      </c>
      <c r="I147" s="125">
        <f t="shared" si="227"/>
        <v>0</v>
      </c>
      <c r="J147" s="186">
        <f t="shared" ref="J147:AP147" si="238">INDEX($M121:$BA121,MATCH(J$132,$M$106:$BA$106,0))</f>
        <v>22</v>
      </c>
      <c r="K147" s="186">
        <f t="shared" si="238"/>
        <v>22.394471154794282</v>
      </c>
      <c r="L147" s="186">
        <f t="shared" si="238"/>
        <v>22.788942309588563</v>
      </c>
      <c r="M147" s="186">
        <f t="shared" si="238"/>
        <v>23.183413464382845</v>
      </c>
      <c r="N147" s="186">
        <f t="shared" si="238"/>
        <v>23.396576241140881</v>
      </c>
      <c r="O147" s="186">
        <f t="shared" si="238"/>
        <v>23.609739017898917</v>
      </c>
      <c r="P147" s="186">
        <f t="shared" si="238"/>
        <v>23.756680417335971</v>
      </c>
      <c r="Q147" s="186">
        <f t="shared" si="238"/>
        <v>23.903621816773025</v>
      </c>
      <c r="R147" s="186">
        <f t="shared" si="238"/>
        <v>22.525850653068453</v>
      </c>
      <c r="S147" s="186">
        <f t="shared" si="238"/>
        <v>22.917984229191969</v>
      </c>
      <c r="T147" s="186">
        <f t="shared" si="238"/>
        <v>23.285635811238283</v>
      </c>
      <c r="U147" s="186">
        <f t="shared" si="238"/>
        <v>23.653287393284597</v>
      </c>
      <c r="V147" s="186">
        <f t="shared" si="238"/>
        <v>24.02093897533091</v>
      </c>
      <c r="W147" s="186">
        <f t="shared" si="238"/>
        <v>24.388590557377224</v>
      </c>
      <c r="X147" s="186">
        <f t="shared" si="238"/>
        <v>24.756242139423538</v>
      </c>
      <c r="Y147" s="186">
        <f t="shared" si="238"/>
        <v>25.123893721469852</v>
      </c>
      <c r="Z147" s="186">
        <f t="shared" si="238"/>
        <v>25.491545303516165</v>
      </c>
      <c r="AA147" s="186">
        <f t="shared" si="238"/>
        <v>25.859196885562479</v>
      </c>
      <c r="AB147" s="186">
        <f t="shared" si="238"/>
        <v>26.226848467608782</v>
      </c>
      <c r="AC147" s="186">
        <f t="shared" si="238"/>
        <v>26.90879938089854</v>
      </c>
      <c r="AD147" s="186">
        <f t="shared" si="238"/>
        <v>27.590750294188297</v>
      </c>
      <c r="AE147" s="186">
        <f t="shared" si="238"/>
        <v>28.272701207478054</v>
      </c>
      <c r="AF147" s="186">
        <f t="shared" si="238"/>
        <v>28.954652120767811</v>
      </c>
      <c r="AG147" s="186">
        <f t="shared" si="238"/>
        <v>29.636603034057568</v>
      </c>
      <c r="AH147" s="186">
        <f t="shared" si="238"/>
        <v>30.318553947347326</v>
      </c>
      <c r="AI147" s="186">
        <f t="shared" si="238"/>
        <v>31.000504860637083</v>
      </c>
      <c r="AJ147" s="186">
        <f t="shared" si="238"/>
        <v>31.68245577392684</v>
      </c>
      <c r="AK147" s="186">
        <f t="shared" si="238"/>
        <v>32.364406687216594</v>
      </c>
      <c r="AL147" s="186">
        <f t="shared" si="238"/>
        <v>33.04635760050634</v>
      </c>
      <c r="AM147" s="186">
        <f t="shared" si="238"/>
        <v>37.717372748771901</v>
      </c>
      <c r="AN147" s="186">
        <f t="shared" si="238"/>
        <v>42.388387897037447</v>
      </c>
      <c r="AO147" s="186">
        <f t="shared" si="238"/>
        <v>42.388387897037447</v>
      </c>
      <c r="AP147" s="186">
        <f t="shared" si="238"/>
        <v>42.388387897037447</v>
      </c>
    </row>
    <row r="148" spans="1:51">
      <c r="A148" s="40"/>
      <c r="B148" s="22" t="str">
        <f t="shared" si="224"/>
        <v>COM_PROJ</v>
      </c>
      <c r="C148" s="23" t="str">
        <f t="shared" si="225"/>
        <v>-</v>
      </c>
      <c r="D148" s="57" t="str">
        <f>ITEMS_TRA!C26</f>
        <v>TFROT</v>
      </c>
      <c r="E148" s="23" t="str">
        <f t="shared" si="226"/>
        <v>-</v>
      </c>
      <c r="F148" s="23" t="str">
        <f t="shared" si="226"/>
        <v>-</v>
      </c>
      <c r="G148" s="23" t="str">
        <f t="shared" si="226"/>
        <v>-</v>
      </c>
      <c r="H148" s="23" t="str">
        <f t="shared" si="226"/>
        <v>-</v>
      </c>
      <c r="I148" s="125">
        <f t="shared" si="227"/>
        <v>0</v>
      </c>
      <c r="J148" s="186">
        <f t="shared" ref="J148:AP148" si="239">INDEX($M122:$BA122,MATCH(J$132,$M$106:$BA$106,0))</f>
        <v>25.1</v>
      </c>
      <c r="K148" s="186">
        <f t="shared" si="239"/>
        <v>25.550055726606203</v>
      </c>
      <c r="L148" s="186">
        <f t="shared" si="239"/>
        <v>26.000111453212405</v>
      </c>
      <c r="M148" s="186">
        <f t="shared" si="239"/>
        <v>26.450167179818607</v>
      </c>
      <c r="N148" s="186">
        <f t="shared" si="239"/>
        <v>26.693366529665273</v>
      </c>
      <c r="O148" s="186">
        <f t="shared" si="239"/>
        <v>26.936565879511939</v>
      </c>
      <c r="P148" s="186">
        <f t="shared" si="239"/>
        <v>27.104212657960581</v>
      </c>
      <c r="Q148" s="186">
        <f t="shared" si="239"/>
        <v>27.271859436409219</v>
      </c>
      <c r="R148" s="186">
        <f t="shared" si="239"/>
        <v>25.699947790546279</v>
      </c>
      <c r="S148" s="186">
        <f t="shared" si="239"/>
        <v>26.147336552396286</v>
      </c>
      <c r="T148" s="186">
        <f t="shared" si="239"/>
        <v>26.566793584640035</v>
      </c>
      <c r="U148" s="186">
        <f t="shared" si="239"/>
        <v>26.986250616883783</v>
      </c>
      <c r="V148" s="186">
        <f t="shared" si="239"/>
        <v>27.405707649127532</v>
      </c>
      <c r="W148" s="186">
        <f t="shared" si="239"/>
        <v>27.82516468137128</v>
      </c>
      <c r="X148" s="186">
        <f t="shared" si="239"/>
        <v>28.244621713615029</v>
      </c>
      <c r="Y148" s="186">
        <f t="shared" si="239"/>
        <v>28.664078745858777</v>
      </c>
      <c r="Z148" s="186">
        <f t="shared" si="239"/>
        <v>29.083535778102526</v>
      </c>
      <c r="AA148" s="186">
        <f t="shared" si="239"/>
        <v>29.502992810346274</v>
      </c>
      <c r="AB148" s="186">
        <f t="shared" si="239"/>
        <v>29.922449842590019</v>
      </c>
      <c r="AC148" s="186">
        <f t="shared" si="239"/>
        <v>30.70049383911606</v>
      </c>
      <c r="AD148" s="186">
        <f t="shared" si="239"/>
        <v>31.478537835642101</v>
      </c>
      <c r="AE148" s="186">
        <f t="shared" si="239"/>
        <v>32.256581832168138</v>
      </c>
      <c r="AF148" s="186">
        <f t="shared" si="239"/>
        <v>33.034625828694175</v>
      </c>
      <c r="AG148" s="186">
        <f t="shared" si="239"/>
        <v>33.812669825220212</v>
      </c>
      <c r="AH148" s="186">
        <f t="shared" si="239"/>
        <v>34.590713821746249</v>
      </c>
      <c r="AI148" s="186">
        <f t="shared" si="239"/>
        <v>35.368757818272286</v>
      </c>
      <c r="AJ148" s="186">
        <f t="shared" si="239"/>
        <v>36.146801814798323</v>
      </c>
      <c r="AK148" s="186">
        <f t="shared" si="239"/>
        <v>36.92484581132436</v>
      </c>
      <c r="AL148" s="186">
        <f t="shared" si="239"/>
        <v>37.702889807850411</v>
      </c>
      <c r="AM148" s="186">
        <f t="shared" si="239"/>
        <v>43.03209345428067</v>
      </c>
      <c r="AN148" s="186">
        <f t="shared" si="239"/>
        <v>48.361297100710907</v>
      </c>
      <c r="AO148" s="186">
        <f t="shared" si="239"/>
        <v>48.361297100710907</v>
      </c>
      <c r="AP148" s="186">
        <f t="shared" si="239"/>
        <v>48.361297100710907</v>
      </c>
    </row>
    <row r="149" spans="1:51">
      <c r="A149" s="40"/>
      <c r="B149" s="22" t="str">
        <f t="shared" si="224"/>
        <v>COM_PROJ</v>
      </c>
      <c r="C149" s="124" t="str">
        <f t="shared" si="225"/>
        <v>-</v>
      </c>
      <c r="D149" s="57" t="str">
        <f>ITEMS_TRA!C27</f>
        <v>TFREX</v>
      </c>
      <c r="E149" s="124" t="str">
        <f t="shared" si="226"/>
        <v>-</v>
      </c>
      <c r="F149" s="124" t="str">
        <f t="shared" si="226"/>
        <v>-</v>
      </c>
      <c r="G149" s="124" t="str">
        <f t="shared" si="226"/>
        <v>-</v>
      </c>
      <c r="H149" s="124" t="str">
        <f t="shared" si="226"/>
        <v>-</v>
      </c>
      <c r="I149" s="125">
        <f t="shared" si="227"/>
        <v>0</v>
      </c>
      <c r="J149" s="186">
        <f t="shared" ref="J149:AP149" si="240">INDEX($M123:$BA123,MATCH(J$132,$M$106:$BA$106,0))</f>
        <v>82</v>
      </c>
      <c r="K149" s="186">
        <f t="shared" si="240"/>
        <v>82</v>
      </c>
      <c r="L149" s="186">
        <f t="shared" si="240"/>
        <v>82</v>
      </c>
      <c r="M149" s="186">
        <f t="shared" si="240"/>
        <v>82</v>
      </c>
      <c r="N149" s="186">
        <f t="shared" si="240"/>
        <v>82</v>
      </c>
      <c r="O149" s="186">
        <f t="shared" si="240"/>
        <v>82</v>
      </c>
      <c r="P149" s="186">
        <f t="shared" si="240"/>
        <v>84.018400836522261</v>
      </c>
      <c r="Q149" s="186">
        <f t="shared" si="240"/>
        <v>86.036801673044508</v>
      </c>
      <c r="R149" s="186">
        <f t="shared" si="240"/>
        <v>76.525600127976475</v>
      </c>
      <c r="S149" s="186">
        <f t="shared" si="240"/>
        <v>81.50823730651453</v>
      </c>
      <c r="T149" s="186">
        <f t="shared" si="240"/>
        <v>81.747826511776537</v>
      </c>
      <c r="U149" s="186">
        <f t="shared" si="240"/>
        <v>81.987415717038544</v>
      </c>
      <c r="V149" s="186">
        <f t="shared" si="240"/>
        <v>82.227004922300551</v>
      </c>
      <c r="W149" s="186">
        <f t="shared" si="240"/>
        <v>82.466594127562558</v>
      </c>
      <c r="X149" s="186">
        <f t="shared" si="240"/>
        <v>82.706183332824565</v>
      </c>
      <c r="Y149" s="186">
        <f t="shared" si="240"/>
        <v>82.945772538086572</v>
      </c>
      <c r="Z149" s="186">
        <f t="shared" si="240"/>
        <v>83.185361743348579</v>
      </c>
      <c r="AA149" s="186">
        <f t="shared" si="240"/>
        <v>83.424950948610586</v>
      </c>
      <c r="AB149" s="186">
        <f t="shared" si="240"/>
        <v>83.664540153872537</v>
      </c>
      <c r="AC149" s="186">
        <f t="shared" si="240"/>
        <v>84.592118844067159</v>
      </c>
      <c r="AD149" s="186">
        <f t="shared" si="240"/>
        <v>85.51969753426178</v>
      </c>
      <c r="AE149" s="186">
        <f t="shared" si="240"/>
        <v>86.447276224456402</v>
      </c>
      <c r="AF149" s="186">
        <f t="shared" si="240"/>
        <v>87.374854914651024</v>
      </c>
      <c r="AG149" s="186">
        <f t="shared" si="240"/>
        <v>88.302433604845646</v>
      </c>
      <c r="AH149" s="186">
        <f t="shared" si="240"/>
        <v>89.230012295040268</v>
      </c>
      <c r="AI149" s="186">
        <f t="shared" si="240"/>
        <v>90.15759098523489</v>
      </c>
      <c r="AJ149" s="186">
        <f t="shared" si="240"/>
        <v>91.085169675429512</v>
      </c>
      <c r="AK149" s="186">
        <f t="shared" si="240"/>
        <v>92.012748365624134</v>
      </c>
      <c r="AL149" s="186">
        <f t="shared" si="240"/>
        <v>92.940327055818784</v>
      </c>
      <c r="AM149" s="186">
        <f t="shared" si="240"/>
        <v>101.72947390205381</v>
      </c>
      <c r="AN149" s="186">
        <f t="shared" si="240"/>
        <v>110.5186207482889</v>
      </c>
      <c r="AO149" s="186">
        <f t="shared" si="240"/>
        <v>110.5186207482889</v>
      </c>
      <c r="AP149" s="186">
        <f t="shared" si="240"/>
        <v>110.5186207482889</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41">MATCH(J$132,$C$128:$K$128,$C171)</f>
        <v>1</v>
      </c>
      <c r="L171" s="191">
        <f t="shared" si="241"/>
        <v>1</v>
      </c>
      <c r="M171" s="191">
        <f t="shared" si="241"/>
        <v>1</v>
      </c>
      <c r="N171" s="191">
        <f t="shared" si="241"/>
        <v>2</v>
      </c>
      <c r="O171" s="191">
        <f t="shared" si="241"/>
        <v>2</v>
      </c>
      <c r="P171" s="191">
        <f t="shared" si="241"/>
        <v>3</v>
      </c>
      <c r="Q171" s="191">
        <f t="shared" si="241"/>
        <v>3</v>
      </c>
      <c r="R171" s="191">
        <f t="shared" si="241"/>
        <v>4</v>
      </c>
      <c r="S171" s="191">
        <f t="shared" si="241"/>
        <v>5</v>
      </c>
      <c r="T171" s="191">
        <f t="shared" si="241"/>
        <v>6</v>
      </c>
      <c r="U171" s="191">
        <f t="shared" si="241"/>
        <v>6</v>
      </c>
      <c r="V171" s="191">
        <f t="shared" si="241"/>
        <v>6</v>
      </c>
      <c r="W171" s="191">
        <f t="shared" si="241"/>
        <v>6</v>
      </c>
      <c r="X171" s="191">
        <f t="shared" si="241"/>
        <v>6</v>
      </c>
      <c r="Y171" s="191">
        <f t="shared" si="241"/>
        <v>6</v>
      </c>
      <c r="Z171" s="191">
        <f t="shared" si="241"/>
        <v>6</v>
      </c>
      <c r="AA171" s="191">
        <f t="shared" si="241"/>
        <v>6</v>
      </c>
      <c r="AB171" s="191">
        <f t="shared" si="241"/>
        <v>6</v>
      </c>
      <c r="AC171" s="191">
        <f t="shared" si="241"/>
        <v>7</v>
      </c>
      <c r="AD171" s="191">
        <f t="shared" si="241"/>
        <v>7</v>
      </c>
      <c r="AE171" s="191">
        <f t="shared" si="241"/>
        <v>7</v>
      </c>
      <c r="AF171" s="191">
        <f t="shared" si="241"/>
        <v>7</v>
      </c>
      <c r="AG171" s="191">
        <f t="shared" si="241"/>
        <v>7</v>
      </c>
      <c r="AH171" s="191">
        <f t="shared" si="241"/>
        <v>7</v>
      </c>
      <c r="AI171" s="191">
        <f t="shared" si="241"/>
        <v>7</v>
      </c>
      <c r="AJ171" s="191">
        <f t="shared" si="241"/>
        <v>7</v>
      </c>
      <c r="AK171" s="191">
        <f t="shared" si="241"/>
        <v>7</v>
      </c>
      <c r="AL171" s="191">
        <f t="shared" si="241"/>
        <v>7</v>
      </c>
      <c r="AM171" s="191">
        <f t="shared" si="241"/>
        <v>8</v>
      </c>
      <c r="AN171" s="191">
        <f t="shared" si="241"/>
        <v>8</v>
      </c>
      <c r="AO171" s="191">
        <f t="shared" si="241"/>
        <v>9</v>
      </c>
      <c r="AP171" s="191">
        <f t="shared" si="241"/>
        <v>9</v>
      </c>
      <c r="AQ171" s="191">
        <f t="shared" si="241"/>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2">MATCH(J$132,$C$128:$K$128,$C172)</f>
        <v>1</v>
      </c>
      <c r="L172" s="185" t="e">
        <f t="shared" si="242"/>
        <v>#N/A</v>
      </c>
      <c r="M172" s="185" t="e">
        <f t="shared" si="242"/>
        <v>#N/A</v>
      </c>
      <c r="N172" s="185">
        <f t="shared" si="242"/>
        <v>2</v>
      </c>
      <c r="O172" s="185" t="e">
        <f t="shared" si="242"/>
        <v>#N/A</v>
      </c>
      <c r="P172" s="185">
        <f t="shared" si="242"/>
        <v>3</v>
      </c>
      <c r="Q172" s="185" t="e">
        <f t="shared" si="242"/>
        <v>#N/A</v>
      </c>
      <c r="R172" s="185">
        <f t="shared" si="242"/>
        <v>4</v>
      </c>
      <c r="S172" s="185">
        <f t="shared" si="242"/>
        <v>5</v>
      </c>
      <c r="T172" s="185">
        <f t="shared" si="242"/>
        <v>6</v>
      </c>
      <c r="U172" s="185" t="e">
        <f t="shared" si="242"/>
        <v>#N/A</v>
      </c>
      <c r="V172" s="185" t="e">
        <f t="shared" si="242"/>
        <v>#N/A</v>
      </c>
      <c r="W172" s="185" t="e">
        <f t="shared" si="242"/>
        <v>#N/A</v>
      </c>
      <c r="X172" s="185" t="e">
        <f t="shared" si="242"/>
        <v>#N/A</v>
      </c>
      <c r="Y172" s="185" t="e">
        <f t="shared" si="242"/>
        <v>#N/A</v>
      </c>
      <c r="Z172" s="185" t="e">
        <f t="shared" si="242"/>
        <v>#N/A</v>
      </c>
      <c r="AA172" s="185" t="e">
        <f t="shared" si="242"/>
        <v>#N/A</v>
      </c>
      <c r="AB172" s="185" t="e">
        <f t="shared" si="242"/>
        <v>#N/A</v>
      </c>
      <c r="AC172" s="185">
        <f t="shared" si="242"/>
        <v>7</v>
      </c>
      <c r="AD172" s="185" t="e">
        <f t="shared" si="242"/>
        <v>#N/A</v>
      </c>
      <c r="AE172" s="185" t="e">
        <f t="shared" si="242"/>
        <v>#N/A</v>
      </c>
      <c r="AF172" s="185" t="e">
        <f t="shared" si="242"/>
        <v>#N/A</v>
      </c>
      <c r="AG172" s="185" t="e">
        <f t="shared" si="242"/>
        <v>#N/A</v>
      </c>
      <c r="AH172" s="185" t="e">
        <f t="shared" si="242"/>
        <v>#N/A</v>
      </c>
      <c r="AI172" s="185" t="e">
        <f t="shared" si="242"/>
        <v>#N/A</v>
      </c>
      <c r="AJ172" s="185" t="e">
        <f t="shared" si="242"/>
        <v>#N/A</v>
      </c>
      <c r="AK172" s="185" t="e">
        <f t="shared" si="242"/>
        <v>#N/A</v>
      </c>
      <c r="AL172" s="185" t="e">
        <f t="shared" si="242"/>
        <v>#N/A</v>
      </c>
      <c r="AM172" s="185">
        <f t="shared" si="242"/>
        <v>8</v>
      </c>
      <c r="AN172" s="185" t="e">
        <f t="shared" si="242"/>
        <v>#N/A</v>
      </c>
      <c r="AO172" s="185">
        <f t="shared" si="242"/>
        <v>9</v>
      </c>
      <c r="AP172" s="185" t="e">
        <f t="shared" si="242"/>
        <v>#N/A</v>
      </c>
      <c r="AQ172" s="185" t="e">
        <f t="shared" si="242"/>
        <v>#N/A</v>
      </c>
    </row>
    <row r="173" spans="1:78">
      <c r="A173" s="40" t="s">
        <v>16</v>
      </c>
      <c r="B173" s="185" t="s">
        <v>391</v>
      </c>
      <c r="C173" s="185">
        <v>-1</v>
      </c>
      <c r="D173" s="185">
        <v>0</v>
      </c>
      <c r="E173" s="185">
        <v>1</v>
      </c>
      <c r="F173" s="185">
        <v>2</v>
      </c>
      <c r="G173" s="185">
        <v>3</v>
      </c>
      <c r="I173" s="185">
        <v>4</v>
      </c>
      <c r="J173" s="185">
        <v>5</v>
      </c>
      <c r="K173" s="40">
        <f t="shared" ref="K173:AQ173" si="243">MATCH(J$132,$C$129:$K$129,$C173)</f>
        <v>9</v>
      </c>
      <c r="L173" s="185">
        <f t="shared" si="243"/>
        <v>8</v>
      </c>
      <c r="M173" s="185">
        <f t="shared" si="243"/>
        <v>8</v>
      </c>
      <c r="N173" s="185">
        <f t="shared" si="243"/>
        <v>8</v>
      </c>
      <c r="O173" s="185">
        <f t="shared" si="243"/>
        <v>7</v>
      </c>
      <c r="P173" s="185">
        <f t="shared" si="243"/>
        <v>7</v>
      </c>
      <c r="Q173" s="185">
        <f t="shared" si="243"/>
        <v>6</v>
      </c>
      <c r="R173" s="185">
        <f t="shared" si="243"/>
        <v>6</v>
      </c>
      <c r="S173" s="185">
        <f t="shared" si="243"/>
        <v>5</v>
      </c>
      <c r="T173" s="185">
        <f t="shared" si="243"/>
        <v>4</v>
      </c>
      <c r="U173" s="185">
        <f t="shared" si="243"/>
        <v>3</v>
      </c>
      <c r="V173" s="185">
        <f t="shared" si="243"/>
        <v>3</v>
      </c>
      <c r="W173" s="185">
        <f t="shared" si="243"/>
        <v>3</v>
      </c>
      <c r="X173" s="185">
        <f t="shared" si="243"/>
        <v>3</v>
      </c>
      <c r="Y173" s="185">
        <f t="shared" si="243"/>
        <v>3</v>
      </c>
      <c r="Z173" s="185">
        <f t="shared" si="243"/>
        <v>3</v>
      </c>
      <c r="AA173" s="185">
        <f t="shared" si="243"/>
        <v>3</v>
      </c>
      <c r="AB173" s="185">
        <f t="shared" si="243"/>
        <v>3</v>
      </c>
      <c r="AC173" s="185">
        <f t="shared" si="243"/>
        <v>3</v>
      </c>
      <c r="AD173" s="185">
        <f t="shared" si="243"/>
        <v>2</v>
      </c>
      <c r="AE173" s="185">
        <f t="shared" si="243"/>
        <v>2</v>
      </c>
      <c r="AF173" s="185">
        <f t="shared" si="243"/>
        <v>2</v>
      </c>
      <c r="AG173" s="185">
        <f t="shared" si="243"/>
        <v>2</v>
      </c>
      <c r="AH173" s="185">
        <f t="shared" si="243"/>
        <v>2</v>
      </c>
      <c r="AI173" s="185">
        <f t="shared" si="243"/>
        <v>2</v>
      </c>
      <c r="AJ173" s="185">
        <f t="shared" si="243"/>
        <v>2</v>
      </c>
      <c r="AK173" s="185">
        <f t="shared" si="243"/>
        <v>2</v>
      </c>
      <c r="AL173" s="185">
        <f t="shared" si="243"/>
        <v>2</v>
      </c>
      <c r="AM173" s="185">
        <f t="shared" si="243"/>
        <v>2</v>
      </c>
      <c r="AN173" s="185">
        <f t="shared" si="243"/>
        <v>1</v>
      </c>
      <c r="AO173" s="185">
        <f t="shared" si="243"/>
        <v>1</v>
      </c>
      <c r="AP173" s="185" t="e">
        <f t="shared" si="243"/>
        <v>#N/A</v>
      </c>
      <c r="AQ173" s="185" t="e">
        <f t="shared" si="243"/>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4">IF(ISNA(L171),-1,IF(ISNA(L173),99,IF(ISNA(L172),L171,0)))</f>
        <v>1</v>
      </c>
      <c r="M174" s="189">
        <f t="shared" si="244"/>
        <v>1</v>
      </c>
      <c r="N174" s="189">
        <f t="shared" si="244"/>
        <v>0</v>
      </c>
      <c r="O174" s="189">
        <f t="shared" si="244"/>
        <v>2</v>
      </c>
      <c r="P174" s="189">
        <f t="shared" si="244"/>
        <v>0</v>
      </c>
      <c r="Q174" s="189">
        <f t="shared" si="244"/>
        <v>3</v>
      </c>
      <c r="R174" s="189">
        <f t="shared" si="244"/>
        <v>0</v>
      </c>
      <c r="S174" s="189">
        <f t="shared" si="244"/>
        <v>0</v>
      </c>
      <c r="T174" s="189">
        <f t="shared" si="244"/>
        <v>0</v>
      </c>
      <c r="U174" s="189">
        <f t="shared" si="244"/>
        <v>6</v>
      </c>
      <c r="V174" s="189">
        <f t="shared" si="244"/>
        <v>6</v>
      </c>
      <c r="W174" s="189">
        <f t="shared" si="244"/>
        <v>6</v>
      </c>
      <c r="X174" s="189">
        <f t="shared" si="244"/>
        <v>6</v>
      </c>
      <c r="Y174" s="189">
        <f t="shared" si="244"/>
        <v>6</v>
      </c>
      <c r="Z174" s="189">
        <f t="shared" si="244"/>
        <v>6</v>
      </c>
      <c r="AA174" s="189">
        <f t="shared" si="244"/>
        <v>6</v>
      </c>
      <c r="AB174" s="189">
        <f t="shared" si="244"/>
        <v>6</v>
      </c>
      <c r="AC174" s="189">
        <f t="shared" si="244"/>
        <v>0</v>
      </c>
      <c r="AD174" s="189">
        <f t="shared" si="244"/>
        <v>7</v>
      </c>
      <c r="AE174" s="189">
        <f t="shared" si="244"/>
        <v>7</v>
      </c>
      <c r="AF174" s="189">
        <f t="shared" si="244"/>
        <v>7</v>
      </c>
      <c r="AG174" s="189">
        <f t="shared" si="244"/>
        <v>7</v>
      </c>
      <c r="AH174" s="189">
        <f t="shared" si="244"/>
        <v>7</v>
      </c>
      <c r="AI174" s="189">
        <f t="shared" si="244"/>
        <v>7</v>
      </c>
      <c r="AJ174" s="189">
        <f t="shared" si="244"/>
        <v>7</v>
      </c>
      <c r="AK174" s="189">
        <f t="shared" si="244"/>
        <v>7</v>
      </c>
      <c r="AL174" s="189">
        <f t="shared" si="244"/>
        <v>7</v>
      </c>
      <c r="AM174" s="189">
        <f t="shared" si="244"/>
        <v>0</v>
      </c>
      <c r="AN174" s="189">
        <f t="shared" si="244"/>
        <v>8</v>
      </c>
      <c r="AO174" s="189">
        <f t="shared" si="244"/>
        <v>0</v>
      </c>
      <c r="AP174" s="189">
        <f t="shared" si="244"/>
        <v>99</v>
      </c>
      <c r="AQ174" s="189">
        <f t="shared" si="244"/>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5">IF(A175="*","","COM_PROJ")</f>
        <v/>
      </c>
      <c r="C175" s="23" t="str">
        <f t="shared" ref="C175:C184" si="246">IF($A175="*","","-")</f>
        <v/>
      </c>
      <c r="D175" s="57"/>
      <c r="E175" s="23" t="str">
        <f t="shared" ref="E175:I184" si="247">IF($A175="*","","-")</f>
        <v/>
      </c>
      <c r="F175" s="23" t="str">
        <f t="shared" si="247"/>
        <v/>
      </c>
      <c r="G175" s="23" t="str">
        <f t="shared" si="247"/>
        <v/>
      </c>
      <c r="H175" s="23"/>
      <c r="I175" s="23" t="str">
        <f t="shared" si="247"/>
        <v/>
      </c>
      <c r="K175" s="23">
        <f>K170</f>
        <v>2012</v>
      </c>
      <c r="L175" s="23">
        <f t="shared" ref="L175:AQ175" si="248">L170</f>
        <v>2013</v>
      </c>
      <c r="M175" s="23">
        <f t="shared" si="248"/>
        <v>2014</v>
      </c>
      <c r="N175" s="23">
        <f t="shared" si="248"/>
        <v>2015</v>
      </c>
      <c r="O175" s="23">
        <f t="shared" si="248"/>
        <v>2016</v>
      </c>
      <c r="P175" s="23">
        <f t="shared" si="248"/>
        <v>2017</v>
      </c>
      <c r="Q175" s="23">
        <f t="shared" si="248"/>
        <v>2018</v>
      </c>
      <c r="R175" s="23">
        <f t="shared" si="248"/>
        <v>2019</v>
      </c>
      <c r="S175" s="23">
        <f t="shared" si="248"/>
        <v>2020</v>
      </c>
      <c r="T175" s="23">
        <f t="shared" si="248"/>
        <v>2021</v>
      </c>
      <c r="U175" s="23">
        <f t="shared" si="248"/>
        <v>2022</v>
      </c>
      <c r="V175" s="23">
        <f t="shared" si="248"/>
        <v>2023</v>
      </c>
      <c r="W175" s="23">
        <f t="shared" si="248"/>
        <v>2024</v>
      </c>
      <c r="X175" s="23">
        <f t="shared" si="248"/>
        <v>2025</v>
      </c>
      <c r="Y175" s="23">
        <f t="shared" si="248"/>
        <v>2026</v>
      </c>
      <c r="Z175" s="23">
        <f t="shared" si="248"/>
        <v>2027</v>
      </c>
      <c r="AA175" s="23">
        <f t="shared" si="248"/>
        <v>2028</v>
      </c>
      <c r="AB175" s="23">
        <f t="shared" si="248"/>
        <v>2029</v>
      </c>
      <c r="AC175" s="23">
        <f t="shared" si="248"/>
        <v>2030</v>
      </c>
      <c r="AD175" s="23">
        <f t="shared" si="248"/>
        <v>2031</v>
      </c>
      <c r="AE175" s="23">
        <f t="shared" si="248"/>
        <v>2032</v>
      </c>
      <c r="AF175" s="23">
        <f t="shared" si="248"/>
        <v>2033</v>
      </c>
      <c r="AG175" s="23">
        <f t="shared" si="248"/>
        <v>2034</v>
      </c>
      <c r="AH175" s="23">
        <f t="shared" si="248"/>
        <v>2035</v>
      </c>
      <c r="AI175" s="23">
        <f t="shared" si="248"/>
        <v>2036</v>
      </c>
      <c r="AJ175" s="23">
        <f t="shared" si="248"/>
        <v>2037</v>
      </c>
      <c r="AK175" s="23">
        <f t="shared" si="248"/>
        <v>2038</v>
      </c>
      <c r="AL175" s="23">
        <f t="shared" si="248"/>
        <v>2039</v>
      </c>
      <c r="AM175" s="23">
        <f t="shared" si="248"/>
        <v>2040</v>
      </c>
      <c r="AN175" s="23">
        <f t="shared" si="248"/>
        <v>2041</v>
      </c>
      <c r="AO175" s="23">
        <f t="shared" si="248"/>
        <v>2042</v>
      </c>
      <c r="AP175" s="23">
        <f t="shared" si="248"/>
        <v>2043</v>
      </c>
      <c r="AQ175" s="23">
        <f t="shared" si="248"/>
        <v>2044</v>
      </c>
    </row>
    <row r="176" spans="1:78">
      <c r="A176" s="185" t="s">
        <v>16</v>
      </c>
      <c r="B176" s="22" t="str">
        <f t="shared" si="245"/>
        <v/>
      </c>
      <c r="C176" s="23" t="str">
        <f t="shared" si="246"/>
        <v/>
      </c>
      <c r="D176" s="57"/>
      <c r="E176" s="23" t="str">
        <f t="shared" si="247"/>
        <v/>
      </c>
      <c r="F176" s="23" t="str">
        <f t="shared" si="247"/>
        <v/>
      </c>
      <c r="G176" s="23" t="str">
        <f t="shared" si="247"/>
        <v/>
      </c>
      <c r="H176" s="23"/>
      <c r="I176" s="23" t="str">
        <f t="shared" si="247"/>
        <v/>
      </c>
      <c r="J176" s="133" t="str">
        <f t="shared" ref="J176:J188" si="249">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17.606790705410827</v>
      </c>
      <c r="T176" s="186" cm="1">
        <f t="array" ref="T176">IF(T$174=-1,U176,IF(T$174=99,S176,IF(T$174=0,INDEX($F43:$N43,0,T$172),(INDEX($F43:$N43,0,T$174+1)-INDEX($F43:$N43,0,T$174))/(INDEX($F$4:$N$4,0,T$174+1)-INDEX($F$4:$N$4,0,T$174))+S176)))</f>
        <v>18.376470943708306</v>
      </c>
      <c r="U176" s="186" cm="1">
        <f t="array" ref="U176">IF(U$174=-1,V176,IF(U$174=99,T176,IF(U$174=0,INDEX($F43:$N43,0,U$172),(INDEX($F43:$N43,0,U$174+1)-INDEX($F43:$N43,0,U$174))/(INDEX($F$4:$N$4,0,U$174+1)-INDEX($F$4:$N$4,0,U$174))+T176)))</f>
        <v>18.612372711069149</v>
      </c>
      <c r="V176" s="186" cm="1">
        <f t="array" ref="V176">IF(V$174=-1,W176,IF(V$174=99,U176,IF(V$174=0,INDEX($F43:$N43,0,V$172),(INDEX($F43:$N43,0,V$174+1)-INDEX($F43:$N43,0,V$174))/(INDEX($F$4:$N$4,0,V$174+1)-INDEX($F$4:$N$4,0,V$174))+U176)))</f>
        <v>18.848274478429992</v>
      </c>
      <c r="W176" s="186" cm="1">
        <f t="array" ref="W176">IF(W$174=-1,X176,IF(W$174=99,V176,IF(W$174=0,INDEX($F43:$N43,0,W$172),(INDEX($F43:$N43,0,W$174+1)-INDEX($F43:$N43,0,W$174))/(INDEX($F$4:$N$4,0,W$174+1)-INDEX($F$4:$N$4,0,W$174))+V176)))</f>
        <v>19.084176245790836</v>
      </c>
      <c r="X176" s="186" cm="1">
        <f t="array" ref="X176">IF(X$174=-1,Y176,IF(X$174=99,W176,IF(X$174=0,INDEX($F43:$N43,0,X$172),(INDEX($F43:$N43,0,X$174+1)-INDEX($F43:$N43,0,X$174))/(INDEX($F$4:$N$4,0,X$174+1)-INDEX($F$4:$N$4,0,X$174))+W176)))</f>
        <v>19.320078013151679</v>
      </c>
      <c r="Y176" s="186" cm="1">
        <f t="array" ref="Y176">IF(Y$174=-1,Z176,IF(Y$174=99,X176,IF(Y$174=0,INDEX($F43:$N43,0,Y$172),(INDEX($F43:$N43,0,Y$174+1)-INDEX($F43:$N43,0,Y$174))/(INDEX($F$4:$N$4,0,Y$174+1)-INDEX($F$4:$N$4,0,Y$174))+X176)))</f>
        <v>19.555979780512523</v>
      </c>
      <c r="Z176" s="186" cm="1">
        <f t="array" ref="Z176">IF(Z$174=-1,AA176,IF(Z$174=99,Y176,IF(Z$174=0,INDEX($F43:$N43,0,Z$172),(INDEX($F43:$N43,0,Z$174+1)-INDEX($F43:$N43,0,Z$174))/(INDEX($F$4:$N$4,0,Z$174+1)-INDEX($F$4:$N$4,0,Z$174))+Y176)))</f>
        <v>19.791881547873366</v>
      </c>
      <c r="AA176" s="186" cm="1">
        <f t="array" ref="AA176">IF(AA$174=-1,AB176,IF(AA$174=99,Z176,IF(AA$174=0,INDEX($F43:$N43,0,AA$172),(INDEX($F43:$N43,0,AA$174+1)-INDEX($F43:$N43,0,AA$174))/(INDEX($F$4:$N$4,0,AA$174+1)-INDEX($F$4:$N$4,0,AA$174))+Z176)))</f>
        <v>20.02778331523421</v>
      </c>
      <c r="AB176" s="186" cm="1">
        <f t="array" ref="AB176">IF(AB$174=-1,AC176,IF(AB$174=99,AA176,IF(AB$174=0,INDEX($F43:$N43,0,AB$172),(INDEX($F43:$N43,0,AB$174+1)-INDEX($F43:$N43,0,AB$174))/(INDEX($F$4:$N$4,0,AB$174+1)-INDEX($F$4:$N$4,0,AB$174))+AA176)))</f>
        <v>20.263685082595053</v>
      </c>
      <c r="AC176" s="186" cm="1">
        <f t="array" ref="AC176">IF(AC$174=-1,AD176,IF(AC$174=99,AB176,IF(AC$174=0,INDEX($F43:$N43,0,AC$172),(INDEX($F43:$N43,0,AC$174+1)-INDEX($F43:$N43,0,AC$174))/(INDEX($F$4:$N$4,0,AC$174+1)-INDEX($F$4:$N$4,0,AC$174))+AB176)))</f>
        <v>20.499586849955897</v>
      </c>
      <c r="AD176" s="186" cm="1">
        <f t="array" ref="AD176">IF(AD$174=-1,AE176,IF(AD$174=99,AC176,IF(AD$174=0,INDEX($F43:$N43,0,AD$172),(INDEX($F43:$N43,0,AD$174+1)-INDEX($F43:$N43,0,AD$174))/(INDEX($F$4:$N$4,0,AD$174+1)-INDEX($F$4:$N$4,0,AD$174))+AC176)))</f>
        <v>21.032617419437226</v>
      </c>
      <c r="AE176" s="186" cm="1">
        <f t="array" ref="AE176">IF(AE$174=-1,AF176,IF(AE$174=99,AD176,IF(AE$174=0,INDEX($F43:$N43,0,AE$172),(INDEX($F43:$N43,0,AE$174+1)-INDEX($F43:$N43,0,AE$174))/(INDEX($F$4:$N$4,0,AE$174+1)-INDEX($F$4:$N$4,0,AE$174))+AD176)))</f>
        <v>21.565647988918556</v>
      </c>
      <c r="AF176" s="186" cm="1">
        <f t="array" ref="AF176">IF(AF$174=-1,AG176,IF(AF$174=99,AE176,IF(AF$174=0,INDEX($F43:$N43,0,AF$172),(INDEX($F43:$N43,0,AF$174+1)-INDEX($F43:$N43,0,AF$174))/(INDEX($F$4:$N$4,0,AF$174+1)-INDEX($F$4:$N$4,0,AF$174))+AE176)))</f>
        <v>22.098678558399886</v>
      </c>
      <c r="AG176" s="186" cm="1">
        <f t="array" ref="AG176">IF(AG$174=-1,AH176,IF(AG$174=99,AF176,IF(AG$174=0,INDEX($F43:$N43,0,AG$172),(INDEX($F43:$N43,0,AG$174+1)-INDEX($F43:$N43,0,AG$174))/(INDEX($F$4:$N$4,0,AG$174+1)-INDEX($F$4:$N$4,0,AG$174))+AF176)))</f>
        <v>22.631709127881216</v>
      </c>
      <c r="AH176" s="186" cm="1">
        <f t="array" ref="AH176">IF(AH$174=-1,AI176,IF(AH$174=99,AG176,IF(AH$174=0,INDEX($F43:$N43,0,AH$172),(INDEX($F43:$N43,0,AH$174+1)-INDEX($F43:$N43,0,AH$174))/(INDEX($F$4:$N$4,0,AH$174+1)-INDEX($F$4:$N$4,0,AH$174))+AG176)))</f>
        <v>23.164739697362545</v>
      </c>
      <c r="AI176" s="186" cm="1">
        <f t="array" ref="AI176">IF(AI$174=-1,AJ176,IF(AI$174=99,AH176,IF(AI$174=0,INDEX($F43:$N43,0,AI$172),(INDEX($F43:$N43,0,AI$174+1)-INDEX($F43:$N43,0,AI$174))/(INDEX($F$4:$N$4,0,AI$174+1)-INDEX($F$4:$N$4,0,AI$174))+AH176)))</f>
        <v>23.697770266843875</v>
      </c>
      <c r="AJ176" s="186" cm="1">
        <f t="array" ref="AJ176">IF(AJ$174=-1,AK176,IF(AJ$174=99,AI176,IF(AJ$174=0,INDEX($F43:$N43,0,AJ$172),(INDEX($F43:$N43,0,AJ$174+1)-INDEX($F43:$N43,0,AJ$174))/(INDEX($F$4:$N$4,0,AJ$174+1)-INDEX($F$4:$N$4,0,AJ$174))+AI176)))</f>
        <v>24.230800836325205</v>
      </c>
      <c r="AK176" s="186" cm="1">
        <f t="array" ref="AK176">IF(AK$174=-1,AL176,IF(AK$174=99,AJ176,IF(AK$174=0,INDEX($F43:$N43,0,AK$172),(INDEX($F43:$N43,0,AK$174+1)-INDEX($F43:$N43,0,AK$174))/(INDEX($F$4:$N$4,0,AK$174+1)-INDEX($F$4:$N$4,0,AK$174))+AJ176)))</f>
        <v>24.763831405806535</v>
      </c>
      <c r="AL176" s="186" cm="1">
        <f t="array" ref="AL176">IF(AL$174=-1,AM176,IF(AL$174=99,AK176,IF(AL$174=0,INDEX($F43:$N43,0,AL$172),(INDEX($F43:$N43,0,AL$174+1)-INDEX($F43:$N43,0,AL$174))/(INDEX($F$4:$N$4,0,AL$174+1)-INDEX($F$4:$N$4,0,AL$174))+AK176)))</f>
        <v>25.296861975287865</v>
      </c>
      <c r="AM176" s="186" cm="1">
        <f t="array" ref="AM176">IF(AM$174=-1,AN176,IF(AM$174=99,AL176,IF(AM$174=0,INDEX($F43:$N43,0,AM$172),(INDEX($F43:$N43,0,AM$174+1)-INDEX($F43:$N43,0,AM$174))/(INDEX($F$4:$N$4,0,AM$174+1)-INDEX($F$4:$N$4,0,AM$174))+AL176)))</f>
        <v>25.829892544769208</v>
      </c>
      <c r="AN176" s="186" cm="1">
        <f t="array" ref="AN176">IF(AN$174=-1,AO176,IF(AN$174=99,AM176,IF(AN$174=0,INDEX($F43:$N43,0,AN$172),(INDEX($F43:$N43,0,AN$174+1)-INDEX($F43:$N43,0,AN$174))/(INDEX($F$4:$N$4,0,AN$174+1)-INDEX($F$4:$N$4,0,AN$174))+AM176)))</f>
        <v>26.560089928778876</v>
      </c>
      <c r="AO176" s="186" cm="1">
        <f t="array" ref="AO176">IF(AO$174=-1,AP176,IF(AO$174=99,AN176,IF(AO$174=0,INDEX($F43:$N43,0,AO$172),(INDEX($F43:$N43,0,AO$174+1)-INDEX($F43:$N43,0,AO$174))/(INDEX($F$4:$N$4,0,AO$174+1)-INDEX($F$4:$N$4,0,AO$174))+AN176)))</f>
        <v>33.13186638486588</v>
      </c>
      <c r="AP176" s="186" cm="1">
        <f t="array" ref="AP176">IF(AP$174=-1,AQ176,IF(AP$174=99,AO176,IF(AP$174=0,INDEX($F43:$N43,0,AP$172),(INDEX($F43:$N43,0,AP$174+1)-INDEX($F43:$N43,0,AP$174))/(INDEX($F$4:$N$4,0,AP$174+1)-INDEX($F$4:$N$4,0,AP$174))+AO176)))</f>
        <v>33.13186638486588</v>
      </c>
      <c r="AQ176" s="186" cm="1">
        <f t="array" ref="AQ176">IF(AQ$174=-1,AR176,IF(AQ$174=99,AP176,IF(AQ$174=0,INDEX($F43:$N43,0,AQ$172),(INDEX($F43:$N43,0,AQ$174+1)-INDEX($F43:$N43,0,AQ$174))/(INDEX($F$4:$N$4,0,AQ$174+1)-INDEX($F$4:$N$4,0,AQ$174))+AP176)))</f>
        <v>33.13186638486588</v>
      </c>
    </row>
    <row r="177" spans="1:57">
      <c r="A177" s="185" t="s">
        <v>16</v>
      </c>
      <c r="B177" s="22" t="str">
        <f t="shared" si="245"/>
        <v/>
      </c>
      <c r="C177" s="23" t="str">
        <f t="shared" si="246"/>
        <v/>
      </c>
      <c r="D177" s="57"/>
      <c r="E177" s="23" t="str">
        <f t="shared" si="247"/>
        <v/>
      </c>
      <c r="F177" s="23" t="str">
        <f t="shared" si="247"/>
        <v/>
      </c>
      <c r="G177" s="23" t="str">
        <f t="shared" si="247"/>
        <v/>
      </c>
      <c r="H177" s="23"/>
      <c r="I177" s="23" t="str">
        <f t="shared" si="247"/>
        <v/>
      </c>
      <c r="J177" s="133" t="str">
        <f t="shared" si="249"/>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5.5633826774444142</v>
      </c>
      <c r="T177" s="186" cm="1">
        <f t="array" ref="T177">IF(T$174=-1,U177,IF(T$174=99,S177,IF(T$174=0,INDEX($F46:$N46,0,T$172),(INDEX($F46:$N46,0,T$174+1)-INDEX($F46:$N46,0,T$174))/(INDEX($F$4:$N$4,0,T$174+1)-INDEX($F$4:$N$4,0,T$174))+S177)))</f>
        <v>5.6602309242986442</v>
      </c>
      <c r="U177" s="186" cm="1">
        <f t="array" ref="U177">IF(U$174=-1,V177,IF(U$174=99,T177,IF(U$174=0,INDEX($F46:$N46,0,U$172),(INDEX($F46:$N46,0,U$174+1)-INDEX($F46:$N46,0,U$174))/(INDEX($F$4:$N$4,0,U$174+1)-INDEX($F$4:$N$4,0,U$174))+T177)))</f>
        <v>5.7510326646809933</v>
      </c>
      <c r="V177" s="186" cm="1">
        <f t="array" ref="V177">IF(V$174=-1,W177,IF(V$174=99,U177,IF(V$174=0,INDEX($F46:$N46,0,V$172),(INDEX($F46:$N46,0,V$174+1)-INDEX($F46:$N46,0,V$174))/(INDEX($F$4:$N$4,0,V$174+1)-INDEX($F$4:$N$4,0,V$174))+U177)))</f>
        <v>5.8418344050633424</v>
      </c>
      <c r="W177" s="186" cm="1">
        <f t="array" ref="W177">IF(W$174=-1,X177,IF(W$174=99,V177,IF(W$174=0,INDEX($F46:$N46,0,W$172),(INDEX($F46:$N46,0,W$174+1)-INDEX($F46:$N46,0,W$174))/(INDEX($F$4:$N$4,0,W$174+1)-INDEX($F$4:$N$4,0,W$174))+V177)))</f>
        <v>5.9326361454456915</v>
      </c>
      <c r="X177" s="186" cm="1">
        <f t="array" ref="X177">IF(X$174=-1,Y177,IF(X$174=99,W177,IF(X$174=0,INDEX($F46:$N46,0,X$172),(INDEX($F46:$N46,0,X$174+1)-INDEX($F46:$N46,0,X$174))/(INDEX($F$4:$N$4,0,X$174+1)-INDEX($F$4:$N$4,0,X$174))+W177)))</f>
        <v>6.0234378858280406</v>
      </c>
      <c r="Y177" s="186" cm="1">
        <f t="array" ref="Y177">IF(Y$174=-1,Z177,IF(Y$174=99,X177,IF(Y$174=0,INDEX($F46:$N46,0,Y$172),(INDEX($F46:$N46,0,Y$174+1)-INDEX($F46:$N46,0,Y$174))/(INDEX($F$4:$N$4,0,Y$174+1)-INDEX($F$4:$N$4,0,Y$174))+X177)))</f>
        <v>6.1142396262103897</v>
      </c>
      <c r="Z177" s="186" cm="1">
        <f t="array" ref="Z177">IF(Z$174=-1,AA177,IF(Z$174=99,Y177,IF(Z$174=0,INDEX($F46:$N46,0,Z$172),(INDEX($F46:$N46,0,Z$174+1)-INDEX($F46:$N46,0,Z$174))/(INDEX($F$4:$N$4,0,Z$174+1)-INDEX($F$4:$N$4,0,Z$174))+Y177)))</f>
        <v>6.2050413665927389</v>
      </c>
      <c r="AA177" s="186" cm="1">
        <f t="array" ref="AA177">IF(AA$174=-1,AB177,IF(AA$174=99,Z177,IF(AA$174=0,INDEX($F46:$N46,0,AA$172),(INDEX($F46:$N46,0,AA$174+1)-INDEX($F46:$N46,0,AA$174))/(INDEX($F$4:$N$4,0,AA$174+1)-INDEX($F$4:$N$4,0,AA$174))+Z177)))</f>
        <v>6.295843106975088</v>
      </c>
      <c r="AB177" s="186" cm="1">
        <f t="array" ref="AB177">IF(AB$174=-1,AC177,IF(AB$174=99,AA177,IF(AB$174=0,INDEX($F46:$N46,0,AB$172),(INDEX($F46:$N46,0,AB$174+1)-INDEX($F46:$N46,0,AB$174))/(INDEX($F$4:$N$4,0,AB$174+1)-INDEX($F$4:$N$4,0,AB$174))+AA177)))</f>
        <v>6.3866448473574371</v>
      </c>
      <c r="AC177" s="186" cm="1">
        <f t="array" ref="AC177">IF(AC$174=-1,AD177,IF(AC$174=99,AB177,IF(AC$174=0,INDEX($F46:$N46,0,AC$172),(INDEX($F46:$N46,0,AC$174+1)-INDEX($F46:$N46,0,AC$174))/(INDEX($F$4:$N$4,0,AC$174+1)-INDEX($F$4:$N$4,0,AC$174))+AB177)))</f>
        <v>6.4774465877397862</v>
      </c>
      <c r="AD177" s="186" cm="1">
        <f t="array" ref="AD177">IF(AD$174=-1,AE177,IF(AD$174=99,AC177,IF(AD$174=0,INDEX($F46:$N46,0,AD$172),(INDEX($F46:$N46,0,AD$174+1)-INDEX($F46:$N46,0,AD$174))/(INDEX($F$4:$N$4,0,AD$174+1)-INDEX($F$4:$N$4,0,AD$174))+AC177)))</f>
        <v>6.64587325256573</v>
      </c>
      <c r="AE177" s="186" cm="1">
        <f t="array" ref="AE177">IF(AE$174=-1,AF177,IF(AE$174=99,AD177,IF(AE$174=0,INDEX($F46:$N46,0,AE$172),(INDEX($F46:$N46,0,AE$174+1)-INDEX($F46:$N46,0,AE$174))/(INDEX($F$4:$N$4,0,AE$174+1)-INDEX($F$4:$N$4,0,AE$174))+AD177)))</f>
        <v>6.8142999173916738</v>
      </c>
      <c r="AF177" s="186" cm="1">
        <f t="array" ref="AF177">IF(AF$174=-1,AG177,IF(AF$174=99,AE177,IF(AF$174=0,INDEX($F46:$N46,0,AF$172),(INDEX($F46:$N46,0,AF$174+1)-INDEX($F46:$N46,0,AF$174))/(INDEX($F$4:$N$4,0,AF$174+1)-INDEX($F$4:$N$4,0,AF$174))+AE177)))</f>
        <v>6.9827265822176177</v>
      </c>
      <c r="AG177" s="186" cm="1">
        <f t="array" ref="AG177">IF(AG$174=-1,AH177,IF(AG$174=99,AF177,IF(AG$174=0,INDEX($F46:$N46,0,AG$172),(INDEX($F46:$N46,0,AG$174+1)-INDEX($F46:$N46,0,AG$174))/(INDEX($F$4:$N$4,0,AG$174+1)-INDEX($F$4:$N$4,0,AG$174))+AF177)))</f>
        <v>7.1511532470435615</v>
      </c>
      <c r="AH177" s="186" cm="1">
        <f t="array" ref="AH177">IF(AH$174=-1,AI177,IF(AH$174=99,AG177,IF(AH$174=0,INDEX($F46:$N46,0,AH$172),(INDEX($F46:$N46,0,AH$174+1)-INDEX($F46:$N46,0,AH$174))/(INDEX($F$4:$N$4,0,AH$174+1)-INDEX($F$4:$N$4,0,AH$174))+AG177)))</f>
        <v>7.3195799118695053</v>
      </c>
      <c r="AI177" s="186" cm="1">
        <f t="array" ref="AI177">IF(AI$174=-1,AJ177,IF(AI$174=99,AH177,IF(AI$174=0,INDEX($F46:$N46,0,AI$172),(INDEX($F46:$N46,0,AI$174+1)-INDEX($F46:$N46,0,AI$174))/(INDEX($F$4:$N$4,0,AI$174+1)-INDEX($F$4:$N$4,0,AI$174))+AH177)))</f>
        <v>7.4880065766954491</v>
      </c>
      <c r="AJ177" s="186" cm="1">
        <f t="array" ref="AJ177">IF(AJ$174=-1,AK177,IF(AJ$174=99,AI177,IF(AJ$174=0,INDEX($F46:$N46,0,AJ$172),(INDEX($F46:$N46,0,AJ$174+1)-INDEX($F46:$N46,0,AJ$174))/(INDEX($F$4:$N$4,0,AJ$174+1)-INDEX($F$4:$N$4,0,AJ$174))+AI177)))</f>
        <v>7.6564332415213929</v>
      </c>
      <c r="AK177" s="186" cm="1">
        <f t="array" ref="AK177">IF(AK$174=-1,AL177,IF(AK$174=99,AJ177,IF(AK$174=0,INDEX($F46:$N46,0,AK$172),(INDEX($F46:$N46,0,AK$174+1)-INDEX($F46:$N46,0,AK$174))/(INDEX($F$4:$N$4,0,AK$174+1)-INDEX($F$4:$N$4,0,AK$174))+AJ177)))</f>
        <v>7.8248599063473367</v>
      </c>
      <c r="AL177" s="186" cm="1">
        <f t="array" ref="AL177">IF(AL$174=-1,AM177,IF(AL$174=99,AK177,IF(AL$174=0,INDEX($F46:$N46,0,AL$172),(INDEX($F46:$N46,0,AL$174+1)-INDEX($F46:$N46,0,AL$174))/(INDEX($F$4:$N$4,0,AL$174+1)-INDEX($F$4:$N$4,0,AL$174))+AK177)))</f>
        <v>7.9932865711732806</v>
      </c>
      <c r="AM177" s="186" cm="1">
        <f t="array" ref="AM177">IF(AM$174=-1,AN177,IF(AM$174=99,AL177,IF(AM$174=0,INDEX($F46:$N46,0,AM$172),(INDEX($F46:$N46,0,AM$174+1)-INDEX($F46:$N46,0,AM$174))/(INDEX($F$4:$N$4,0,AM$174+1)-INDEX($F$4:$N$4,0,AM$174))+AL177)))</f>
        <v>8.1617132359992226</v>
      </c>
      <c r="AN177" s="186" cm="1">
        <f t="array" ref="AN177">IF(AN$174=-1,AO177,IF(AN$174=99,AM177,IF(AN$174=0,INDEX($F46:$N46,0,AN$172),(INDEX($F46:$N46,0,AN$174+1)-INDEX($F46:$N46,0,AN$174))/(INDEX($F$4:$N$4,0,AN$174+1)-INDEX($F$4:$N$4,0,AN$174))+AM177)))</f>
        <v>8.3924405471420869</v>
      </c>
      <c r="AO177" s="186" cm="1">
        <f t="array" ref="AO177">IF(AO$174=-1,AP177,IF(AO$174=99,AN177,IF(AO$174=0,INDEX($F46:$N46,0,AO$172),(INDEX($F46:$N46,0,AO$174+1)-INDEX($F46:$N46,0,AO$174))/(INDEX($F$4:$N$4,0,AO$174+1)-INDEX($F$4:$N$4,0,AO$174))+AN177)))</f>
        <v>10.468986347427862</v>
      </c>
      <c r="AP177" s="186" cm="1">
        <f t="array" ref="AP177">IF(AP$174=-1,AQ177,IF(AP$174=99,AO177,IF(AP$174=0,INDEX($F46:$N46,0,AP$172),(INDEX($F46:$N46,0,AP$174+1)-INDEX($F46:$N46,0,AP$174))/(INDEX($F$4:$N$4,0,AP$174+1)-INDEX($F$4:$N$4,0,AP$174))+AO177)))</f>
        <v>10.468986347427862</v>
      </c>
      <c r="AQ177" s="186" cm="1">
        <f t="array" ref="AQ177">IF(AQ$174=-1,AR177,IF(AQ$174=99,AP177,IF(AQ$174=0,INDEX($F46:$N46,0,AQ$172),(INDEX($F46:$N46,0,AQ$174+1)-INDEX($F46:$N46,0,AQ$174))/(INDEX($F$4:$N$4,0,AQ$174+1)-INDEX($F$4:$N$4,0,AQ$174))+AP177)))</f>
        <v>10.468986347427862</v>
      </c>
      <c r="AZ177" s="186"/>
      <c r="BA177" s="186"/>
      <c r="BB177" s="186"/>
      <c r="BC177" s="186"/>
      <c r="BD177" s="186"/>
      <c r="BE177" s="186"/>
    </row>
    <row r="178" spans="1:57">
      <c r="A178" s="185" t="s">
        <v>16</v>
      </c>
      <c r="B178" s="22" t="str">
        <f t="shared" si="245"/>
        <v/>
      </c>
      <c r="C178" s="23" t="str">
        <f t="shared" si="246"/>
        <v/>
      </c>
      <c r="D178" s="57"/>
      <c r="E178" s="23" t="str">
        <f t="shared" si="247"/>
        <v/>
      </c>
      <c r="F178" s="23" t="str">
        <f t="shared" si="247"/>
        <v/>
      </c>
      <c r="G178" s="23" t="str">
        <f t="shared" si="247"/>
        <v/>
      </c>
      <c r="H178" s="23"/>
      <c r="I178" s="23" t="str">
        <f t="shared" si="247"/>
        <v/>
      </c>
      <c r="J178" s="133" t="str">
        <f t="shared" si="249"/>
        <v>TFHCV2</v>
      </c>
      <c r="K178" s="186">
        <f t="shared" ref="K178:K185" si="250">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2.3307265897319418</v>
      </c>
      <c r="T178" s="186" cm="1">
        <f t="array" ref="T178">IF(T$174=-1,U178,IF(T$174=99,S178,IF(T$174=0,INDEX($F51:$N51,0,T$172),(INDEX($F51:$N51,0,T$174+1)-INDEX($F51:$N51,0,T$174))/(INDEX($F$4:$N$4,0,T$174+1)-INDEX($F$4:$N$4,0,T$174))+S178)))</f>
        <v>2.3713002473786182</v>
      </c>
      <c r="U178" s="186" cm="1">
        <f t="array" ref="U178">IF(U$174=-1,V178,IF(U$174=99,T178,IF(U$174=0,INDEX($F51:$N51,0,U$172),(INDEX($F51:$N51,0,U$174+1)-INDEX($F51:$N51,0,U$174))/(INDEX($F$4:$N$4,0,U$174+1)-INDEX($F$4:$N$4,0,U$174))+T178)))</f>
        <v>2.4093407782881857</v>
      </c>
      <c r="V178" s="186" cm="1">
        <f t="array" ref="V178">IF(V$174=-1,W178,IF(V$174=99,U178,IF(V$174=0,INDEX($F51:$N51,0,V$172),(INDEX($F51:$N51,0,V$174+1)-INDEX($F51:$N51,0,V$174))/(INDEX($F$4:$N$4,0,V$174+1)-INDEX($F$4:$N$4,0,V$174))+U178)))</f>
        <v>2.4473813091977532</v>
      </c>
      <c r="W178" s="186" cm="1">
        <f t="array" ref="W178">IF(W$174=-1,X178,IF(W$174=99,V178,IF(W$174=0,INDEX($F51:$N51,0,W$172),(INDEX($F51:$N51,0,W$174+1)-INDEX($F51:$N51,0,W$174))/(INDEX($F$4:$N$4,0,W$174+1)-INDEX($F$4:$N$4,0,W$174))+V178)))</f>
        <v>2.4854218401073207</v>
      </c>
      <c r="X178" s="186" cm="1">
        <f t="array" ref="X178">IF(X$174=-1,Y178,IF(X$174=99,W178,IF(X$174=0,INDEX($F51:$N51,0,X$172),(INDEX($F51:$N51,0,X$174+1)-INDEX($F51:$N51,0,X$174))/(INDEX($F$4:$N$4,0,X$174+1)-INDEX($F$4:$N$4,0,X$174))+W178)))</f>
        <v>2.5234623710168882</v>
      </c>
      <c r="Y178" s="186" cm="1">
        <f t="array" ref="Y178">IF(Y$174=-1,Z178,IF(Y$174=99,X178,IF(Y$174=0,INDEX($F51:$N51,0,Y$172),(INDEX($F51:$N51,0,Y$174+1)-INDEX($F51:$N51,0,Y$174))/(INDEX($F$4:$N$4,0,Y$174+1)-INDEX($F$4:$N$4,0,Y$174))+X178)))</f>
        <v>2.5615029019264557</v>
      </c>
      <c r="Z178" s="186" cm="1">
        <f t="array" ref="Z178">IF(Z$174=-1,AA178,IF(Z$174=99,Y178,IF(Z$174=0,INDEX($F51:$N51,0,Z$172),(INDEX($F51:$N51,0,Z$174+1)-INDEX($F51:$N51,0,Z$174))/(INDEX($F$4:$N$4,0,Z$174+1)-INDEX($F$4:$N$4,0,Z$174))+Y178)))</f>
        <v>2.5995434328360232</v>
      </c>
      <c r="AA178" s="186" cm="1">
        <f t="array" ref="AA178">IF(AA$174=-1,AB178,IF(AA$174=99,Z178,IF(AA$174=0,INDEX($F51:$N51,0,AA$172),(INDEX($F51:$N51,0,AA$174+1)-INDEX($F51:$N51,0,AA$174))/(INDEX($F$4:$N$4,0,AA$174+1)-INDEX($F$4:$N$4,0,AA$174))+Z178)))</f>
        <v>2.6375839637455907</v>
      </c>
      <c r="AB178" s="186" cm="1">
        <f t="array" ref="AB178">IF(AB$174=-1,AC178,IF(AB$174=99,AA178,IF(AB$174=0,INDEX($F51:$N51,0,AB$172),(INDEX($F51:$N51,0,AB$174+1)-INDEX($F51:$N51,0,AB$174))/(INDEX($F$4:$N$4,0,AB$174+1)-INDEX($F$4:$N$4,0,AB$174))+AA178)))</f>
        <v>2.6756244946551582</v>
      </c>
      <c r="AC178" s="186" cm="1">
        <f t="array" ref="AC178">IF(AC$174=-1,AD178,IF(AC$174=99,AB178,IF(AC$174=0,INDEX($F51:$N51,0,AC$172),(INDEX($F51:$N51,0,AC$174+1)-INDEX($F51:$N51,0,AC$174))/(INDEX($F$4:$N$4,0,AC$174+1)-INDEX($F$4:$N$4,0,AC$174))+AB178)))</f>
        <v>2.713665025564727</v>
      </c>
      <c r="AD178" s="186" cm="1">
        <f t="array" ref="AD178">IF(AD$174=-1,AE178,IF(AD$174=99,AC178,IF(AD$174=0,INDEX($F51:$N51,0,AD$172),(INDEX($F51:$N51,0,AD$174+1)-INDEX($F51:$N51,0,AD$174))/(INDEX($F$4:$N$4,0,AD$174+1)-INDEX($F$4:$N$4,0,AD$174))+AC178)))</f>
        <v>2.7842257848885885</v>
      </c>
      <c r="AE178" s="186" cm="1">
        <f t="array" ref="AE178">IF(AE$174=-1,AF178,IF(AE$174=99,AD178,IF(AE$174=0,INDEX($F51:$N51,0,AE$172),(INDEX($F51:$N51,0,AE$174+1)-INDEX($F51:$N51,0,AE$174))/(INDEX($F$4:$N$4,0,AE$174+1)-INDEX($F$4:$N$4,0,AE$174))+AD178)))</f>
        <v>2.85478654421245</v>
      </c>
      <c r="AF178" s="186" cm="1">
        <f t="array" ref="AF178">IF(AF$174=-1,AG178,IF(AF$174=99,AE178,IF(AF$174=0,INDEX($F51:$N51,0,AF$172),(INDEX($F51:$N51,0,AF$174+1)-INDEX($F51:$N51,0,AF$174))/(INDEX($F$4:$N$4,0,AF$174+1)-INDEX($F$4:$N$4,0,AF$174))+AE178)))</f>
        <v>2.9253473035363116</v>
      </c>
      <c r="AG178" s="186" cm="1">
        <f t="array" ref="AG178">IF(AG$174=-1,AH178,IF(AG$174=99,AF178,IF(AG$174=0,INDEX($F51:$N51,0,AG$172),(INDEX($F51:$N51,0,AG$174+1)-INDEX($F51:$N51,0,AG$174))/(INDEX($F$4:$N$4,0,AG$174+1)-INDEX($F$4:$N$4,0,AG$174))+AF178)))</f>
        <v>2.9959080628601731</v>
      </c>
      <c r="AH178" s="186" cm="1">
        <f t="array" ref="AH178">IF(AH$174=-1,AI178,IF(AH$174=99,AG178,IF(AH$174=0,INDEX($F51:$N51,0,AH$172),(INDEX($F51:$N51,0,AH$174+1)-INDEX($F51:$N51,0,AH$174))/(INDEX($F$4:$N$4,0,AH$174+1)-INDEX($F$4:$N$4,0,AH$174))+AG178)))</f>
        <v>3.0664688221840346</v>
      </c>
      <c r="AI178" s="186" cm="1">
        <f t="array" ref="AI178">IF(AI$174=-1,AJ178,IF(AI$174=99,AH178,IF(AI$174=0,INDEX($F51:$N51,0,AI$172),(INDEX($F51:$N51,0,AI$174+1)-INDEX($F51:$N51,0,AI$174))/(INDEX($F$4:$N$4,0,AI$174+1)-INDEX($F$4:$N$4,0,AI$174))+AH178)))</f>
        <v>3.1370295815078961</v>
      </c>
      <c r="AJ178" s="186" cm="1">
        <f t="array" ref="AJ178">IF(AJ$174=-1,AK178,IF(AJ$174=99,AI178,IF(AJ$174=0,INDEX($F51:$N51,0,AJ$172),(INDEX($F51:$N51,0,AJ$174+1)-INDEX($F51:$N51,0,AJ$174))/(INDEX($F$4:$N$4,0,AJ$174+1)-INDEX($F$4:$N$4,0,AJ$174))+AI178)))</f>
        <v>3.2075903408317576</v>
      </c>
      <c r="AK178" s="186" cm="1">
        <f t="array" ref="AK178">IF(AK$174=-1,AL178,IF(AK$174=99,AJ178,IF(AK$174=0,INDEX($F51:$N51,0,AK$172),(INDEX($F51:$N51,0,AK$174+1)-INDEX($F51:$N51,0,AK$174))/(INDEX($F$4:$N$4,0,AK$174+1)-INDEX($F$4:$N$4,0,AK$174))+AJ178)))</f>
        <v>3.2781511001556192</v>
      </c>
      <c r="AL178" s="186" cm="1">
        <f t="array" ref="AL178">IF(AL$174=-1,AM178,IF(AL$174=99,AK178,IF(AL$174=0,INDEX($F51:$N51,0,AL$172),(INDEX($F51:$N51,0,AL$174+1)-INDEX($F51:$N51,0,AL$174))/(INDEX($F$4:$N$4,0,AL$174+1)-INDEX($F$4:$N$4,0,AL$174))+AK178)))</f>
        <v>3.3487118594794807</v>
      </c>
      <c r="AM178" s="186" cm="1">
        <f t="array" ref="AM178">IF(AM$174=-1,AN178,IF(AM$174=99,AL178,IF(AM$174=0,INDEX($F51:$N51,0,AM$172),(INDEX($F51:$N51,0,AM$174+1)-INDEX($F51:$N51,0,AM$174))/(INDEX($F$4:$N$4,0,AM$174+1)-INDEX($F$4:$N$4,0,AM$174))+AL178)))</f>
        <v>3.4192726188033435</v>
      </c>
      <c r="AN178" s="186" cm="1">
        <f t="array" ref="AN178">IF(AN$174=-1,AO178,IF(AN$174=99,AM178,IF(AN$174=0,INDEX($F51:$N51,0,AN$172),(INDEX($F51:$N51,0,AN$174+1)-INDEX($F51:$N51,0,AN$174))/(INDEX($F$4:$N$4,0,AN$174+1)-INDEX($F$4:$N$4,0,AN$174))+AM178)))</f>
        <v>3.5159336450595946</v>
      </c>
      <c r="AO178" s="186" cm="1">
        <f t="array" ref="AO178">IF(AO$174=-1,AP178,IF(AO$174=99,AN178,IF(AO$174=0,INDEX($F51:$N51,0,AO$172),(INDEX($F51:$N51,0,AO$174+1)-INDEX($F51:$N51,0,AO$174))/(INDEX($F$4:$N$4,0,AO$174+1)-INDEX($F$4:$N$4,0,AO$174))+AN178)))</f>
        <v>4.3858828813658564</v>
      </c>
      <c r="AP178" s="186" cm="1">
        <f t="array" ref="AP178">IF(AP$174=-1,AQ178,IF(AP$174=99,AO178,IF(AP$174=0,INDEX($F51:$N51,0,AP$172),(INDEX($F51:$N51,0,AP$174+1)-INDEX($F51:$N51,0,AP$174))/(INDEX($F$4:$N$4,0,AP$174+1)-INDEX($F$4:$N$4,0,AP$174))+AO178)))</f>
        <v>4.3858828813658564</v>
      </c>
      <c r="AQ178" s="186" cm="1">
        <f t="array" ref="AQ178">IF(AQ$174=-1,AR178,IF(AQ$174=99,AP178,IF(AQ$174=0,INDEX($F51:$N51,0,AQ$172),(INDEX($F51:$N51,0,AQ$174+1)-INDEX($F51:$N51,0,AQ$174))/(INDEX($F$4:$N$4,0,AQ$174+1)-INDEX($F$4:$N$4,0,AQ$174))+AP178)))</f>
        <v>4.3858828813658564</v>
      </c>
      <c r="AZ178" s="186"/>
      <c r="BA178" s="186"/>
      <c r="BB178" s="186"/>
      <c r="BC178" s="186"/>
      <c r="BD178" s="186"/>
      <c r="BE178" s="186"/>
    </row>
    <row r="179" spans="1:57">
      <c r="A179" s="185" t="s">
        <v>16</v>
      </c>
      <c r="B179" s="22" t="str">
        <f t="shared" si="245"/>
        <v/>
      </c>
      <c r="C179" s="23" t="str">
        <f t="shared" si="246"/>
        <v/>
      </c>
      <c r="D179" s="57"/>
      <c r="E179" s="23" t="str">
        <f t="shared" si="247"/>
        <v/>
      </c>
      <c r="F179" s="23" t="str">
        <f t="shared" si="247"/>
        <v/>
      </c>
      <c r="G179" s="23" t="str">
        <f t="shared" si="247"/>
        <v/>
      </c>
      <c r="H179" s="23"/>
      <c r="I179" s="23" t="str">
        <f t="shared" si="247"/>
        <v/>
      </c>
      <c r="J179" s="133" t="str">
        <f t="shared" si="249"/>
        <v>TFHCV3</v>
      </c>
      <c r="K179" s="186">
        <f t="shared" si="250"/>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15.597640283864223</v>
      </c>
      <c r="T179" s="186" cm="1">
        <f t="array" ref="T179">IF(T$174=-1,U179,IF(T$174=99,S179,IF(T$174=0,INDEX($F52:$N52,0,T$172),(INDEX($F52:$N52,0,T$174+1)-INDEX($F52:$N52,0,T$174))/(INDEX($F$4:$N$4,0,T$174+1)-INDEX($F$4:$N$4,0,T$174))+S179)))</f>
        <v>15.869166476495121</v>
      </c>
      <c r="U179" s="186" cm="1">
        <f t="array" ref="U179">IF(U$174=-1,V179,IF(U$174=99,T179,IF(U$174=0,INDEX($F52:$N52,0,U$172),(INDEX($F52:$N52,0,U$174+1)-INDEX($F52:$N52,0,U$174))/(INDEX($F$4:$N$4,0,U$174+1)-INDEX($F$4:$N$4,0,U$174))+T179)))</f>
        <v>16.123740530761562</v>
      </c>
      <c r="V179" s="186" cm="1">
        <f t="array" ref="V179">IF(V$174=-1,W179,IF(V$174=99,U179,IF(V$174=0,INDEX($F52:$N52,0,V$172),(INDEX($F52:$N52,0,V$174+1)-INDEX($F52:$N52,0,V$174))/(INDEX($F$4:$N$4,0,V$174+1)-INDEX($F$4:$N$4,0,V$174))+U179)))</f>
        <v>16.378314585028004</v>
      </c>
      <c r="W179" s="186" cm="1">
        <f t="array" ref="W179">IF(W$174=-1,X179,IF(W$174=99,V179,IF(W$174=0,INDEX($F52:$N52,0,W$172),(INDEX($F52:$N52,0,W$174+1)-INDEX($F52:$N52,0,W$174))/(INDEX($F$4:$N$4,0,W$174+1)-INDEX($F$4:$N$4,0,W$174))+V179)))</f>
        <v>16.632888639294446</v>
      </c>
      <c r="X179" s="186" cm="1">
        <f t="array" ref="X179">IF(X$174=-1,Y179,IF(X$174=99,W179,IF(X$174=0,INDEX($F52:$N52,0,X$172),(INDEX($F52:$N52,0,X$174+1)-INDEX($F52:$N52,0,X$174))/(INDEX($F$4:$N$4,0,X$174+1)-INDEX($F$4:$N$4,0,X$174))+W179)))</f>
        <v>16.887462693560888</v>
      </c>
      <c r="Y179" s="186" cm="1">
        <f t="array" ref="Y179">IF(Y$174=-1,Z179,IF(Y$174=99,X179,IF(Y$174=0,INDEX($F52:$N52,0,Y$172),(INDEX($F52:$N52,0,Y$174+1)-INDEX($F52:$N52,0,Y$174))/(INDEX($F$4:$N$4,0,Y$174+1)-INDEX($F$4:$N$4,0,Y$174))+X179)))</f>
        <v>17.14203674782733</v>
      </c>
      <c r="Z179" s="186" cm="1">
        <f t="array" ref="Z179">IF(Z$174=-1,AA179,IF(Z$174=99,Y179,IF(Z$174=0,INDEX($F52:$N52,0,Z$172),(INDEX($F52:$N52,0,Z$174+1)-INDEX($F52:$N52,0,Z$174))/(INDEX($F$4:$N$4,0,Z$174+1)-INDEX($F$4:$N$4,0,Z$174))+Y179)))</f>
        <v>17.396610802093772</v>
      </c>
      <c r="AA179" s="186" cm="1">
        <f t="array" ref="AA179">IF(AA$174=-1,AB179,IF(AA$174=99,Z179,IF(AA$174=0,INDEX($F52:$N52,0,AA$172),(INDEX($F52:$N52,0,AA$174+1)-INDEX($F52:$N52,0,AA$174))/(INDEX($F$4:$N$4,0,AA$174+1)-INDEX($F$4:$N$4,0,AA$174))+Z179)))</f>
        <v>17.651184856360214</v>
      </c>
      <c r="AB179" s="186" cm="1">
        <f t="array" ref="AB179">IF(AB$174=-1,AC179,IF(AB$174=99,AA179,IF(AB$174=0,INDEX($F52:$N52,0,AB$172),(INDEX($F52:$N52,0,AB$174+1)-INDEX($F52:$N52,0,AB$174))/(INDEX($F$4:$N$4,0,AB$174+1)-INDEX($F$4:$N$4,0,AB$174))+AA179)))</f>
        <v>17.905758910626655</v>
      </c>
      <c r="AC179" s="186" cm="1">
        <f t="array" ref="AC179">IF(AC$174=-1,AD179,IF(AC$174=99,AB179,IF(AC$174=0,INDEX($F52:$N52,0,AC$172),(INDEX($F52:$N52,0,AC$174+1)-INDEX($F52:$N52,0,AC$174))/(INDEX($F$4:$N$4,0,AC$174+1)-INDEX($F$4:$N$4,0,AC$174))+AB179)))</f>
        <v>18.160332964893083</v>
      </c>
      <c r="AD179" s="186" cm="1">
        <f t="array" ref="AD179">IF(AD$174=-1,AE179,IF(AD$174=99,AC179,IF(AD$174=0,INDEX($F52:$N52,0,AD$172),(INDEX($F52:$N52,0,AD$174+1)-INDEX($F52:$N52,0,AD$174))/(INDEX($F$4:$N$4,0,AD$174+1)-INDEX($F$4:$N$4,0,AD$174))+AC179)))</f>
        <v>18.632538219228167</v>
      </c>
      <c r="AE179" s="186" cm="1">
        <f t="array" ref="AE179">IF(AE$174=-1,AF179,IF(AE$174=99,AD179,IF(AE$174=0,INDEX($F52:$N52,0,AE$172),(INDEX($F52:$N52,0,AE$174+1)-INDEX($F52:$N52,0,AE$174))/(INDEX($F$4:$N$4,0,AE$174+1)-INDEX($F$4:$N$4,0,AE$174))+AD179)))</f>
        <v>19.10474347356325</v>
      </c>
      <c r="AF179" s="186" cm="1">
        <f t="array" ref="AF179">IF(AF$174=-1,AG179,IF(AF$174=99,AE179,IF(AF$174=0,INDEX($F52:$N52,0,AF$172),(INDEX($F52:$N52,0,AF$174+1)-INDEX($F52:$N52,0,AF$174))/(INDEX($F$4:$N$4,0,AF$174+1)-INDEX($F$4:$N$4,0,AF$174))+AE179)))</f>
        <v>19.576948727898333</v>
      </c>
      <c r="AG179" s="186" cm="1">
        <f t="array" ref="AG179">IF(AG$174=-1,AH179,IF(AG$174=99,AF179,IF(AG$174=0,INDEX($F52:$N52,0,AG$172),(INDEX($F52:$N52,0,AG$174+1)-INDEX($F52:$N52,0,AG$174))/(INDEX($F$4:$N$4,0,AG$174+1)-INDEX($F$4:$N$4,0,AG$174))+AF179)))</f>
        <v>20.049153982233417</v>
      </c>
      <c r="AH179" s="186" cm="1">
        <f t="array" ref="AH179">IF(AH$174=-1,AI179,IF(AH$174=99,AG179,IF(AH$174=0,INDEX($F52:$N52,0,AH$172),(INDEX($F52:$N52,0,AH$174+1)-INDEX($F52:$N52,0,AH$174))/(INDEX($F$4:$N$4,0,AH$174+1)-INDEX($F$4:$N$4,0,AH$174))+AG179)))</f>
        <v>20.5213592365685</v>
      </c>
      <c r="AI179" s="186" cm="1">
        <f t="array" ref="AI179">IF(AI$174=-1,AJ179,IF(AI$174=99,AH179,IF(AI$174=0,INDEX($F52:$N52,0,AI$172),(INDEX($F52:$N52,0,AI$174+1)-INDEX($F52:$N52,0,AI$174))/(INDEX($F$4:$N$4,0,AI$174+1)-INDEX($F$4:$N$4,0,AI$174))+AH179)))</f>
        <v>20.993564490903584</v>
      </c>
      <c r="AJ179" s="186" cm="1">
        <f t="array" ref="AJ179">IF(AJ$174=-1,AK179,IF(AJ$174=99,AI179,IF(AJ$174=0,INDEX($F52:$N52,0,AJ$172),(INDEX($F52:$N52,0,AJ$174+1)-INDEX($F52:$N52,0,AJ$174))/(INDEX($F$4:$N$4,0,AJ$174+1)-INDEX($F$4:$N$4,0,AJ$174))+AI179)))</f>
        <v>21.465769745238667</v>
      </c>
      <c r="AK179" s="186" cm="1">
        <f t="array" ref="AK179">IF(AK$174=-1,AL179,IF(AK$174=99,AJ179,IF(AK$174=0,INDEX($F52:$N52,0,AK$172),(INDEX($F52:$N52,0,AK$174+1)-INDEX($F52:$N52,0,AK$174))/(INDEX($F$4:$N$4,0,AK$174+1)-INDEX($F$4:$N$4,0,AK$174))+AJ179)))</f>
        <v>21.937974999573751</v>
      </c>
      <c r="AL179" s="186" cm="1">
        <f t="array" ref="AL179">IF(AL$174=-1,AM179,IF(AL$174=99,AK179,IF(AL$174=0,INDEX($F52:$N52,0,AL$172),(INDEX($F52:$N52,0,AL$174+1)-INDEX($F52:$N52,0,AL$174))/(INDEX($F$4:$N$4,0,AL$174+1)-INDEX($F$4:$N$4,0,AL$174))+AK179)))</f>
        <v>22.410180253908834</v>
      </c>
      <c r="AM179" s="186" cm="1">
        <f t="array" ref="AM179">IF(AM$174=-1,AN179,IF(AM$174=99,AL179,IF(AM$174=0,INDEX($F52:$N52,0,AM$172),(INDEX($F52:$N52,0,AM$174+1)-INDEX($F52:$N52,0,AM$174))/(INDEX($F$4:$N$4,0,AM$174+1)-INDEX($F$4:$N$4,0,AM$174))+AL179)))</f>
        <v>22.882385508243914</v>
      </c>
      <c r="AN179" s="186" cm="1">
        <f t="array" ref="AN179">IF(AN$174=-1,AO179,IF(AN$174=99,AM179,IF(AN$174=0,INDEX($F52:$N52,0,AN$172),(INDEX($F52:$N52,0,AN$174+1)-INDEX($F52:$N52,0,AN$174))/(INDEX($F$4:$N$4,0,AN$174+1)-INDEX($F$4:$N$4,0,AN$174))+AM179)))</f>
        <v>23.529258429184658</v>
      </c>
      <c r="AO179" s="186" cm="1">
        <f t="array" ref="AO179">IF(AO$174=-1,AP179,IF(AO$174=99,AN179,IF(AO$174=0,INDEX($F52:$N52,0,AO$172),(INDEX($F52:$N52,0,AO$174+1)-INDEX($F52:$N52,0,AO$174))/(INDEX($F$4:$N$4,0,AO$174+1)-INDEX($F$4:$N$4,0,AO$174))+AN179)))</f>
        <v>29.35111471765136</v>
      </c>
      <c r="AP179" s="186" cm="1">
        <f t="array" ref="AP179">IF(AP$174=-1,AQ179,IF(AP$174=99,AO179,IF(AP$174=0,INDEX($F52:$N52,0,AP$172),(INDEX($F52:$N52,0,AP$174+1)-INDEX($F52:$N52,0,AP$174))/(INDEX($F$4:$N$4,0,AP$174+1)-INDEX($F$4:$N$4,0,AP$174))+AO179)))</f>
        <v>29.35111471765136</v>
      </c>
      <c r="AQ179" s="186" cm="1">
        <f t="array" ref="AQ179">IF(AQ$174=-1,AR179,IF(AQ$174=99,AP179,IF(AQ$174=0,INDEX($F52:$N52,0,AQ$172),(INDEX($F52:$N52,0,AQ$174+1)-INDEX($F52:$N52,0,AQ$174))/(INDEX($F$4:$N$4,0,AQ$174+1)-INDEX($F$4:$N$4,0,AQ$174))+AP179)))</f>
        <v>29.35111471765136</v>
      </c>
      <c r="AZ179" s="186"/>
      <c r="BA179" s="186"/>
      <c r="BB179" s="186"/>
      <c r="BC179" s="186"/>
      <c r="BD179" s="186"/>
      <c r="BE179" s="186"/>
    </row>
    <row r="180" spans="1:57">
      <c r="A180" s="185" t="s">
        <v>16</v>
      </c>
      <c r="B180" s="22" t="str">
        <f t="shared" si="245"/>
        <v/>
      </c>
      <c r="C180" s="23" t="str">
        <f t="shared" si="246"/>
        <v/>
      </c>
      <c r="D180" s="57"/>
      <c r="E180" s="23" t="str">
        <f t="shared" si="247"/>
        <v/>
      </c>
      <c r="F180" s="23" t="str">
        <f t="shared" si="247"/>
        <v/>
      </c>
      <c r="G180" s="23" t="str">
        <f t="shared" si="247"/>
        <v/>
      </c>
      <c r="H180" s="23"/>
      <c r="I180" s="23" t="str">
        <f t="shared" si="247"/>
        <v/>
      </c>
      <c r="J180" s="133" t="str">
        <f t="shared" si="249"/>
        <v>TFHCV4</v>
      </c>
      <c r="K180" s="186">
        <f t="shared" si="250"/>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5.2022094189625063</v>
      </c>
      <c r="T180" s="186" cm="1">
        <f t="array" ref="T180">IF(T$174=-1,U180,IF(T$174=99,S180,IF(T$174=0,INDEX($F53:$N53,0,T$172),(INDEX($F53:$N53,0,T$174+1)-INDEX($F53:$N53,0,T$174))/(INDEX($F$4:$N$4,0,T$174+1)-INDEX($F$4:$N$4,0,T$174))+S180)))</f>
        <v>5.2927703045254821</v>
      </c>
      <c r="U180" s="186" cm="1">
        <f t="array" ref="U180">IF(U$174=-1,V180,IF(U$174=99,T180,IF(U$174=0,INDEX($F53:$N53,0,U$172),(INDEX($F53:$N53,0,U$174+1)-INDEX($F53:$N53,0,U$174))/(INDEX($F$4:$N$4,0,U$174+1)-INDEX($F$4:$N$4,0,U$174))+T180)))</f>
        <v>5.3776772211376302</v>
      </c>
      <c r="V180" s="186" cm="1">
        <f t="array" ref="V180">IF(V$174=-1,W180,IF(V$174=99,U180,IF(V$174=0,INDEX($F53:$N53,0,V$172),(INDEX($F53:$N53,0,V$174+1)-INDEX($F53:$N53,0,V$174))/(INDEX($F$4:$N$4,0,V$174+1)-INDEX($F$4:$N$4,0,V$174))+U180)))</f>
        <v>5.4625841377497784</v>
      </c>
      <c r="W180" s="186" cm="1">
        <f t="array" ref="W180">IF(W$174=-1,X180,IF(W$174=99,V180,IF(W$174=0,INDEX($F53:$N53,0,W$172),(INDEX($F53:$N53,0,W$174+1)-INDEX($F53:$N53,0,W$174))/(INDEX($F$4:$N$4,0,W$174+1)-INDEX($F$4:$N$4,0,W$174))+V180)))</f>
        <v>5.5474910543619265</v>
      </c>
      <c r="X180" s="186" cm="1">
        <f t="array" ref="X180">IF(X$174=-1,Y180,IF(X$174=99,W180,IF(X$174=0,INDEX($F53:$N53,0,X$172),(INDEX($F53:$N53,0,X$174+1)-INDEX($F53:$N53,0,X$174))/(INDEX($F$4:$N$4,0,X$174+1)-INDEX($F$4:$N$4,0,X$174))+W180)))</f>
        <v>5.6323979709740746</v>
      </c>
      <c r="Y180" s="186" cm="1">
        <f t="array" ref="Y180">IF(Y$174=-1,Z180,IF(Y$174=99,X180,IF(Y$174=0,INDEX($F53:$N53,0,Y$172),(INDEX($F53:$N53,0,Y$174+1)-INDEX($F53:$N53,0,Y$174))/(INDEX($F$4:$N$4,0,Y$174+1)-INDEX($F$4:$N$4,0,Y$174))+X180)))</f>
        <v>5.7173048875862227</v>
      </c>
      <c r="Z180" s="186" cm="1">
        <f t="array" ref="Z180">IF(Z$174=-1,AA180,IF(Z$174=99,Y180,IF(Z$174=0,INDEX($F53:$N53,0,Z$172),(INDEX($F53:$N53,0,Z$174+1)-INDEX($F53:$N53,0,Z$174))/(INDEX($F$4:$N$4,0,Z$174+1)-INDEX($F$4:$N$4,0,Z$174))+Y180)))</f>
        <v>5.8022118041983708</v>
      </c>
      <c r="AA180" s="186" cm="1">
        <f t="array" ref="AA180">IF(AA$174=-1,AB180,IF(AA$174=99,Z180,IF(AA$174=0,INDEX($F53:$N53,0,AA$172),(INDEX($F53:$N53,0,AA$174+1)-INDEX($F53:$N53,0,AA$174))/(INDEX($F$4:$N$4,0,AA$174+1)-INDEX($F$4:$N$4,0,AA$174))+Z180)))</f>
        <v>5.8871187208105189</v>
      </c>
      <c r="AB180" s="186" cm="1">
        <f t="array" ref="AB180">IF(AB$174=-1,AC180,IF(AB$174=99,AA180,IF(AB$174=0,INDEX($F53:$N53,0,AB$172),(INDEX($F53:$N53,0,AB$174+1)-INDEX($F53:$N53,0,AB$174))/(INDEX($F$4:$N$4,0,AB$174+1)-INDEX($F$4:$N$4,0,AB$174))+AA180)))</f>
        <v>5.972025637422667</v>
      </c>
      <c r="AC180" s="186" cm="1">
        <f t="array" ref="AC180">IF(AC$174=-1,AD180,IF(AC$174=99,AB180,IF(AC$174=0,INDEX($F53:$N53,0,AC$172),(INDEX($F53:$N53,0,AC$174+1)-INDEX($F53:$N53,0,AC$174))/(INDEX($F$4:$N$4,0,AC$174+1)-INDEX($F$4:$N$4,0,AC$174))+AB180)))</f>
        <v>6.0569325540348178</v>
      </c>
      <c r="AD180" s="186" cm="1">
        <f t="array" ref="AD180">IF(AD$174=-1,AE180,IF(AD$174=99,AC180,IF(AD$174=0,INDEX($F53:$N53,0,AD$172),(INDEX($F53:$N53,0,AD$174+1)-INDEX($F53:$N53,0,AD$174))/(INDEX($F$4:$N$4,0,AD$174+1)-INDEX($F$4:$N$4,0,AD$174))+AC180)))</f>
        <v>6.2144250065519344</v>
      </c>
      <c r="AE180" s="186" cm="1">
        <f t="array" ref="AE180">IF(AE$174=-1,AF180,IF(AE$174=99,AD180,IF(AE$174=0,INDEX($F53:$N53,0,AE$172),(INDEX($F53:$N53,0,AE$174+1)-INDEX($F53:$N53,0,AE$174))/(INDEX($F$4:$N$4,0,AE$174+1)-INDEX($F$4:$N$4,0,AE$174))+AD180)))</f>
        <v>6.371917459069051</v>
      </c>
      <c r="AF180" s="186" cm="1">
        <f t="array" ref="AF180">IF(AF$174=-1,AG180,IF(AF$174=99,AE180,IF(AF$174=0,INDEX($F53:$N53,0,AF$172),(INDEX($F53:$N53,0,AF$174+1)-INDEX($F53:$N53,0,AF$174))/(INDEX($F$4:$N$4,0,AF$174+1)-INDEX($F$4:$N$4,0,AF$174))+AE180)))</f>
        <v>6.5294099115861677</v>
      </c>
      <c r="AG180" s="186" cm="1">
        <f t="array" ref="AG180">IF(AG$174=-1,AH180,IF(AG$174=99,AF180,IF(AG$174=0,INDEX($F53:$N53,0,AG$172),(INDEX($F53:$N53,0,AG$174+1)-INDEX($F53:$N53,0,AG$174))/(INDEX($F$4:$N$4,0,AG$174+1)-INDEX($F$4:$N$4,0,AG$174))+AF180)))</f>
        <v>6.6869023641032843</v>
      </c>
      <c r="AH180" s="186" cm="1">
        <f t="array" ref="AH180">IF(AH$174=-1,AI180,IF(AH$174=99,AG180,IF(AH$174=0,INDEX($F53:$N53,0,AH$172),(INDEX($F53:$N53,0,AH$174+1)-INDEX($F53:$N53,0,AH$174))/(INDEX($F$4:$N$4,0,AH$174+1)-INDEX($F$4:$N$4,0,AH$174))+AG180)))</f>
        <v>6.8443948166204009</v>
      </c>
      <c r="AI180" s="186" cm="1">
        <f t="array" ref="AI180">IF(AI$174=-1,AJ180,IF(AI$174=99,AH180,IF(AI$174=0,INDEX($F53:$N53,0,AI$172),(INDEX($F53:$N53,0,AI$174+1)-INDEX($F53:$N53,0,AI$174))/(INDEX($F$4:$N$4,0,AI$174+1)-INDEX($F$4:$N$4,0,AI$174))+AH180)))</f>
        <v>7.0018872691375176</v>
      </c>
      <c r="AJ180" s="186" cm="1">
        <f t="array" ref="AJ180">IF(AJ$174=-1,AK180,IF(AJ$174=99,AI180,IF(AJ$174=0,INDEX($F53:$N53,0,AJ$172),(INDEX($F53:$N53,0,AJ$174+1)-INDEX($F53:$N53,0,AJ$174))/(INDEX($F$4:$N$4,0,AJ$174+1)-INDEX($F$4:$N$4,0,AJ$174))+AI180)))</f>
        <v>7.1593797216546342</v>
      </c>
      <c r="AK180" s="186" cm="1">
        <f t="array" ref="AK180">IF(AK$174=-1,AL180,IF(AK$174=99,AJ180,IF(AK$174=0,INDEX($F53:$N53,0,AK$172),(INDEX($F53:$N53,0,AK$174+1)-INDEX($F53:$N53,0,AK$174))/(INDEX($F$4:$N$4,0,AK$174+1)-INDEX($F$4:$N$4,0,AK$174))+AJ180)))</f>
        <v>7.3168721741717508</v>
      </c>
      <c r="AL180" s="186" cm="1">
        <f t="array" ref="AL180">IF(AL$174=-1,AM180,IF(AL$174=99,AK180,IF(AL$174=0,INDEX($F53:$N53,0,AL$172),(INDEX($F53:$N53,0,AL$174+1)-INDEX($F53:$N53,0,AL$174))/(INDEX($F$4:$N$4,0,AL$174+1)-INDEX($F$4:$N$4,0,AL$174))+AK180)))</f>
        <v>7.4743646266888675</v>
      </c>
      <c r="AM180" s="186" cm="1">
        <f t="array" ref="AM180">IF(AM$174=-1,AN180,IF(AM$174=99,AL180,IF(AM$174=0,INDEX($F53:$N53,0,AM$172),(INDEX($F53:$N53,0,AM$174+1)-INDEX($F53:$N53,0,AM$174))/(INDEX($F$4:$N$4,0,AM$174+1)-INDEX($F$4:$N$4,0,AM$174))+AL180)))</f>
        <v>7.6318570792059877</v>
      </c>
      <c r="AN180" s="186" cm="1">
        <f t="array" ref="AN180">IF(AN$174=-1,AO180,IF(AN$174=99,AM180,IF(AN$174=0,INDEX($F53:$N53,0,AN$172),(INDEX($F53:$N53,0,AN$174+1)-INDEX($F53:$N53,0,AN$174))/(INDEX($F$4:$N$4,0,AN$174+1)-INDEX($F$4:$N$4,0,AN$174))+AM180)))</f>
        <v>7.8476056373818679</v>
      </c>
      <c r="AO180" s="186" cm="1">
        <f t="array" ref="AO180">IF(AO$174=-1,AP180,IF(AO$174=99,AN180,IF(AO$174=0,INDEX($F53:$N53,0,AO$172),(INDEX($F53:$N53,0,AO$174+1)-INDEX($F53:$N53,0,AO$174))/(INDEX($F$4:$N$4,0,AO$174+1)-INDEX($F$4:$N$4,0,AO$174))+AN180)))</f>
        <v>9.7893426609647864</v>
      </c>
      <c r="AP180" s="186" cm="1">
        <f t="array" ref="AP180">IF(AP$174=-1,AQ180,IF(AP$174=99,AO180,IF(AP$174=0,INDEX($F53:$N53,0,AP$172),(INDEX($F53:$N53,0,AP$174+1)-INDEX($F53:$N53,0,AP$174))/(INDEX($F$4:$N$4,0,AP$174+1)-INDEX($F$4:$N$4,0,AP$174))+AO180)))</f>
        <v>9.7893426609647864</v>
      </c>
      <c r="AQ180" s="186" cm="1">
        <f t="array" ref="AQ180">IF(AQ$174=-1,AR180,IF(AQ$174=99,AP180,IF(AQ$174=0,INDEX($F53:$N53,0,AQ$172),(INDEX($F53:$N53,0,AQ$174+1)-INDEX($F53:$N53,0,AQ$174))/(INDEX($F$4:$N$4,0,AQ$174+1)-INDEX($F$4:$N$4,0,AQ$174))+AP180)))</f>
        <v>9.7893426609647864</v>
      </c>
      <c r="AZ180" s="186"/>
      <c r="BA180" s="186"/>
      <c r="BB180" s="186"/>
      <c r="BC180" s="186"/>
      <c r="BD180" s="186"/>
      <c r="BE180" s="186"/>
    </row>
    <row r="181" spans="1:57">
      <c r="A181" s="185" t="s">
        <v>16</v>
      </c>
      <c r="B181" s="22" t="str">
        <f t="shared" si="245"/>
        <v/>
      </c>
      <c r="C181" s="23" t="str">
        <f t="shared" si="246"/>
        <v/>
      </c>
      <c r="D181" s="57"/>
      <c r="E181" s="23" t="str">
        <f t="shared" si="247"/>
        <v/>
      </c>
      <c r="F181" s="23" t="str">
        <f t="shared" si="247"/>
        <v/>
      </c>
      <c r="G181" s="23" t="str">
        <f t="shared" si="247"/>
        <v/>
      </c>
      <c r="H181" s="23"/>
      <c r="I181" s="23" t="str">
        <f t="shared" si="247"/>
        <v/>
      </c>
      <c r="J181" s="133" t="str">
        <f t="shared" si="249"/>
        <v>TFHCV5</v>
      </c>
      <c r="K181" s="186">
        <f t="shared" si="250"/>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3.1360060534799454</v>
      </c>
      <c r="T181" s="186" cm="1">
        <f t="array" ref="T181">IF(T$174=-1,U181,IF(T$174=99,S181,IF(T$174=0,INDEX($F54:$N54,0,T$172),(INDEX($F54:$N54,0,T$174+1)-INDEX($F54:$N54,0,T$174))/(INDEX($F$4:$N$4,0,T$174+1)-INDEX($F$4:$N$4,0,T$174))+S181)))</f>
        <v>3.190598143582815</v>
      </c>
      <c r="U181" s="186" cm="1">
        <f t="array" ref="U181">IF(U$174=-1,V181,IF(U$174=99,T181,IF(U$174=0,INDEX($F54:$N54,0,U$172),(INDEX($F54:$N54,0,U$174+1)-INDEX($F54:$N54,0,U$174))/(INDEX($F$4:$N$4,0,U$174+1)-INDEX($F$4:$N$4,0,U$174))+T181)))</f>
        <v>3.2417818970679098</v>
      </c>
      <c r="V181" s="186" cm="1">
        <f t="array" ref="V181">IF(V$174=-1,W181,IF(V$174=99,U181,IF(V$174=0,INDEX($F54:$N54,0,V$172),(INDEX($F54:$N54,0,V$174+1)-INDEX($F54:$N54,0,V$174))/(INDEX($F$4:$N$4,0,V$174+1)-INDEX($F$4:$N$4,0,V$174))+U181)))</f>
        <v>3.2929656505530045</v>
      </c>
      <c r="W181" s="186" cm="1">
        <f t="array" ref="W181">IF(W$174=-1,X181,IF(W$174=99,V181,IF(W$174=0,INDEX($F54:$N54,0,W$172),(INDEX($F54:$N54,0,W$174+1)-INDEX($F54:$N54,0,W$174))/(INDEX($F$4:$N$4,0,W$174+1)-INDEX($F$4:$N$4,0,W$174))+V181)))</f>
        <v>3.3441494040380992</v>
      </c>
      <c r="X181" s="186" cm="1">
        <f t="array" ref="X181">IF(X$174=-1,Y181,IF(X$174=99,W181,IF(X$174=0,INDEX($F54:$N54,0,X$172),(INDEX($F54:$N54,0,X$174+1)-INDEX($F54:$N54,0,X$174))/(INDEX($F$4:$N$4,0,X$174+1)-INDEX($F$4:$N$4,0,X$174))+W181)))</f>
        <v>3.395333157523194</v>
      </c>
      <c r="Y181" s="186" cm="1">
        <f t="array" ref="Y181">IF(Y$174=-1,Z181,IF(Y$174=99,X181,IF(Y$174=0,INDEX($F54:$N54,0,Y$172),(INDEX($F54:$N54,0,Y$174+1)-INDEX($F54:$N54,0,Y$174))/(INDEX($F$4:$N$4,0,Y$174+1)-INDEX($F$4:$N$4,0,Y$174))+X181)))</f>
        <v>3.4465169110082887</v>
      </c>
      <c r="Z181" s="186" cm="1">
        <f t="array" ref="Z181">IF(Z$174=-1,AA181,IF(Z$174=99,Y181,IF(Z$174=0,INDEX($F54:$N54,0,Z$172),(INDEX($F54:$N54,0,Z$174+1)-INDEX($F54:$N54,0,Z$174))/(INDEX($F$4:$N$4,0,Z$174+1)-INDEX($F$4:$N$4,0,Z$174))+Y181)))</f>
        <v>3.4977006644933835</v>
      </c>
      <c r="AA181" s="186" cm="1">
        <f t="array" ref="AA181">IF(AA$174=-1,AB181,IF(AA$174=99,Z181,IF(AA$174=0,INDEX($F54:$N54,0,AA$172),(INDEX($F54:$N54,0,AA$174+1)-INDEX($F54:$N54,0,AA$174))/(INDEX($F$4:$N$4,0,AA$174+1)-INDEX($F$4:$N$4,0,AA$174))+Z181)))</f>
        <v>3.5488844179784782</v>
      </c>
      <c r="AB181" s="186" cm="1">
        <f t="array" ref="AB181">IF(AB$174=-1,AC181,IF(AB$174=99,AA181,IF(AB$174=0,INDEX($F54:$N54,0,AB$172),(INDEX($F54:$N54,0,AB$174+1)-INDEX($F54:$N54,0,AB$174))/(INDEX($F$4:$N$4,0,AB$174+1)-INDEX($F$4:$N$4,0,AB$174))+AA181)))</f>
        <v>3.6000681714635729</v>
      </c>
      <c r="AC181" s="186" cm="1">
        <f t="array" ref="AC181">IF(AC$174=-1,AD181,IF(AC$174=99,AB181,IF(AC$174=0,INDEX($F54:$N54,0,AC$172),(INDEX($F54:$N54,0,AC$174+1)-INDEX($F54:$N54,0,AC$174))/(INDEX($F$4:$N$4,0,AC$174+1)-INDEX($F$4:$N$4,0,AC$174))+AB181)))</f>
        <v>3.6512519249486668</v>
      </c>
      <c r="AD181" s="186" cm="1">
        <f t="array" ref="AD181">IF(AD$174=-1,AE181,IF(AD$174=99,AC181,IF(AD$174=0,INDEX($F54:$N54,0,AD$172),(INDEX($F54:$N54,0,AD$174+1)-INDEX($F54:$N54,0,AD$174))/(INDEX($F$4:$N$4,0,AD$174+1)-INDEX($F$4:$N$4,0,AD$174))+AC181)))</f>
        <v>3.7461918331097612</v>
      </c>
      <c r="AE181" s="186" cm="1">
        <f t="array" ref="AE181">IF(AE$174=-1,AF181,IF(AE$174=99,AD181,IF(AE$174=0,INDEX($F54:$N54,0,AE$172),(INDEX($F54:$N54,0,AE$174+1)-INDEX($F54:$N54,0,AE$174))/(INDEX($F$4:$N$4,0,AE$174+1)-INDEX($F$4:$N$4,0,AE$174))+AD181)))</f>
        <v>3.8411317412708557</v>
      </c>
      <c r="AF181" s="186" cm="1">
        <f t="array" ref="AF181">IF(AF$174=-1,AG181,IF(AF$174=99,AE181,IF(AF$174=0,INDEX($F54:$N54,0,AF$172),(INDEX($F54:$N54,0,AF$174+1)-INDEX($F54:$N54,0,AF$174))/(INDEX($F$4:$N$4,0,AF$174+1)-INDEX($F$4:$N$4,0,AF$174))+AE181)))</f>
        <v>3.9360716494319501</v>
      </c>
      <c r="AG181" s="186" cm="1">
        <f t="array" ref="AG181">IF(AG$174=-1,AH181,IF(AG$174=99,AF181,IF(AG$174=0,INDEX($F54:$N54,0,AG$172),(INDEX($F54:$N54,0,AG$174+1)-INDEX($F54:$N54,0,AG$174))/(INDEX($F$4:$N$4,0,AG$174+1)-INDEX($F$4:$N$4,0,AG$174))+AF181)))</f>
        <v>4.031011557593045</v>
      </c>
      <c r="AH181" s="186" cm="1">
        <f t="array" ref="AH181">IF(AH$174=-1,AI181,IF(AH$174=99,AG181,IF(AH$174=0,INDEX($F54:$N54,0,AH$172),(INDEX($F54:$N54,0,AH$174+1)-INDEX($F54:$N54,0,AH$174))/(INDEX($F$4:$N$4,0,AH$174+1)-INDEX($F$4:$N$4,0,AH$174))+AG181)))</f>
        <v>4.1259514657541398</v>
      </c>
      <c r="AI181" s="186" cm="1">
        <f t="array" ref="AI181">IF(AI$174=-1,AJ181,IF(AI$174=99,AH181,IF(AI$174=0,INDEX($F54:$N54,0,AI$172),(INDEX($F54:$N54,0,AI$174+1)-INDEX($F54:$N54,0,AI$174))/(INDEX($F$4:$N$4,0,AI$174+1)-INDEX($F$4:$N$4,0,AI$174))+AH181)))</f>
        <v>4.2208913739152347</v>
      </c>
      <c r="AJ181" s="186" cm="1">
        <f t="array" ref="AJ181">IF(AJ$174=-1,AK181,IF(AJ$174=99,AI181,IF(AJ$174=0,INDEX($F54:$N54,0,AJ$172),(INDEX($F54:$N54,0,AJ$174+1)-INDEX($F54:$N54,0,AJ$174))/(INDEX($F$4:$N$4,0,AJ$174+1)-INDEX($F$4:$N$4,0,AJ$174))+AI181)))</f>
        <v>4.3158312820763296</v>
      </c>
      <c r="AK181" s="186" cm="1">
        <f t="array" ref="AK181">IF(AK$174=-1,AL181,IF(AK$174=99,AJ181,IF(AK$174=0,INDEX($F54:$N54,0,AK$172),(INDEX($F54:$N54,0,AK$174+1)-INDEX($F54:$N54,0,AK$174))/(INDEX($F$4:$N$4,0,AK$174+1)-INDEX($F$4:$N$4,0,AK$174))+AJ181)))</f>
        <v>4.4107711902374245</v>
      </c>
      <c r="AL181" s="186" cm="1">
        <f t="array" ref="AL181">IF(AL$174=-1,AM181,IF(AL$174=99,AK181,IF(AL$174=0,INDEX($F54:$N54,0,AL$172),(INDEX($F54:$N54,0,AL$174+1)-INDEX($F54:$N54,0,AL$174))/(INDEX($F$4:$N$4,0,AL$174+1)-INDEX($F$4:$N$4,0,AL$174))+AK181)))</f>
        <v>4.5057110983985194</v>
      </c>
      <c r="AM181" s="186" cm="1">
        <f t="array" ref="AM181">IF(AM$174=-1,AN181,IF(AM$174=99,AL181,IF(AM$174=0,INDEX($F54:$N54,0,AM$172),(INDEX($F54:$N54,0,AM$174+1)-INDEX($F54:$N54,0,AM$174))/(INDEX($F$4:$N$4,0,AM$174+1)-INDEX($F$4:$N$4,0,AM$174))+AL181)))</f>
        <v>4.6006510065596125</v>
      </c>
      <c r="AN181" s="186" cm="1">
        <f t="array" ref="AN181">IF(AN$174=-1,AO181,IF(AN$174=99,AM181,IF(AN$174=0,INDEX($F54:$N54,0,AN$172),(INDEX($F54:$N54,0,AN$174+1)-INDEX($F54:$N54,0,AN$174))/(INDEX($F$4:$N$4,0,AN$174+1)-INDEX($F$4:$N$4,0,AN$174))+AM181)))</f>
        <v>4.7307089742382882</v>
      </c>
      <c r="AO181" s="186" cm="1">
        <f t="array" ref="AO181">IF(AO$174=-1,AP181,IF(AO$174=99,AN181,IF(AO$174=0,INDEX($F54:$N54,0,AO$172),(INDEX($F54:$N54,0,AO$174+1)-INDEX($F54:$N54,0,AO$174))/(INDEX($F$4:$N$4,0,AO$174+1)-INDEX($F$4:$N$4,0,AO$174))+AN181)))</f>
        <v>5.9012306833463732</v>
      </c>
      <c r="AP181" s="186" cm="1">
        <f t="array" ref="AP181">IF(AP$174=-1,AQ181,IF(AP$174=99,AO181,IF(AP$174=0,INDEX($F54:$N54,0,AP$172),(INDEX($F54:$N54,0,AP$174+1)-INDEX($F54:$N54,0,AP$174))/(INDEX($F$4:$N$4,0,AP$174+1)-INDEX($F$4:$N$4,0,AP$174))+AO181)))</f>
        <v>5.9012306833463732</v>
      </c>
      <c r="AQ181" s="186" cm="1">
        <f t="array" ref="AQ181">IF(AQ$174=-1,AR181,IF(AQ$174=99,AP181,IF(AQ$174=0,INDEX($F54:$N54,0,AQ$172),(INDEX($F54:$N54,0,AQ$174+1)-INDEX($F54:$N54,0,AQ$174))/(INDEX($F$4:$N$4,0,AQ$174+1)-INDEX($F$4:$N$4,0,AQ$174))+AP181)))</f>
        <v>5.9012306833463732</v>
      </c>
      <c r="AZ181" s="186"/>
      <c r="BA181" s="186"/>
      <c r="BB181" s="186"/>
      <c r="BC181" s="186"/>
      <c r="BD181" s="186"/>
      <c r="BE181" s="186"/>
    </row>
    <row r="182" spans="1:57">
      <c r="A182" s="185" t="s">
        <v>16</v>
      </c>
      <c r="B182" s="22" t="str">
        <f t="shared" si="245"/>
        <v/>
      </c>
      <c r="C182" s="23" t="str">
        <f t="shared" si="246"/>
        <v/>
      </c>
      <c r="D182" s="57"/>
      <c r="E182" s="23" t="str">
        <f t="shared" si="247"/>
        <v/>
      </c>
      <c r="F182" s="23" t="str">
        <f t="shared" si="247"/>
        <v/>
      </c>
      <c r="G182" s="23" t="str">
        <f t="shared" si="247"/>
        <v/>
      </c>
      <c r="H182" s="23"/>
      <c r="I182" s="23" t="str">
        <f t="shared" si="247"/>
        <v/>
      </c>
      <c r="J182" s="133" t="str">
        <f t="shared" si="249"/>
        <v>TFHCV6</v>
      </c>
      <c r="K182" s="186">
        <f t="shared" si="250"/>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103.01852733836863</v>
      </c>
      <c r="T182" s="186" cm="1">
        <f t="array" ref="T182">IF(T$174=-1,U182,IF(T$174=99,S182,IF(T$174=0,INDEX($F55:$N55,0,T$172),(INDEX($F55:$N55,0,T$174+1)-INDEX($F55:$N55,0,T$174))/(INDEX($F$4:$N$4,0,T$174+1)-INDEX($F$4:$N$4,0,T$174))+S182)))</f>
        <v>104.81189017977015</v>
      </c>
      <c r="U182" s="186" cm="1">
        <f t="array" ref="U182">IF(U$174=-1,V182,IF(U$174=99,T182,IF(U$174=0,INDEX($F55:$N55,0,U$172),(INDEX($F55:$N55,0,U$174+1)-INDEX($F55:$N55,0,U$174))/(INDEX($F$4:$N$4,0,U$174+1)-INDEX($F$4:$N$4,0,U$174))+T182)))</f>
        <v>106.49328837153492</v>
      </c>
      <c r="V182" s="186" cm="1">
        <f t="array" ref="V182">IF(V$174=-1,W182,IF(V$174=99,U182,IF(V$174=0,INDEX($F55:$N55,0,V$172),(INDEX($F55:$N55,0,V$174+1)-INDEX($F55:$N55,0,V$174))/(INDEX($F$4:$N$4,0,V$174+1)-INDEX($F$4:$N$4,0,V$174))+U182)))</f>
        <v>108.17468656329969</v>
      </c>
      <c r="W182" s="186" cm="1">
        <f t="array" ref="W182">IF(W$174=-1,X182,IF(W$174=99,V182,IF(W$174=0,INDEX($F55:$N55,0,W$172),(INDEX($F55:$N55,0,W$174+1)-INDEX($F55:$N55,0,W$174))/(INDEX($F$4:$N$4,0,W$174+1)-INDEX($F$4:$N$4,0,W$174))+V182)))</f>
        <v>109.85608475506446</v>
      </c>
      <c r="X182" s="186" cm="1">
        <f t="array" ref="X182">IF(X$174=-1,Y182,IF(X$174=99,W182,IF(X$174=0,INDEX($F55:$N55,0,X$172),(INDEX($F55:$N55,0,X$174+1)-INDEX($F55:$N55,0,X$174))/(INDEX($F$4:$N$4,0,X$174+1)-INDEX($F$4:$N$4,0,X$174))+W182)))</f>
        <v>111.53748294682923</v>
      </c>
      <c r="Y182" s="186" cm="1">
        <f t="array" ref="Y182">IF(Y$174=-1,Z182,IF(Y$174=99,X182,IF(Y$174=0,INDEX($F55:$N55,0,Y$172),(INDEX($F55:$N55,0,Y$174+1)-INDEX($F55:$N55,0,Y$174))/(INDEX($F$4:$N$4,0,Y$174+1)-INDEX($F$4:$N$4,0,Y$174))+X182)))</f>
        <v>113.218881138594</v>
      </c>
      <c r="Z182" s="186" cm="1">
        <f t="array" ref="Z182">IF(Z$174=-1,AA182,IF(Z$174=99,Y182,IF(Z$174=0,INDEX($F55:$N55,0,Z$172),(INDEX($F55:$N55,0,Z$174+1)-INDEX($F55:$N55,0,Z$174))/(INDEX($F$4:$N$4,0,Z$174+1)-INDEX($F$4:$N$4,0,Z$174))+Y182)))</f>
        <v>114.90027933035877</v>
      </c>
      <c r="AA182" s="186" cm="1">
        <f t="array" ref="AA182">IF(AA$174=-1,AB182,IF(AA$174=99,Z182,IF(AA$174=0,INDEX($F55:$N55,0,AA$172),(INDEX($F55:$N55,0,AA$174+1)-INDEX($F55:$N55,0,AA$174))/(INDEX($F$4:$N$4,0,AA$174+1)-INDEX($F$4:$N$4,0,AA$174))+Z182)))</f>
        <v>116.58167752212354</v>
      </c>
      <c r="AB182" s="186" cm="1">
        <f t="array" ref="AB182">IF(AB$174=-1,AC182,IF(AB$174=99,AA182,IF(AB$174=0,INDEX($F55:$N55,0,AB$172),(INDEX($F55:$N55,0,AB$174+1)-INDEX($F55:$N55,0,AB$174))/(INDEX($F$4:$N$4,0,AB$174+1)-INDEX($F$4:$N$4,0,AB$174))+AA182)))</f>
        <v>118.26307571388831</v>
      </c>
      <c r="AC182" s="186" cm="1">
        <f t="array" ref="AC182">IF(AC$174=-1,AD182,IF(AC$174=99,AB182,IF(AC$174=0,INDEX($F55:$N55,0,AC$172),(INDEX($F55:$N55,0,AC$174+1)-INDEX($F55:$N55,0,AC$174))/(INDEX($F$4:$N$4,0,AC$174+1)-INDEX($F$4:$N$4,0,AC$174))+AB182)))</f>
        <v>119.94447390565306</v>
      </c>
      <c r="AD182" s="186" cm="1">
        <f t="array" ref="AD182">IF(AD$174=-1,AE182,IF(AD$174=99,AC182,IF(AD$174=0,INDEX($F55:$N55,0,AD$172),(INDEX($F55:$N55,0,AD$174+1)-INDEX($F55:$N55,0,AD$174))/(INDEX($F$4:$N$4,0,AD$174+1)-INDEX($F$4:$N$4,0,AD$174))+AC182)))</f>
        <v>123.06327194290259</v>
      </c>
      <c r="AE182" s="186" cm="1">
        <f t="array" ref="AE182">IF(AE$174=-1,AF182,IF(AE$174=99,AD182,IF(AE$174=0,INDEX($F55:$N55,0,AE$172),(INDEX($F55:$N55,0,AE$174+1)-INDEX($F55:$N55,0,AE$174))/(INDEX($F$4:$N$4,0,AE$174+1)-INDEX($F$4:$N$4,0,AE$174))+AD182)))</f>
        <v>126.18206998015214</v>
      </c>
      <c r="AF182" s="186" cm="1">
        <f t="array" ref="AF182">IF(AF$174=-1,AG182,IF(AF$174=99,AE182,IF(AF$174=0,INDEX($F55:$N55,0,AF$172),(INDEX($F55:$N55,0,AF$174+1)-INDEX($F55:$N55,0,AF$174))/(INDEX($F$4:$N$4,0,AF$174+1)-INDEX($F$4:$N$4,0,AF$174))+AE182)))</f>
        <v>129.30086801740168</v>
      </c>
      <c r="AG182" s="186" cm="1">
        <f t="array" ref="AG182">IF(AG$174=-1,AH182,IF(AG$174=99,AF182,IF(AG$174=0,INDEX($F55:$N55,0,AG$172),(INDEX($F55:$N55,0,AG$174+1)-INDEX($F55:$N55,0,AG$174))/(INDEX($F$4:$N$4,0,AG$174+1)-INDEX($F$4:$N$4,0,AG$174))+AF182)))</f>
        <v>132.41966605465123</v>
      </c>
      <c r="AH182" s="186" cm="1">
        <f t="array" ref="AH182">IF(AH$174=-1,AI182,IF(AH$174=99,AG182,IF(AH$174=0,INDEX($F55:$N55,0,AH$172),(INDEX($F55:$N55,0,AH$174+1)-INDEX($F55:$N55,0,AH$174))/(INDEX($F$4:$N$4,0,AH$174+1)-INDEX($F$4:$N$4,0,AH$174))+AG182)))</f>
        <v>135.53846409190078</v>
      </c>
      <c r="AI182" s="186" cm="1">
        <f t="array" ref="AI182">IF(AI$174=-1,AJ182,IF(AI$174=99,AH182,IF(AI$174=0,INDEX($F55:$N55,0,AI$172),(INDEX($F55:$N55,0,AI$174+1)-INDEX($F55:$N55,0,AI$174))/(INDEX($F$4:$N$4,0,AI$174+1)-INDEX($F$4:$N$4,0,AI$174))+AH182)))</f>
        <v>138.65726212915033</v>
      </c>
      <c r="AJ182" s="186" cm="1">
        <f t="array" ref="AJ182">IF(AJ$174=-1,AK182,IF(AJ$174=99,AI182,IF(AJ$174=0,INDEX($F55:$N55,0,AJ$172),(INDEX($F55:$N55,0,AJ$174+1)-INDEX($F55:$N55,0,AJ$174))/(INDEX($F$4:$N$4,0,AJ$174+1)-INDEX($F$4:$N$4,0,AJ$174))+AI182)))</f>
        <v>141.77606016639987</v>
      </c>
      <c r="AK182" s="186" cm="1">
        <f t="array" ref="AK182">IF(AK$174=-1,AL182,IF(AK$174=99,AJ182,IF(AK$174=0,INDEX($F55:$N55,0,AK$172),(INDEX($F55:$N55,0,AK$174+1)-INDEX($F55:$N55,0,AK$174))/(INDEX($F$4:$N$4,0,AK$174+1)-INDEX($F$4:$N$4,0,AK$174))+AJ182)))</f>
        <v>144.89485820364942</v>
      </c>
      <c r="AL182" s="186" cm="1">
        <f t="array" ref="AL182">IF(AL$174=-1,AM182,IF(AL$174=99,AK182,IF(AL$174=0,INDEX($F55:$N55,0,AL$172),(INDEX($F55:$N55,0,AL$174+1)-INDEX($F55:$N55,0,AL$174))/(INDEX($F$4:$N$4,0,AL$174+1)-INDEX($F$4:$N$4,0,AL$174))+AK182)))</f>
        <v>148.01365624089897</v>
      </c>
      <c r="AM182" s="186" cm="1">
        <f t="array" ref="AM182">IF(AM$174=-1,AN182,IF(AM$174=99,AL182,IF(AM$174=0,INDEX($F55:$N55,0,AM$172),(INDEX($F55:$N55,0,AM$174+1)-INDEX($F55:$N55,0,AM$174))/(INDEX($F$4:$N$4,0,AM$174+1)-INDEX($F$4:$N$4,0,AM$174))+AL182)))</f>
        <v>151.13245427814846</v>
      </c>
      <c r="AN182" s="186" cm="1">
        <f t="array" ref="AN182">IF(AN$174=-1,AO182,IF(AN$174=99,AM182,IF(AN$174=0,INDEX($F55:$N55,0,AN$172),(INDEX($F55:$N55,0,AN$174+1)-INDEX($F55:$N55,0,AN$174))/(INDEX($F$4:$N$4,0,AN$174+1)-INDEX($F$4:$N$4,0,AN$174))+AM182)))</f>
        <v>155.40488872833407</v>
      </c>
      <c r="AO182" s="186" cm="1">
        <f t="array" ref="AO182">IF(AO$174=-1,AP182,IF(AO$174=99,AN182,IF(AO$174=0,INDEX($F55:$N55,0,AO$172),(INDEX($F55:$N55,0,AO$174+1)-INDEX($F55:$N55,0,AO$174))/(INDEX($F$4:$N$4,0,AO$174+1)-INDEX($F$4:$N$4,0,AO$174))+AN182)))</f>
        <v>193.8567987800046</v>
      </c>
      <c r="AP182" s="186" cm="1">
        <f t="array" ref="AP182">IF(AP$174=-1,AQ182,IF(AP$174=99,AO182,IF(AP$174=0,INDEX($F55:$N55,0,AP$172),(INDEX($F55:$N55,0,AP$174+1)-INDEX($F55:$N55,0,AP$174))/(INDEX($F$4:$N$4,0,AP$174+1)-INDEX($F$4:$N$4,0,AP$174))+AO182)))</f>
        <v>193.8567987800046</v>
      </c>
      <c r="AQ182" s="186" cm="1">
        <f t="array" ref="AQ182">IF(AQ$174=-1,AR182,IF(AQ$174=99,AP182,IF(AQ$174=0,INDEX($F55:$N55,0,AQ$172),(INDEX($F55:$N55,0,AQ$174+1)-INDEX($F55:$N55,0,AQ$174))/(INDEX($F$4:$N$4,0,AQ$174+1)-INDEX($F$4:$N$4,0,AQ$174))+AP182)))</f>
        <v>193.8567987800046</v>
      </c>
      <c r="AZ182" s="186"/>
      <c r="BA182" s="186"/>
      <c r="BB182" s="186"/>
      <c r="BC182" s="186"/>
      <c r="BD182" s="186"/>
      <c r="BE182" s="186"/>
    </row>
    <row r="183" spans="1:57">
      <c r="A183" s="185" t="s">
        <v>16</v>
      </c>
      <c r="B183" s="22" t="str">
        <f t="shared" si="245"/>
        <v/>
      </c>
      <c r="C183" s="23" t="str">
        <f t="shared" si="246"/>
        <v/>
      </c>
      <c r="D183" s="57"/>
      <c r="E183" s="23" t="str">
        <f t="shared" si="247"/>
        <v/>
      </c>
      <c r="F183" s="23" t="str">
        <f t="shared" si="247"/>
        <v/>
      </c>
      <c r="G183" s="23" t="str">
        <f t="shared" si="247"/>
        <v/>
      </c>
      <c r="H183" s="23"/>
      <c r="I183" s="23" t="str">
        <f t="shared" si="247"/>
        <v/>
      </c>
      <c r="J183" s="133" t="str">
        <f t="shared" si="249"/>
        <v>TFHCV7</v>
      </c>
      <c r="K183" s="186">
        <f t="shared" si="250"/>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36.198397293896896</v>
      </c>
      <c r="T183" s="186" cm="1">
        <f t="array" ref="T183">IF(T$174=-1,U183,IF(T$174=99,S183,IF(T$174=0,INDEX($F56:$N56,0,T$172),(INDEX($F56:$N56,0,T$174+1)-INDEX($F56:$N56,0,T$174))/(INDEX($F$4:$N$4,0,T$174+1)-INDEX($F$4:$N$4,0,T$174))+S183)))</f>
        <v>36.828544727590462</v>
      </c>
      <c r="U183" s="186" cm="1">
        <f t="array" ref="U183">IF(U$174=-1,V183,IF(U$174=99,T183,IF(U$174=0,INDEX($F56:$N56,0,U$172),(INDEX($F56:$N56,0,U$174+1)-INDEX($F56:$N56,0,U$174))/(INDEX($F$4:$N$4,0,U$174+1)-INDEX($F$4:$N$4,0,U$174))+T183)))</f>
        <v>37.419350297493736</v>
      </c>
      <c r="V183" s="186" cm="1">
        <f t="array" ref="V183">IF(V$174=-1,W183,IF(V$174=99,U183,IF(V$174=0,INDEX($F56:$N56,0,V$172),(INDEX($F56:$N56,0,V$174+1)-INDEX($F56:$N56,0,V$174))/(INDEX($F$4:$N$4,0,V$174+1)-INDEX($F$4:$N$4,0,V$174))+U183)))</f>
        <v>38.01015586739701</v>
      </c>
      <c r="W183" s="186" cm="1">
        <f t="array" ref="W183">IF(W$174=-1,X183,IF(W$174=99,V183,IF(W$174=0,INDEX($F56:$N56,0,W$172),(INDEX($F56:$N56,0,W$174+1)-INDEX($F56:$N56,0,W$174))/(INDEX($F$4:$N$4,0,W$174+1)-INDEX($F$4:$N$4,0,W$174))+V183)))</f>
        <v>38.600961437300285</v>
      </c>
      <c r="X183" s="186" cm="1">
        <f t="array" ref="X183">IF(X$174=-1,Y183,IF(X$174=99,W183,IF(X$174=0,INDEX($F56:$N56,0,X$172),(INDEX($F56:$N56,0,X$174+1)-INDEX($F56:$N56,0,X$174))/(INDEX($F$4:$N$4,0,X$174+1)-INDEX($F$4:$N$4,0,X$174))+W183)))</f>
        <v>39.191767007203559</v>
      </c>
      <c r="Y183" s="186" cm="1">
        <f t="array" ref="Y183">IF(Y$174=-1,Z183,IF(Y$174=99,X183,IF(Y$174=0,INDEX($F56:$N56,0,Y$172),(INDEX($F56:$N56,0,Y$174+1)-INDEX($F56:$N56,0,Y$174))/(INDEX($F$4:$N$4,0,Y$174+1)-INDEX($F$4:$N$4,0,Y$174))+X183)))</f>
        <v>39.782572577106833</v>
      </c>
      <c r="Z183" s="186" cm="1">
        <f t="array" ref="Z183">IF(Z$174=-1,AA183,IF(Z$174=99,Y183,IF(Z$174=0,INDEX($F56:$N56,0,Z$172),(INDEX($F56:$N56,0,Z$174+1)-INDEX($F56:$N56,0,Z$174))/(INDEX($F$4:$N$4,0,Z$174+1)-INDEX($F$4:$N$4,0,Z$174))+Y183)))</f>
        <v>40.373378147010108</v>
      </c>
      <c r="AA183" s="186" cm="1">
        <f t="array" ref="AA183">IF(AA$174=-1,AB183,IF(AA$174=99,Z183,IF(AA$174=0,INDEX($F56:$N56,0,AA$172),(INDEX($F56:$N56,0,AA$174+1)-INDEX($F56:$N56,0,AA$174))/(INDEX($F$4:$N$4,0,AA$174+1)-INDEX($F$4:$N$4,0,AA$174))+Z183)))</f>
        <v>40.964183716913382</v>
      </c>
      <c r="AB183" s="186" cm="1">
        <f t="array" ref="AB183">IF(AB$174=-1,AC183,IF(AB$174=99,AA183,IF(AB$174=0,INDEX($F56:$N56,0,AB$172),(INDEX($F56:$N56,0,AB$174+1)-INDEX($F56:$N56,0,AB$174))/(INDEX($F$4:$N$4,0,AB$174+1)-INDEX($F$4:$N$4,0,AB$174))+AA183)))</f>
        <v>41.554989286816657</v>
      </c>
      <c r="AC183" s="186" cm="1">
        <f t="array" ref="AC183">IF(AC$174=-1,AD183,IF(AC$174=99,AB183,IF(AC$174=0,INDEX($F56:$N56,0,AC$172),(INDEX($F56:$N56,0,AC$174+1)-INDEX($F56:$N56,0,AC$174))/(INDEX($F$4:$N$4,0,AC$174+1)-INDEX($F$4:$N$4,0,AC$174))+AB183)))</f>
        <v>42.145794856719931</v>
      </c>
      <c r="AD183" s="186" cm="1">
        <f t="array" ref="AD183">IF(AD$174=-1,AE183,IF(AD$174=99,AC183,IF(AD$174=0,INDEX($F56:$N56,0,AD$172),(INDEX($F56:$N56,0,AD$174+1)-INDEX($F56:$N56,0,AD$174))/(INDEX($F$4:$N$4,0,AD$174+1)-INDEX($F$4:$N$4,0,AD$174))+AC183)))</f>
        <v>43.241670456464959</v>
      </c>
      <c r="AE183" s="186" cm="1">
        <f t="array" ref="AE183">IF(AE$174=-1,AF183,IF(AE$174=99,AD183,IF(AE$174=0,INDEX($F56:$N56,0,AE$172),(INDEX($F56:$N56,0,AE$174+1)-INDEX($F56:$N56,0,AE$174))/(INDEX($F$4:$N$4,0,AE$174+1)-INDEX($F$4:$N$4,0,AE$174))+AD183)))</f>
        <v>44.337546056209987</v>
      </c>
      <c r="AF183" s="186" cm="1">
        <f t="array" ref="AF183">IF(AF$174=-1,AG183,IF(AF$174=99,AE183,IF(AF$174=0,INDEX($F56:$N56,0,AF$172),(INDEX($F56:$N56,0,AF$174+1)-INDEX($F56:$N56,0,AF$174))/(INDEX($F$4:$N$4,0,AF$174+1)-INDEX($F$4:$N$4,0,AF$174))+AE183)))</f>
        <v>45.433421655955016</v>
      </c>
      <c r="AG183" s="186" cm="1">
        <f t="array" ref="AG183">IF(AG$174=-1,AH183,IF(AG$174=99,AF183,IF(AG$174=0,INDEX($F56:$N56,0,AG$172),(INDEX($F56:$N56,0,AG$174+1)-INDEX($F56:$N56,0,AG$174))/(INDEX($F$4:$N$4,0,AG$174+1)-INDEX($F$4:$N$4,0,AG$174))+AF183)))</f>
        <v>46.529297255700044</v>
      </c>
      <c r="AH183" s="186" cm="1">
        <f t="array" ref="AH183">IF(AH$174=-1,AI183,IF(AH$174=99,AG183,IF(AH$174=0,INDEX($F56:$N56,0,AH$172),(INDEX($F56:$N56,0,AH$174+1)-INDEX($F56:$N56,0,AH$174))/(INDEX($F$4:$N$4,0,AH$174+1)-INDEX($F$4:$N$4,0,AH$174))+AG183)))</f>
        <v>47.625172855445072</v>
      </c>
      <c r="AI183" s="186" cm="1">
        <f t="array" ref="AI183">IF(AI$174=-1,AJ183,IF(AI$174=99,AH183,IF(AI$174=0,INDEX($F56:$N56,0,AI$172),(INDEX($F56:$N56,0,AI$174+1)-INDEX($F56:$N56,0,AI$174))/(INDEX($F$4:$N$4,0,AI$174+1)-INDEX($F$4:$N$4,0,AI$174))+AH183)))</f>
        <v>48.7210484551901</v>
      </c>
      <c r="AJ183" s="186" cm="1">
        <f t="array" ref="AJ183">IF(AJ$174=-1,AK183,IF(AJ$174=99,AI183,IF(AJ$174=0,INDEX($F56:$N56,0,AJ$172),(INDEX($F56:$N56,0,AJ$174+1)-INDEX($F56:$N56,0,AJ$174))/(INDEX($F$4:$N$4,0,AJ$174+1)-INDEX($F$4:$N$4,0,AJ$174))+AI183)))</f>
        <v>49.816924054935129</v>
      </c>
      <c r="AK183" s="186" cm="1">
        <f t="array" ref="AK183">IF(AK$174=-1,AL183,IF(AK$174=99,AJ183,IF(AK$174=0,INDEX($F56:$N56,0,AK$172),(INDEX($F56:$N56,0,AK$174+1)-INDEX($F56:$N56,0,AK$174))/(INDEX($F$4:$N$4,0,AK$174+1)-INDEX($F$4:$N$4,0,AK$174))+AJ183)))</f>
        <v>50.912799654680157</v>
      </c>
      <c r="AL183" s="186" cm="1">
        <f t="array" ref="AL183">IF(AL$174=-1,AM183,IF(AL$174=99,AK183,IF(AL$174=0,INDEX($F56:$N56,0,AL$172),(INDEX($F56:$N56,0,AL$174+1)-INDEX($F56:$N56,0,AL$174))/(INDEX($F$4:$N$4,0,AL$174+1)-INDEX($F$4:$N$4,0,AL$174))+AK183)))</f>
        <v>52.008675254425185</v>
      </c>
      <c r="AM183" s="186" cm="1">
        <f t="array" ref="AM183">IF(AM$174=-1,AN183,IF(AM$174=99,AL183,IF(AM$174=0,INDEX($F56:$N56,0,AM$172),(INDEX($F56:$N56,0,AM$174+1)-INDEX($F56:$N56,0,AM$174))/(INDEX($F$4:$N$4,0,AM$174+1)-INDEX($F$4:$N$4,0,AM$174))+AL183)))</f>
        <v>53.104550854170249</v>
      </c>
      <c r="AN183" s="186" cm="1">
        <f t="array" ref="AN183">IF(AN$174=-1,AO183,IF(AN$174=99,AM183,IF(AN$174=0,INDEX($F56:$N56,0,AN$172),(INDEX($F56:$N56,0,AN$174+1)-INDEX($F56:$N56,0,AN$174))/(INDEX($F$4:$N$4,0,AN$174+1)-INDEX($F$4:$N$4,0,AN$174))+AM183)))</f>
        <v>54.605788385279382</v>
      </c>
      <c r="AO183" s="186" cm="1">
        <f t="array" ref="AO183">IF(AO$174=-1,AP183,IF(AO$174=99,AN183,IF(AO$174=0,INDEX($F56:$N56,0,AO$172),(INDEX($F56:$N56,0,AO$174+1)-INDEX($F56:$N56,0,AO$174))/(INDEX($F$4:$N$4,0,AO$174+1)-INDEX($F$4:$N$4,0,AO$174))+AN183)))</f>
        <v>68.116926165261546</v>
      </c>
      <c r="AP183" s="186" cm="1">
        <f t="array" ref="AP183">IF(AP$174=-1,AQ183,IF(AP$174=99,AO183,IF(AP$174=0,INDEX($F56:$N56,0,AP$172),(INDEX($F56:$N56,0,AP$174+1)-INDEX($F56:$N56,0,AP$174))/(INDEX($F$4:$N$4,0,AP$174+1)-INDEX($F$4:$N$4,0,AP$174))+AO183)))</f>
        <v>68.116926165261546</v>
      </c>
      <c r="AQ183" s="186" cm="1">
        <f t="array" ref="AQ183">IF(AQ$174=-1,AR183,IF(AQ$174=99,AP183,IF(AQ$174=0,INDEX($F56:$N56,0,AQ$172),(INDEX($F56:$N56,0,AQ$174+1)-INDEX($F56:$N56,0,AQ$174))/(INDEX($F$4:$N$4,0,AQ$174+1)-INDEX($F$4:$N$4,0,AQ$174))+AP183)))</f>
        <v>68.116926165261546</v>
      </c>
      <c r="AZ183" s="186"/>
      <c r="BA183" s="186"/>
      <c r="BB183" s="186"/>
      <c r="BC183" s="186"/>
      <c r="BD183" s="186"/>
      <c r="BE183" s="186"/>
    </row>
    <row r="184" spans="1:57">
      <c r="A184" s="185" t="s">
        <v>16</v>
      </c>
      <c r="B184" s="22" t="str">
        <f t="shared" si="245"/>
        <v/>
      </c>
      <c r="C184" s="23" t="str">
        <f t="shared" si="246"/>
        <v/>
      </c>
      <c r="D184" s="57"/>
      <c r="E184" s="23" t="str">
        <f t="shared" si="247"/>
        <v/>
      </c>
      <c r="F184" s="23" t="str">
        <f t="shared" si="247"/>
        <v/>
      </c>
      <c r="G184" s="23" t="str">
        <f t="shared" si="247"/>
        <v/>
      </c>
      <c r="H184" s="23"/>
      <c r="I184" s="23" t="str">
        <f t="shared" si="247"/>
        <v/>
      </c>
      <c r="J184" s="133" t="str">
        <f t="shared" si="249"/>
        <v>TFHCV8</v>
      </c>
      <c r="K184" s="186">
        <f t="shared" si="250"/>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1.3322200143355563</v>
      </c>
      <c r="T184" s="186" cm="1">
        <f t="array" ref="T184">IF(T$174=-1,U184,IF(T$174=99,S184,IF(T$174=0,INDEX($F57:$N57,0,T$172),(INDEX($F57:$N57,0,T$174+1)-INDEX($F57:$N57,0,T$174))/(INDEX($F$4:$N$4,0,T$174+1)-INDEX($F$4:$N$4,0,T$174))+S184)))</f>
        <v>1.3554115113604894</v>
      </c>
      <c r="U184" s="186" cm="1">
        <f t="array" ref="U184">IF(U$174=-1,V184,IF(U$174=99,T184,IF(U$174=0,INDEX($F57:$N57,0,U$172),(INDEX($F57:$N57,0,U$174+1)-INDEX($F57:$N57,0,U$174))/(INDEX($F$4:$N$4,0,U$174+1)-INDEX($F$4:$N$4,0,U$174))+T184)))</f>
        <v>1.3771550984705954</v>
      </c>
      <c r="V184" s="186" cm="1">
        <f t="array" ref="V184">IF(V$174=-1,W184,IF(V$174=99,U184,IF(V$174=0,INDEX($F57:$N57,0,V$172),(INDEX($F57:$N57,0,V$174+1)-INDEX($F57:$N57,0,V$174))/(INDEX($F$4:$N$4,0,V$174+1)-INDEX($F$4:$N$4,0,V$174))+U184)))</f>
        <v>1.3988986855807013</v>
      </c>
      <c r="W184" s="186" cm="1">
        <f t="array" ref="W184">IF(W$174=-1,X184,IF(W$174=99,V184,IF(W$174=0,INDEX($F57:$N57,0,W$172),(INDEX($F57:$N57,0,W$174+1)-INDEX($F57:$N57,0,W$174))/(INDEX($F$4:$N$4,0,W$174+1)-INDEX($F$4:$N$4,0,W$174))+V184)))</f>
        <v>1.4206422726908072</v>
      </c>
      <c r="X184" s="186" cm="1">
        <f t="array" ref="X184">IF(X$174=-1,Y184,IF(X$174=99,W184,IF(X$174=0,INDEX($F57:$N57,0,X$172),(INDEX($F57:$N57,0,X$174+1)-INDEX($F57:$N57,0,X$174))/(INDEX($F$4:$N$4,0,X$174+1)-INDEX($F$4:$N$4,0,X$174))+W184)))</f>
        <v>1.4423858598009132</v>
      </c>
      <c r="Y184" s="186" cm="1">
        <f t="array" ref="Y184">IF(Y$174=-1,Z184,IF(Y$174=99,X184,IF(Y$174=0,INDEX($F57:$N57,0,Y$172),(INDEX($F57:$N57,0,Y$174+1)-INDEX($F57:$N57,0,Y$174))/(INDEX($F$4:$N$4,0,Y$174+1)-INDEX($F$4:$N$4,0,Y$174))+X184)))</f>
        <v>1.4641294469110191</v>
      </c>
      <c r="Z184" s="186" cm="1">
        <f t="array" ref="Z184">IF(Z$174=-1,AA184,IF(Z$174=99,Y184,IF(Z$174=0,INDEX($F57:$N57,0,Z$172),(INDEX($F57:$N57,0,Z$174+1)-INDEX($F57:$N57,0,Z$174))/(INDEX($F$4:$N$4,0,Z$174+1)-INDEX($F$4:$N$4,0,Z$174))+Y184)))</f>
        <v>1.485873034021125</v>
      </c>
      <c r="AA184" s="186" cm="1">
        <f t="array" ref="AA184">IF(AA$174=-1,AB184,IF(AA$174=99,Z184,IF(AA$174=0,INDEX($F57:$N57,0,AA$172),(INDEX($F57:$N57,0,AA$174+1)-INDEX($F57:$N57,0,AA$174))/(INDEX($F$4:$N$4,0,AA$174+1)-INDEX($F$4:$N$4,0,AA$174))+Z184)))</f>
        <v>1.507616621131231</v>
      </c>
      <c r="AB184" s="186" cm="1">
        <f t="array" ref="AB184">IF(AB$174=-1,AC184,IF(AB$174=99,AA184,IF(AB$174=0,INDEX($F57:$N57,0,AB$172),(INDEX($F57:$N57,0,AB$174+1)-INDEX($F57:$N57,0,AB$174))/(INDEX($F$4:$N$4,0,AB$174+1)-INDEX($F$4:$N$4,0,AB$174))+AA184)))</f>
        <v>1.5293602082413369</v>
      </c>
      <c r="AC184" s="186" cm="1">
        <f t="array" ref="AC184">IF(AC$174=-1,AD184,IF(AC$174=99,AB184,IF(AC$174=0,INDEX($F57:$N57,0,AC$172),(INDEX($F57:$N57,0,AC$174+1)-INDEX($F57:$N57,0,AC$174))/(INDEX($F$4:$N$4,0,AC$174+1)-INDEX($F$4:$N$4,0,AC$174))+AB184)))</f>
        <v>1.5511037953514419</v>
      </c>
      <c r="AD184" s="186" cm="1">
        <f t="array" ref="AD184">IF(AD$174=-1,AE184,IF(AD$174=99,AC184,IF(AD$174=0,INDEX($F57:$N57,0,AD$172),(INDEX($F57:$N57,0,AD$174+1)-INDEX($F57:$N57,0,AD$174))/(INDEX($F$4:$N$4,0,AD$174+1)-INDEX($F$4:$N$4,0,AD$174))+AC184)))</f>
        <v>1.5914356198614863</v>
      </c>
      <c r="AE184" s="186" cm="1">
        <f t="array" ref="AE184">IF(AE$174=-1,AF184,IF(AE$174=99,AD184,IF(AE$174=0,INDEX($F57:$N57,0,AE$172),(INDEX($F57:$N57,0,AE$174+1)-INDEX($F57:$N57,0,AE$174))/(INDEX($F$4:$N$4,0,AE$174+1)-INDEX($F$4:$N$4,0,AE$174))+AD184)))</f>
        <v>1.6317674443715307</v>
      </c>
      <c r="AF184" s="186" cm="1">
        <f t="array" ref="AF184">IF(AF$174=-1,AG184,IF(AF$174=99,AE184,IF(AF$174=0,INDEX($F57:$N57,0,AF$172),(INDEX($F57:$N57,0,AF$174+1)-INDEX($F57:$N57,0,AF$174))/(INDEX($F$4:$N$4,0,AF$174+1)-INDEX($F$4:$N$4,0,AF$174))+AE184)))</f>
        <v>1.672099268881575</v>
      </c>
      <c r="AG184" s="186" cm="1">
        <f t="array" ref="AG184">IF(AG$174=-1,AH184,IF(AG$174=99,AF184,IF(AG$174=0,INDEX($F57:$N57,0,AG$172),(INDEX($F57:$N57,0,AG$174+1)-INDEX($F57:$N57,0,AG$174))/(INDEX($F$4:$N$4,0,AG$174+1)-INDEX($F$4:$N$4,0,AG$174))+AF184)))</f>
        <v>1.7124310933916194</v>
      </c>
      <c r="AH184" s="186" cm="1">
        <f t="array" ref="AH184">IF(AH$174=-1,AI184,IF(AH$174=99,AG184,IF(AH$174=0,INDEX($F57:$N57,0,AH$172),(INDEX($F57:$N57,0,AH$174+1)-INDEX($F57:$N57,0,AH$174))/(INDEX($F$4:$N$4,0,AH$174+1)-INDEX($F$4:$N$4,0,AH$174))+AG184)))</f>
        <v>1.7527629179016637</v>
      </c>
      <c r="AI184" s="186" cm="1">
        <f t="array" ref="AI184">IF(AI$174=-1,AJ184,IF(AI$174=99,AH184,IF(AI$174=0,INDEX($F57:$N57,0,AI$172),(INDEX($F57:$N57,0,AI$174+1)-INDEX($F57:$N57,0,AI$174))/(INDEX($F$4:$N$4,0,AI$174+1)-INDEX($F$4:$N$4,0,AI$174))+AH184)))</f>
        <v>1.7930947424117081</v>
      </c>
      <c r="AJ184" s="186" cm="1">
        <f t="array" ref="AJ184">IF(AJ$174=-1,AK184,IF(AJ$174=99,AI184,IF(AJ$174=0,INDEX($F57:$N57,0,AJ$172),(INDEX($F57:$N57,0,AJ$174+1)-INDEX($F57:$N57,0,AJ$174))/(INDEX($F$4:$N$4,0,AJ$174+1)-INDEX($F$4:$N$4,0,AJ$174))+AI184)))</f>
        <v>1.8334265669217524</v>
      </c>
      <c r="AK184" s="186" cm="1">
        <f t="array" ref="AK184">IF(AK$174=-1,AL184,IF(AK$174=99,AJ184,IF(AK$174=0,INDEX($F57:$N57,0,AK$172),(INDEX($F57:$N57,0,AK$174+1)-INDEX($F57:$N57,0,AK$174))/(INDEX($F$4:$N$4,0,AK$174+1)-INDEX($F$4:$N$4,0,AK$174))+AJ184)))</f>
        <v>1.8737583914317968</v>
      </c>
      <c r="AL184" s="186" cm="1">
        <f t="array" ref="AL184">IF(AL$174=-1,AM184,IF(AL$174=99,AK184,IF(AL$174=0,INDEX($F57:$N57,0,AL$172),(INDEX($F57:$N57,0,AL$174+1)-INDEX($F57:$N57,0,AL$174))/(INDEX($F$4:$N$4,0,AL$174+1)-INDEX($F$4:$N$4,0,AL$174))+AK184)))</f>
        <v>1.9140902159418411</v>
      </c>
      <c r="AM184" s="186" cm="1">
        <f t="array" ref="AM184">IF(AM$174=-1,AN184,IF(AM$174=99,AL184,IF(AM$174=0,INDEX($F57:$N57,0,AM$172),(INDEX($F57:$N57,0,AM$174+1)-INDEX($F57:$N57,0,AM$174))/(INDEX($F$4:$N$4,0,AM$174+1)-INDEX($F$4:$N$4,0,AM$174))+AL184)))</f>
        <v>1.9544220404518851</v>
      </c>
      <c r="AN184" s="186" cm="1">
        <f t="array" ref="AN184">IF(AN$174=-1,AO184,IF(AN$174=99,AM184,IF(AN$174=0,INDEX($F57:$N57,0,AN$172),(INDEX($F57:$N57,0,AN$174+1)-INDEX($F57:$N57,0,AN$174))/(INDEX($F$4:$N$4,0,AN$174+1)-INDEX($F$4:$N$4,0,AN$174))+AM184)))</f>
        <v>2.0096725165704088</v>
      </c>
      <c r="AO184" s="186" cm="1">
        <f t="array" ref="AO184">IF(AO$174=-1,AP184,IF(AO$174=99,AN184,IF(AO$174=0,INDEX($F57:$N57,0,AO$172),(INDEX($F57:$N57,0,AO$174+1)-INDEX($F57:$N57,0,AO$174))/(INDEX($F$4:$N$4,0,AO$174+1)-INDEX($F$4:$N$4,0,AO$174))+AN184)))</f>
        <v>2.5069268016371211</v>
      </c>
      <c r="AP184" s="186" cm="1">
        <f t="array" ref="AP184">IF(AP$174=-1,AQ184,IF(AP$174=99,AO184,IF(AP$174=0,INDEX($F57:$N57,0,AP$172),(INDEX($F57:$N57,0,AP$174+1)-INDEX($F57:$N57,0,AP$174))/(INDEX($F$4:$N$4,0,AP$174+1)-INDEX($F$4:$N$4,0,AP$174))+AO184)))</f>
        <v>2.5069268016371211</v>
      </c>
      <c r="AQ184" s="186" cm="1">
        <f t="array" ref="AQ184">IF(AQ$174=-1,AR184,IF(AQ$174=99,AP184,IF(AQ$174=0,INDEX($F57:$N57,0,AQ$172),(INDEX($F57:$N57,0,AQ$174+1)-INDEX($F57:$N57,0,AQ$174))/(INDEX($F$4:$N$4,0,AQ$174+1)-INDEX($F$4:$N$4,0,AQ$174))+AP184)))</f>
        <v>2.5069268016371211</v>
      </c>
      <c r="AZ184" s="186"/>
      <c r="BA184" s="186"/>
      <c r="BB184" s="186"/>
      <c r="BC184" s="186"/>
      <c r="BD184" s="186"/>
      <c r="BE184" s="186"/>
    </row>
    <row r="185" spans="1:57">
      <c r="A185" s="185" t="s">
        <v>16</v>
      </c>
      <c r="B185" s="22"/>
      <c r="C185" s="23"/>
      <c r="D185" s="57"/>
      <c r="E185" s="23"/>
      <c r="F185" s="23"/>
      <c r="G185" s="23"/>
      <c r="H185" s="23"/>
      <c r="I185" s="23"/>
      <c r="J185" s="133" t="str">
        <f t="shared" si="249"/>
        <v>TFHCV9</v>
      </c>
      <c r="K185" s="186">
        <f t="shared" si="250"/>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1.1847632955432508</v>
      </c>
      <c r="T185" s="186" cm="1">
        <f t="array" ref="T185">IF(T$174=-1,U185,IF(T$174=99,S185,IF(T$174=0,INDEX($F58:$N58,0,T$172),(INDEX($F58:$N58,0,T$174+1)-INDEX($F58:$N58,0,T$174))/(INDEX($F$4:$N$4,0,T$174+1)-INDEX($F$4:$N$4,0,T$174))+S185)))</f>
        <v>1.2053878426512186</v>
      </c>
      <c r="U185" s="186" cm="1">
        <f t="array" ref="U185">IF(U$174=-1,V185,IF(U$174=99,T185,IF(U$174=0,INDEX($F58:$N58,0,U$172),(INDEX($F58:$N58,0,U$174+1)-INDEX($F58:$N58,0,U$174))/(INDEX($F$4:$N$4,0,U$174+1)-INDEX($F$4:$N$4,0,U$174))+T185)))</f>
        <v>1.2247247416951419</v>
      </c>
      <c r="V185" s="186" cm="1">
        <f t="array" ref="V185">IF(V$174=-1,W185,IF(V$174=99,U185,IF(V$174=0,INDEX($F58:$N58,0,V$172),(INDEX($F58:$N58,0,V$174+1)-INDEX($F58:$N58,0,V$174))/(INDEX($F$4:$N$4,0,V$174+1)-INDEX($F$4:$N$4,0,V$174))+U185)))</f>
        <v>1.2440616407390652</v>
      </c>
      <c r="W185" s="186" cm="1">
        <f t="array" ref="W185">IF(W$174=-1,X185,IF(W$174=99,V185,IF(W$174=0,INDEX($F58:$N58,0,W$172),(INDEX($F58:$N58,0,W$174+1)-INDEX($F58:$N58,0,W$174))/(INDEX($F$4:$N$4,0,W$174+1)-INDEX($F$4:$N$4,0,W$174))+V185)))</f>
        <v>1.2633985397829885</v>
      </c>
      <c r="X185" s="186" cm="1">
        <f t="array" ref="X185">IF(X$174=-1,Y185,IF(X$174=99,W185,IF(X$174=0,INDEX($F58:$N58,0,X$172),(INDEX($F58:$N58,0,X$174+1)-INDEX($F58:$N58,0,X$174))/(INDEX($F$4:$N$4,0,X$174+1)-INDEX($F$4:$N$4,0,X$174))+W185)))</f>
        <v>1.2827354388269119</v>
      </c>
      <c r="Y185" s="186" cm="1">
        <f t="array" ref="Y185">IF(Y$174=-1,Z185,IF(Y$174=99,X185,IF(Y$174=0,INDEX($F58:$N58,0,Y$172),(INDEX($F58:$N58,0,Y$174+1)-INDEX($F58:$N58,0,Y$174))/(INDEX($F$4:$N$4,0,Y$174+1)-INDEX($F$4:$N$4,0,Y$174))+X185)))</f>
        <v>1.3020723378708352</v>
      </c>
      <c r="Z185" s="186" cm="1">
        <f t="array" ref="Z185">IF(Z$174=-1,AA185,IF(Z$174=99,Y185,IF(Z$174=0,INDEX($F58:$N58,0,Z$172),(INDEX($F58:$N58,0,Z$174+1)-INDEX($F58:$N58,0,Z$174))/(INDEX($F$4:$N$4,0,Z$174+1)-INDEX($F$4:$N$4,0,Z$174))+Y185)))</f>
        <v>1.3214092369147585</v>
      </c>
      <c r="AA185" s="186" cm="1">
        <f t="array" ref="AA185">IF(AA$174=-1,AB185,IF(AA$174=99,Z185,IF(AA$174=0,INDEX($F58:$N58,0,AA$172),(INDEX($F58:$N58,0,AA$174+1)-INDEX($F58:$N58,0,AA$174))/(INDEX($F$4:$N$4,0,AA$174+1)-INDEX($F$4:$N$4,0,AA$174))+Z185)))</f>
        <v>1.3407461359586819</v>
      </c>
      <c r="AB185" s="186" cm="1">
        <f t="array" ref="AB185">IF(AB$174=-1,AC185,IF(AB$174=99,AA185,IF(AB$174=0,INDEX($F58:$N58,0,AB$172),(INDEX($F58:$N58,0,AB$174+1)-INDEX($F58:$N58,0,AB$174))/(INDEX($F$4:$N$4,0,AB$174+1)-INDEX($F$4:$N$4,0,AB$174))+AA185)))</f>
        <v>1.3600830350026052</v>
      </c>
      <c r="AC185" s="186" cm="1">
        <f t="array" ref="AC185">IF(AC$174=-1,AD185,IF(AC$174=99,AB185,IF(AC$174=0,INDEX($F58:$N58,0,AC$172),(INDEX($F58:$N58,0,AC$174+1)-INDEX($F58:$N58,0,AC$174))/(INDEX($F$4:$N$4,0,AC$174+1)-INDEX($F$4:$N$4,0,AC$174))+AB185)))</f>
        <v>1.3794199340465285</v>
      </c>
      <c r="AD185" s="186" cm="1">
        <f t="array" ref="AD185">IF(AD$174=-1,AE185,IF(AD$174=99,AC185,IF(AD$174=0,INDEX($F58:$N58,0,AD$172),(INDEX($F58:$N58,0,AD$174+1)-INDEX($F58:$N58,0,AD$174))/(INDEX($F$4:$N$4,0,AD$174+1)-INDEX($F$4:$N$4,0,AD$174))+AC185)))</f>
        <v>1.4152876321801766</v>
      </c>
      <c r="AE185" s="186" cm="1">
        <f t="array" ref="AE185">IF(AE$174=-1,AF185,IF(AE$174=99,AD185,IF(AE$174=0,INDEX($F58:$N58,0,AE$172),(INDEX($F58:$N58,0,AE$174+1)-INDEX($F58:$N58,0,AE$174))/(INDEX($F$4:$N$4,0,AE$174+1)-INDEX($F$4:$N$4,0,AE$174))+AD185)))</f>
        <v>1.4511553303138247</v>
      </c>
      <c r="AF185" s="186" cm="1">
        <f t="array" ref="AF185">IF(AF$174=-1,AG185,IF(AF$174=99,AE185,IF(AF$174=0,INDEX($F58:$N58,0,AF$172),(INDEX($F58:$N58,0,AF$174+1)-INDEX($F58:$N58,0,AF$174))/(INDEX($F$4:$N$4,0,AF$174+1)-INDEX($F$4:$N$4,0,AF$174))+AE185)))</f>
        <v>1.4870230284474728</v>
      </c>
      <c r="AG185" s="186" cm="1">
        <f t="array" ref="AG185">IF(AG$174=-1,AH185,IF(AG$174=99,AF185,IF(AG$174=0,INDEX($F58:$N58,0,AG$172),(INDEX($F58:$N58,0,AG$174+1)-INDEX($F58:$N58,0,AG$174))/(INDEX($F$4:$N$4,0,AG$174+1)-INDEX($F$4:$N$4,0,AG$174))+AF185)))</f>
        <v>1.5228907265811209</v>
      </c>
      <c r="AH185" s="186" cm="1">
        <f t="array" ref="AH185">IF(AH$174=-1,AI185,IF(AH$174=99,AG185,IF(AH$174=0,INDEX($F58:$N58,0,AH$172),(INDEX($F58:$N58,0,AH$174+1)-INDEX($F58:$N58,0,AH$174))/(INDEX($F$4:$N$4,0,AH$174+1)-INDEX($F$4:$N$4,0,AH$174))+AG185)))</f>
        <v>1.558758424714769</v>
      </c>
      <c r="AI185" s="186" cm="1">
        <f t="array" ref="AI185">IF(AI$174=-1,AJ185,IF(AI$174=99,AH185,IF(AI$174=0,INDEX($F58:$N58,0,AI$172),(INDEX($F58:$N58,0,AI$174+1)-INDEX($F58:$N58,0,AI$174))/(INDEX($F$4:$N$4,0,AI$174+1)-INDEX($F$4:$N$4,0,AI$174))+AH185)))</f>
        <v>1.5946261228484171</v>
      </c>
      <c r="AJ185" s="186" cm="1">
        <f t="array" ref="AJ185">IF(AJ$174=-1,AK185,IF(AJ$174=99,AI185,IF(AJ$174=0,INDEX($F58:$N58,0,AJ$172),(INDEX($F58:$N58,0,AJ$174+1)-INDEX($F58:$N58,0,AJ$174))/(INDEX($F$4:$N$4,0,AJ$174+1)-INDEX($F$4:$N$4,0,AJ$174))+AI185)))</f>
        <v>1.6304938209820652</v>
      </c>
      <c r="AK185" s="186" cm="1">
        <f t="array" ref="AK185">IF(AK$174=-1,AL185,IF(AK$174=99,AJ185,IF(AK$174=0,INDEX($F58:$N58,0,AK$172),(INDEX($F58:$N58,0,AK$174+1)-INDEX($F58:$N58,0,AK$174))/(INDEX($F$4:$N$4,0,AK$174+1)-INDEX($F$4:$N$4,0,AK$174))+AJ185)))</f>
        <v>1.6663615191157133</v>
      </c>
      <c r="AL185" s="186" cm="1">
        <f t="array" ref="AL185">IF(AL$174=-1,AM185,IF(AL$174=99,AK185,IF(AL$174=0,INDEX($F58:$N58,0,AL$172),(INDEX($F58:$N58,0,AL$174+1)-INDEX($F58:$N58,0,AL$174))/(INDEX($F$4:$N$4,0,AL$174+1)-INDEX($F$4:$N$4,0,AL$174))+AK185)))</f>
        <v>1.7022292172493614</v>
      </c>
      <c r="AM185" s="186" cm="1">
        <f t="array" ref="AM185">IF(AM$174=-1,AN185,IF(AM$174=99,AL185,IF(AM$174=0,INDEX($F58:$N58,0,AM$172),(INDEX($F58:$N58,0,AM$174+1)-INDEX($F58:$N58,0,AM$174))/(INDEX($F$4:$N$4,0,AM$174+1)-INDEX($F$4:$N$4,0,AM$174))+AL185)))</f>
        <v>1.7380969153830101</v>
      </c>
      <c r="AN185" s="186" cm="1">
        <f t="array" ref="AN185">IF(AN$174=-1,AO185,IF(AN$174=99,AM185,IF(AN$174=0,INDEX($F58:$N58,0,AN$172),(INDEX($F58:$N58,0,AN$174+1)-INDEX($F58:$N58,0,AN$174))/(INDEX($F$4:$N$4,0,AN$174+1)-INDEX($F$4:$N$4,0,AN$174))+AM185)))</f>
        <v>1.7872319947709019</v>
      </c>
      <c r="AO185" s="186" cm="1">
        <f t="array" ref="AO185">IF(AO$174=-1,AP185,IF(AO$174=99,AN185,IF(AO$174=0,INDEX($F58:$N58,0,AO$172),(INDEX($F58:$N58,0,AO$174+1)-INDEX($F58:$N58,0,AO$174))/(INDEX($F$4:$N$4,0,AO$174+1)-INDEX($F$4:$N$4,0,AO$174))+AN185)))</f>
        <v>2.2294477092619265</v>
      </c>
      <c r="AP185" s="186" cm="1">
        <f t="array" ref="AP185">IF(AP$174=-1,AQ185,IF(AP$174=99,AO185,IF(AP$174=0,INDEX($F58:$N58,0,AP$172),(INDEX($F58:$N58,0,AP$174+1)-INDEX($F58:$N58,0,AP$174))/(INDEX($F$4:$N$4,0,AP$174+1)-INDEX($F$4:$N$4,0,AP$174))+AO185)))</f>
        <v>2.2294477092619265</v>
      </c>
      <c r="AQ185" s="186" cm="1">
        <f t="array" ref="AQ185">IF(AQ$174=-1,AR185,IF(AQ$174=99,AP185,IF(AQ$174=0,INDEX($F58:$N58,0,AQ$172),(INDEX($F58:$N58,0,AQ$174+1)-INDEX($F58:$N58,0,AQ$174))/(INDEX($F$4:$N$4,0,AQ$174+1)-INDEX($F$4:$N$4,0,AQ$174))+AP185)))</f>
        <v>2.2294477092619265</v>
      </c>
      <c r="AZ185" s="186"/>
      <c r="BA185" s="186"/>
      <c r="BB185" s="186"/>
      <c r="BC185" s="186"/>
      <c r="BD185" s="186"/>
      <c r="BE185" s="186"/>
    </row>
    <row r="186" spans="1:57">
      <c r="A186" s="185" t="s">
        <v>16</v>
      </c>
      <c r="B186" s="22"/>
      <c r="C186" s="23"/>
      <c r="D186" s="57"/>
      <c r="E186" s="23"/>
      <c r="F186" s="23"/>
      <c r="G186" s="23"/>
      <c r="H186" s="23"/>
      <c r="I186" s="23"/>
      <c r="J186" s="133" t="str">
        <f t="shared" si="249"/>
        <v>TFRCO</v>
      </c>
      <c r="K186" s="186">
        <f t="shared" ref="K186:AQ186" si="251">J147</f>
        <v>22</v>
      </c>
      <c r="L186" s="186">
        <f t="shared" si="251"/>
        <v>22.394471154794282</v>
      </c>
      <c r="M186" s="186">
        <f t="shared" si="251"/>
        <v>22.788942309588563</v>
      </c>
      <c r="N186" s="186">
        <f t="shared" si="251"/>
        <v>23.183413464382845</v>
      </c>
      <c r="O186" s="186">
        <f t="shared" si="251"/>
        <v>23.396576241140881</v>
      </c>
      <c r="P186" s="186">
        <f t="shared" si="251"/>
        <v>23.609739017898917</v>
      </c>
      <c r="Q186" s="186">
        <f t="shared" si="251"/>
        <v>23.756680417335971</v>
      </c>
      <c r="R186" s="186">
        <f t="shared" si="251"/>
        <v>23.903621816773025</v>
      </c>
      <c r="S186" s="186">
        <f t="shared" si="251"/>
        <v>22.525850653068453</v>
      </c>
      <c r="T186" s="186">
        <f t="shared" si="251"/>
        <v>22.917984229191969</v>
      </c>
      <c r="U186" s="186">
        <f t="shared" si="251"/>
        <v>23.285635811238283</v>
      </c>
      <c r="V186" s="186">
        <f t="shared" si="251"/>
        <v>23.653287393284597</v>
      </c>
      <c r="W186" s="186">
        <f t="shared" si="251"/>
        <v>24.02093897533091</v>
      </c>
      <c r="X186" s="186">
        <f t="shared" si="251"/>
        <v>24.388590557377224</v>
      </c>
      <c r="Y186" s="186">
        <f t="shared" si="251"/>
        <v>24.756242139423538</v>
      </c>
      <c r="Z186" s="186">
        <f t="shared" si="251"/>
        <v>25.123893721469852</v>
      </c>
      <c r="AA186" s="186">
        <f t="shared" si="251"/>
        <v>25.491545303516165</v>
      </c>
      <c r="AB186" s="186">
        <f t="shared" si="251"/>
        <v>25.859196885562479</v>
      </c>
      <c r="AC186" s="186">
        <f t="shared" si="251"/>
        <v>26.226848467608782</v>
      </c>
      <c r="AD186" s="186">
        <f t="shared" si="251"/>
        <v>26.90879938089854</v>
      </c>
      <c r="AE186" s="186">
        <f t="shared" si="251"/>
        <v>27.590750294188297</v>
      </c>
      <c r="AF186" s="186">
        <f t="shared" si="251"/>
        <v>28.272701207478054</v>
      </c>
      <c r="AG186" s="186">
        <f t="shared" si="251"/>
        <v>28.954652120767811</v>
      </c>
      <c r="AH186" s="186">
        <f t="shared" si="251"/>
        <v>29.636603034057568</v>
      </c>
      <c r="AI186" s="186">
        <f t="shared" si="251"/>
        <v>30.318553947347326</v>
      </c>
      <c r="AJ186" s="186">
        <f t="shared" si="251"/>
        <v>31.000504860637083</v>
      </c>
      <c r="AK186" s="186">
        <f t="shared" si="251"/>
        <v>31.68245577392684</v>
      </c>
      <c r="AL186" s="186">
        <f t="shared" si="251"/>
        <v>32.364406687216594</v>
      </c>
      <c r="AM186" s="186">
        <f t="shared" si="251"/>
        <v>33.04635760050634</v>
      </c>
      <c r="AN186" s="186">
        <f t="shared" si="251"/>
        <v>37.717372748771901</v>
      </c>
      <c r="AO186" s="186">
        <f t="shared" si="251"/>
        <v>42.388387897037447</v>
      </c>
      <c r="AP186" s="186">
        <f t="shared" si="251"/>
        <v>42.388387897037447</v>
      </c>
      <c r="AQ186" s="186">
        <f t="shared" si="251"/>
        <v>42.388387897037447</v>
      </c>
      <c r="AZ186" s="186"/>
      <c r="BA186" s="186"/>
      <c r="BB186" s="186"/>
      <c r="BC186" s="186"/>
      <c r="BD186" s="186"/>
      <c r="BE186" s="186"/>
    </row>
    <row r="187" spans="1:57">
      <c r="A187" s="185" t="s">
        <v>16</v>
      </c>
      <c r="B187" s="22"/>
      <c r="C187" s="23"/>
      <c r="D187" s="57"/>
      <c r="E187" s="23"/>
      <c r="F187" s="23"/>
      <c r="G187" s="23"/>
      <c r="H187" s="23"/>
      <c r="I187" s="23"/>
      <c r="J187" s="133" t="str">
        <f t="shared" si="249"/>
        <v>TFROT</v>
      </c>
      <c r="K187" s="186">
        <f t="shared" ref="K187:AQ187" si="252">J148</f>
        <v>25.1</v>
      </c>
      <c r="L187" s="186">
        <f t="shared" si="252"/>
        <v>25.550055726606203</v>
      </c>
      <c r="M187" s="186">
        <f t="shared" si="252"/>
        <v>26.000111453212405</v>
      </c>
      <c r="N187" s="186">
        <f t="shared" si="252"/>
        <v>26.450167179818607</v>
      </c>
      <c r="O187" s="186">
        <f t="shared" si="252"/>
        <v>26.693366529665273</v>
      </c>
      <c r="P187" s="186">
        <f t="shared" si="252"/>
        <v>26.936565879511939</v>
      </c>
      <c r="Q187" s="186">
        <f t="shared" si="252"/>
        <v>27.104212657960581</v>
      </c>
      <c r="R187" s="186">
        <f t="shared" si="252"/>
        <v>27.271859436409219</v>
      </c>
      <c r="S187" s="186">
        <f t="shared" si="252"/>
        <v>25.699947790546279</v>
      </c>
      <c r="T187" s="186">
        <f t="shared" si="252"/>
        <v>26.147336552396286</v>
      </c>
      <c r="U187" s="186">
        <f t="shared" si="252"/>
        <v>26.566793584640035</v>
      </c>
      <c r="V187" s="186">
        <f t="shared" si="252"/>
        <v>26.986250616883783</v>
      </c>
      <c r="W187" s="186">
        <f t="shared" si="252"/>
        <v>27.405707649127532</v>
      </c>
      <c r="X187" s="186">
        <f t="shared" si="252"/>
        <v>27.82516468137128</v>
      </c>
      <c r="Y187" s="186">
        <f t="shared" si="252"/>
        <v>28.244621713615029</v>
      </c>
      <c r="Z187" s="186">
        <f t="shared" si="252"/>
        <v>28.664078745858777</v>
      </c>
      <c r="AA187" s="186">
        <f t="shared" si="252"/>
        <v>29.083535778102526</v>
      </c>
      <c r="AB187" s="186">
        <f t="shared" si="252"/>
        <v>29.502992810346274</v>
      </c>
      <c r="AC187" s="186">
        <f t="shared" si="252"/>
        <v>29.922449842590019</v>
      </c>
      <c r="AD187" s="186">
        <f t="shared" si="252"/>
        <v>30.70049383911606</v>
      </c>
      <c r="AE187" s="186">
        <f t="shared" si="252"/>
        <v>31.478537835642101</v>
      </c>
      <c r="AF187" s="186">
        <f t="shared" si="252"/>
        <v>32.256581832168138</v>
      </c>
      <c r="AG187" s="186">
        <f t="shared" si="252"/>
        <v>33.034625828694175</v>
      </c>
      <c r="AH187" s="186">
        <f t="shared" si="252"/>
        <v>33.812669825220212</v>
      </c>
      <c r="AI187" s="186">
        <f t="shared" si="252"/>
        <v>34.590713821746249</v>
      </c>
      <c r="AJ187" s="186">
        <f t="shared" si="252"/>
        <v>35.368757818272286</v>
      </c>
      <c r="AK187" s="186">
        <f t="shared" si="252"/>
        <v>36.146801814798323</v>
      </c>
      <c r="AL187" s="186">
        <f t="shared" si="252"/>
        <v>36.92484581132436</v>
      </c>
      <c r="AM187" s="186">
        <f t="shared" si="252"/>
        <v>37.702889807850411</v>
      </c>
      <c r="AN187" s="186">
        <f t="shared" si="252"/>
        <v>43.03209345428067</v>
      </c>
      <c r="AO187" s="186">
        <f t="shared" si="252"/>
        <v>48.361297100710907</v>
      </c>
      <c r="AP187" s="186">
        <f t="shared" si="252"/>
        <v>48.361297100710907</v>
      </c>
      <c r="AQ187" s="186">
        <f t="shared" si="252"/>
        <v>48.361297100710907</v>
      </c>
      <c r="AZ187" s="186"/>
      <c r="BA187" s="186"/>
      <c r="BB187" s="186"/>
      <c r="BC187" s="186"/>
      <c r="BD187" s="186"/>
      <c r="BE187" s="186"/>
    </row>
    <row r="188" spans="1:57">
      <c r="A188" s="185" t="s">
        <v>16</v>
      </c>
      <c r="J188" s="133" t="str">
        <f t="shared" si="249"/>
        <v>TFREX</v>
      </c>
      <c r="K188" s="186">
        <f t="shared" ref="K188:AQ188" si="253">J149</f>
        <v>82</v>
      </c>
      <c r="L188" s="186">
        <f t="shared" si="253"/>
        <v>82</v>
      </c>
      <c r="M188" s="186">
        <f t="shared" si="253"/>
        <v>82</v>
      </c>
      <c r="N188" s="186">
        <f t="shared" si="253"/>
        <v>82</v>
      </c>
      <c r="O188" s="186">
        <f t="shared" si="253"/>
        <v>82</v>
      </c>
      <c r="P188" s="186">
        <f t="shared" si="253"/>
        <v>82</v>
      </c>
      <c r="Q188" s="186">
        <f t="shared" si="253"/>
        <v>84.018400836522261</v>
      </c>
      <c r="R188" s="186">
        <f t="shared" si="253"/>
        <v>86.036801673044508</v>
      </c>
      <c r="S188" s="186">
        <f t="shared" si="253"/>
        <v>76.525600127976475</v>
      </c>
      <c r="T188" s="186">
        <f t="shared" si="253"/>
        <v>81.50823730651453</v>
      </c>
      <c r="U188" s="186">
        <f t="shared" si="253"/>
        <v>81.747826511776537</v>
      </c>
      <c r="V188" s="186">
        <f t="shared" si="253"/>
        <v>81.987415717038544</v>
      </c>
      <c r="W188" s="186">
        <f t="shared" si="253"/>
        <v>82.227004922300551</v>
      </c>
      <c r="X188" s="186">
        <f t="shared" si="253"/>
        <v>82.466594127562558</v>
      </c>
      <c r="Y188" s="186">
        <f t="shared" si="253"/>
        <v>82.706183332824565</v>
      </c>
      <c r="Z188" s="186">
        <f t="shared" si="253"/>
        <v>82.945772538086572</v>
      </c>
      <c r="AA188" s="186">
        <f t="shared" si="253"/>
        <v>83.185361743348579</v>
      </c>
      <c r="AB188" s="186">
        <f t="shared" si="253"/>
        <v>83.424950948610586</v>
      </c>
      <c r="AC188" s="186">
        <f t="shared" si="253"/>
        <v>83.664540153872537</v>
      </c>
      <c r="AD188" s="186">
        <f t="shared" si="253"/>
        <v>84.592118844067159</v>
      </c>
      <c r="AE188" s="186">
        <f t="shared" si="253"/>
        <v>85.51969753426178</v>
      </c>
      <c r="AF188" s="186">
        <f t="shared" si="253"/>
        <v>86.447276224456402</v>
      </c>
      <c r="AG188" s="186">
        <f t="shared" si="253"/>
        <v>87.374854914651024</v>
      </c>
      <c r="AH188" s="186">
        <f t="shared" si="253"/>
        <v>88.302433604845646</v>
      </c>
      <c r="AI188" s="186">
        <f t="shared" si="253"/>
        <v>89.230012295040268</v>
      </c>
      <c r="AJ188" s="186">
        <f t="shared" si="253"/>
        <v>90.15759098523489</v>
      </c>
      <c r="AK188" s="186">
        <f t="shared" si="253"/>
        <v>91.085169675429512</v>
      </c>
      <c r="AL188" s="186">
        <f t="shared" si="253"/>
        <v>92.012748365624134</v>
      </c>
      <c r="AM188" s="186">
        <f t="shared" si="253"/>
        <v>92.940327055818784</v>
      </c>
      <c r="AN188" s="186">
        <f t="shared" si="253"/>
        <v>101.72947390205381</v>
      </c>
      <c r="AO188" s="186">
        <f t="shared" si="253"/>
        <v>110.5186207482889</v>
      </c>
      <c r="AP188" s="186">
        <f t="shared" si="253"/>
        <v>110.5186207482889</v>
      </c>
      <c r="AQ188" s="186">
        <f t="shared" si="253"/>
        <v>110.5186207482889</v>
      </c>
      <c r="AZ188" s="186"/>
      <c r="BA188" s="186"/>
      <c r="BB188" s="186"/>
      <c r="BC188" s="186"/>
      <c r="BD188" s="186"/>
      <c r="BE188" s="186"/>
    </row>
    <row r="189" spans="1:57">
      <c r="A189" s="185" t="s">
        <v>16</v>
      </c>
    </row>
    <row r="221" spans="1:37">
      <c r="A221" s="185" t="s">
        <v>16</v>
      </c>
      <c r="J221" s="185" t="s">
        <v>689</v>
      </c>
    </row>
    <row r="222" spans="1:37">
      <c r="A222" s="348" t="s">
        <v>16</v>
      </c>
      <c r="J222" s="75" t="s">
        <v>663</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8" t="s">
        <v>16</v>
      </c>
      <c r="J223" s="75" t="s">
        <v>664</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8" t="s">
        <v>16</v>
      </c>
      <c r="J224" s="75" t="s">
        <v>665</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8" t="s">
        <v>16</v>
      </c>
      <c r="J225" s="75" t="s">
        <v>666</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8" t="s">
        <v>16</v>
      </c>
      <c r="J226" s="75" t="s">
        <v>667</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8" t="s">
        <v>16</v>
      </c>
      <c r="J227" s="75" t="s">
        <v>668</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8" t="s">
        <v>16</v>
      </c>
      <c r="J228" s="75" t="s">
        <v>669</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8" t="s">
        <v>16</v>
      </c>
      <c r="I229" s="186" t="s">
        <v>412</v>
      </c>
      <c r="J229" s="75" t="s">
        <v>670</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8" t="s">
        <v>16</v>
      </c>
      <c r="I230" s="186" t="s">
        <v>412</v>
      </c>
      <c r="J230" s="75" t="s">
        <v>671</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8" t="s">
        <v>16</v>
      </c>
      <c r="I231" s="186" t="s">
        <v>413</v>
      </c>
      <c r="J231" s="75" t="s">
        <v>672</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8" t="s">
        <v>16</v>
      </c>
      <c r="I232" s="186" t="s">
        <v>414</v>
      </c>
      <c r="J232" s="75" t="s">
        <v>673</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8" t="s">
        <v>16</v>
      </c>
      <c r="I233" s="186" t="s">
        <v>415</v>
      </c>
      <c r="J233" s="75" t="s">
        <v>674</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8" t="s">
        <v>16</v>
      </c>
      <c r="I234" s="186" t="s">
        <v>416</v>
      </c>
      <c r="J234" s="75" t="s">
        <v>675</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8" t="s">
        <v>16</v>
      </c>
      <c r="I235" s="186" t="s">
        <v>417</v>
      </c>
      <c r="J235" s="75" t="s">
        <v>676</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8" t="s">
        <v>16</v>
      </c>
      <c r="I236" s="186" t="s">
        <v>418</v>
      </c>
      <c r="J236" s="75" t="s">
        <v>677</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8" t="s">
        <v>16</v>
      </c>
      <c r="I237" s="186" t="s">
        <v>419</v>
      </c>
      <c r="J237" s="75" t="s">
        <v>678</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8" t="s">
        <v>16</v>
      </c>
      <c r="I238" s="186" t="s">
        <v>420</v>
      </c>
      <c r="J238" s="75" t="s">
        <v>679</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8" t="s">
        <v>16</v>
      </c>
      <c r="I239" s="186" t="s">
        <v>151</v>
      </c>
      <c r="J239" s="75" t="s">
        <v>680</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8" t="s">
        <v>16</v>
      </c>
      <c r="I240" s="186" t="s">
        <v>151</v>
      </c>
      <c r="J240" s="75" t="s">
        <v>681</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8" t="s">
        <v>16</v>
      </c>
      <c r="J241" s="75" t="s">
        <v>682</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8" t="s">
        <v>16</v>
      </c>
      <c r="J242" s="75" t="s">
        <v>683</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8" t="s">
        <v>16</v>
      </c>
      <c r="J243" s="75" t="s">
        <v>684</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8" t="s">
        <v>16</v>
      </c>
      <c r="J244" s="75" t="s">
        <v>685</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8" t="s">
        <v>16</v>
      </c>
      <c r="J245" s="75" t="s">
        <v>686</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8" t="s">
        <v>16</v>
      </c>
      <c r="J246" s="75" t="s">
        <v>687</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8" t="s">
        <v>16</v>
      </c>
      <c r="J247" s="75" t="s">
        <v>688</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DriversGams!C164</f>
        <v>-1</v>
      </c>
      <c r="L1" s="185"/>
      <c r="N1" s="40"/>
      <c r="BB1" s="192" t="s">
        <v>223</v>
      </c>
      <c r="BC1" s="192" t="s">
        <v>539</v>
      </c>
      <c r="BD1" s="192" t="s">
        <v>197</v>
      </c>
      <c r="BE1" s="192" t="s">
        <v>543</v>
      </c>
      <c r="BF1" s="192"/>
      <c r="BG1" s="192"/>
      <c r="BH1" s="192"/>
      <c r="BI1" s="286" t="s">
        <v>619</v>
      </c>
      <c r="BJ1" s="286"/>
      <c r="BK1" s="286"/>
      <c r="BL1" s="192"/>
    </row>
    <row r="2" spans="1:64" ht="15.75" thickBot="1">
      <c r="A2" s="185" t="s">
        <v>16</v>
      </c>
      <c r="B2" s="363" t="s">
        <v>296</v>
      </c>
      <c r="C2" s="363"/>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616</v>
      </c>
      <c r="BJ2" s="192" t="s">
        <v>617</v>
      </c>
      <c r="BK2" s="192" t="s">
        <v>618</v>
      </c>
      <c r="BL2" s="192"/>
    </row>
    <row r="3" spans="1:64">
      <c r="A3" s="185" t="s">
        <v>16</v>
      </c>
      <c r="B3" s="228"/>
      <c r="C3" s="192" t="str">
        <f>INDEX($BC$4:$BC$7,MATCH($D$3,$BB$4:$BB$7,0))</f>
        <v>NDC-PAMS-reference</v>
      </c>
      <c r="D3" s="196">
        <f>DriversGams!C164</f>
        <v>-1</v>
      </c>
      <c r="L3" s="185"/>
      <c r="N3" s="39"/>
      <c r="BB3" s="192"/>
      <c r="BC3" s="192"/>
      <c r="BD3" s="192"/>
      <c r="BE3" s="192" t="s">
        <v>541</v>
      </c>
      <c r="BF3" s="192" t="s">
        <v>542</v>
      </c>
      <c r="BG3" s="192" t="s">
        <v>645</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622</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623</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614</v>
      </c>
      <c r="BD6" s="192">
        <v>1</v>
      </c>
      <c r="BE6" s="183">
        <v>0.97499999999999998</v>
      </c>
      <c r="BF6" s="184">
        <v>0.95</v>
      </c>
      <c r="BG6" s="184">
        <v>0.95</v>
      </c>
      <c r="BH6" s="202">
        <v>1</v>
      </c>
      <c r="BI6" s="184">
        <v>0</v>
      </c>
      <c r="BJ6" s="252">
        <v>0</v>
      </c>
      <c r="BK6" s="184">
        <v>0</v>
      </c>
      <c r="BL6" s="192"/>
    </row>
    <row r="7" spans="1:64">
      <c r="A7" s="185" t="s">
        <v>16</v>
      </c>
      <c r="L7" s="185"/>
      <c r="N7" s="40"/>
      <c r="BB7" s="192">
        <v>3</v>
      </c>
      <c r="BC7" s="192" t="s">
        <v>624</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INDEX(Drivers!$C$32:$AG$34,1,E$11)</f>
        <v>26.162716441035041</v>
      </c>
      <c r="F13" s="186" cm="1">
        <f t="array" ref="F13">INDEX(Drivers!$C$32:$AG$34,1,F$11)</f>
        <v>25.676476665132281</v>
      </c>
      <c r="G13" s="186" cm="1">
        <f t="array" ref="G13">INDEX(Drivers!$C$32:$AG$34,1,G$11)</f>
        <v>25.755361891142741</v>
      </c>
      <c r="H13" s="186" cm="1">
        <f t="array" ref="H13">INDEX(Drivers!$C$32:$AG$34,1,H$11)</f>
        <v>25.946710085536886</v>
      </c>
      <c r="I13" s="186" cm="1">
        <f t="array" ref="I13">INDEX(Drivers!$C$32:$AG$34,1,I$11)</f>
        <v>26.998265626975765</v>
      </c>
      <c r="J13" s="186" cm="1">
        <f t="array" ref="J13">INDEX(Drivers!$C$32:$AG$34,1,J$11)</f>
        <v>30.211201254012394</v>
      </c>
      <c r="K13" s="186" cm="1">
        <f t="array" ref="K13">INDEX(Drivers!$C$32:$AG$34,1,K$11)</f>
        <v>29.708118540994288</v>
      </c>
      <c r="L13" s="186" cm="1">
        <f t="array" ref="L13">INDEX(Drivers!$C$32:$AG$34,1,L$11)</f>
        <v>25.541798491183126</v>
      </c>
      <c r="M13" s="186" cm="1">
        <f t="array" ref="M13">INDEX(Drivers!$C$32:$AG$34,1,M$11)</f>
        <v>20.797632126039058</v>
      </c>
      <c r="N13" s="40"/>
      <c r="O13" s="186">
        <f>F13</f>
        <v>25.676476665132281</v>
      </c>
      <c r="P13" s="186">
        <f t="shared" si="1"/>
        <v>25.755361891142741</v>
      </c>
      <c r="Q13" s="186">
        <f t="shared" si="1"/>
        <v>25.946710085536886</v>
      </c>
      <c r="R13" s="186">
        <f t="shared" si="1"/>
        <v>26.998265626975765</v>
      </c>
      <c r="S13" s="186">
        <f t="shared" si="1"/>
        <v>30.211201254012394</v>
      </c>
      <c r="T13" s="186">
        <f t="shared" ref="T13:V15" si="3">K13</f>
        <v>29.708118540994288</v>
      </c>
      <c r="U13" s="186">
        <f t="shared" si="3"/>
        <v>25.541798491183126</v>
      </c>
      <c r="V13" s="186">
        <f t="shared" si="3"/>
        <v>20.797632126039058</v>
      </c>
      <c r="X13" s="186">
        <f>F13</f>
        <v>25.676476665132281</v>
      </c>
      <c r="Y13" s="186">
        <f t="shared" ref="Y13:AE15" si="4">G13</f>
        <v>25.755361891142741</v>
      </c>
      <c r="Z13" s="186">
        <f t="shared" si="4"/>
        <v>25.946710085536886</v>
      </c>
      <c r="AA13" s="186">
        <f t="shared" si="4"/>
        <v>26.998265626975765</v>
      </c>
      <c r="AB13" s="186">
        <f t="shared" si="4"/>
        <v>30.211201254012394</v>
      </c>
      <c r="AC13" s="7">
        <f>T13</f>
        <v>29.708118540994288</v>
      </c>
      <c r="AD13" s="186">
        <f t="shared" si="4"/>
        <v>25.541798491183126</v>
      </c>
      <c r="AE13" s="186">
        <f t="shared" si="4"/>
        <v>20.797632126039058</v>
      </c>
    </row>
    <row r="14" spans="1:64">
      <c r="A14" s="185" t="s">
        <v>16</v>
      </c>
      <c r="C14" s="185" t="s">
        <v>51</v>
      </c>
      <c r="D14" s="185" t="s">
        <v>47</v>
      </c>
      <c r="E14" s="186" cm="1">
        <f t="array" ref="E14">INDEX(Drivers!$C$32:$AG$34,2,E$11)</f>
        <v>15.697629864621025</v>
      </c>
      <c r="F14" s="186" cm="1">
        <f t="array" ref="F14">INDEX(Drivers!$C$32:$AG$34,2,F$11)</f>
        <v>16.65350655721161</v>
      </c>
      <c r="G14" s="186" cm="1">
        <f t="array" ref="G14">INDEX(Drivers!$C$32:$AG$34,2,G$11)</f>
        <v>17.422744808714206</v>
      </c>
      <c r="H14" s="186" cm="1">
        <f t="array" ref="H14">INDEX(Drivers!$C$32:$AG$34,2,H$11)</f>
        <v>18.376375848815535</v>
      </c>
      <c r="I14" s="186" cm="1">
        <f t="array" ref="I14">INDEX(Drivers!$C$32:$AG$34,2,I$11)</f>
        <v>19.311259441517389</v>
      </c>
      <c r="J14" s="186" cm="1">
        <f t="array" ref="J14">INDEX(Drivers!$C$32:$AG$34,2,J$11)</f>
        <v>17.867097936777171</v>
      </c>
      <c r="K14" s="186" cm="1">
        <f t="array" ref="K14">INDEX(Drivers!$C$32:$AG$34,2,K$11)</f>
        <v>21.18139976900148</v>
      </c>
      <c r="L14" s="186" cm="1">
        <f t="array" ref="L14">INDEX(Drivers!$C$32:$AG$34,2,L$11)</f>
        <v>24.441844081887197</v>
      </c>
      <c r="M14" s="186" cm="1">
        <f t="array" ref="M14">INDEX(Drivers!$C$32:$AG$34,2,M$11)</f>
        <v>27.156240059998705</v>
      </c>
      <c r="N14" s="40"/>
      <c r="O14" s="186">
        <f t="shared" ref="O14:O15" si="5">F14</f>
        <v>16.65350655721161</v>
      </c>
      <c r="P14" s="186">
        <f t="shared" si="1"/>
        <v>17.422744808714206</v>
      </c>
      <c r="Q14" s="186">
        <f t="shared" si="1"/>
        <v>18.376375848815535</v>
      </c>
      <c r="R14" s="186">
        <f t="shared" si="1"/>
        <v>19.311259441517389</v>
      </c>
      <c r="S14" s="186">
        <f t="shared" si="1"/>
        <v>17.867097936777171</v>
      </c>
      <c r="T14" s="186">
        <f t="shared" si="3"/>
        <v>21.18139976900148</v>
      </c>
      <c r="U14" s="186">
        <f t="shared" si="3"/>
        <v>24.441844081887197</v>
      </c>
      <c r="V14" s="186">
        <f t="shared" si="3"/>
        <v>27.156240059998705</v>
      </c>
      <c r="X14" s="186">
        <f t="shared" ref="X14:X15" si="6">F14</f>
        <v>16.65350655721161</v>
      </c>
      <c r="Y14" s="186">
        <f t="shared" si="4"/>
        <v>17.422744808714206</v>
      </c>
      <c r="Z14" s="186">
        <f t="shared" si="4"/>
        <v>18.376375848815535</v>
      </c>
      <c r="AA14" s="186">
        <f t="shared" si="4"/>
        <v>19.311259441517389</v>
      </c>
      <c r="AB14" s="186">
        <f t="shared" si="4"/>
        <v>17.867097936777171</v>
      </c>
      <c r="AC14" s="7">
        <f>T14</f>
        <v>21.18139976900148</v>
      </c>
      <c r="AD14" s="186">
        <f t="shared" si="4"/>
        <v>24.441844081887197</v>
      </c>
      <c r="AE14" s="186">
        <f t="shared" si="4"/>
        <v>27.156240059998705</v>
      </c>
    </row>
    <row r="15" spans="1:64">
      <c r="A15" s="185" t="s">
        <v>16</v>
      </c>
      <c r="C15" s="185" t="s">
        <v>50</v>
      </c>
      <c r="D15" s="185" t="s">
        <v>47</v>
      </c>
      <c r="E15" s="186" cm="1">
        <f t="array" ref="E15">INDEX(Drivers!$C$32:$AG$34,3,E$11)</f>
        <v>10.465086576414015</v>
      </c>
      <c r="F15" s="186" cm="1">
        <f t="array" ref="F15">INDEX(Drivers!$C$32:$AG$34,3,F$11)</f>
        <v>12.420508234977223</v>
      </c>
      <c r="G15" s="186" cm="1">
        <f t="array" ref="G15">INDEX(Drivers!$C$32:$AG$34,3,G$11)</f>
        <v>13.343841341791148</v>
      </c>
      <c r="H15" s="186" cm="1">
        <f t="array" ref="H15">INDEX(Drivers!$C$32:$AG$34,3,H$11)</f>
        <v>14.041748987467024</v>
      </c>
      <c r="I15" s="186" cm="1">
        <f t="array" ref="I15">INDEX(Drivers!$C$32:$AG$34,3,I$11)</f>
        <v>11.861738000000003</v>
      </c>
      <c r="J15" s="186" cm="1">
        <f t="array" ref="J15">INDEX(Drivers!$C$32:$AG$34,3,J$11)</f>
        <v>12.019574797697391</v>
      </c>
      <c r="K15" s="186" cm="1">
        <f t="array" ref="K15">INDEX(Drivers!$C$32:$AG$34,3,K$11)</f>
        <v>15.151272550698287</v>
      </c>
      <c r="L15" s="186" cm="1">
        <f t="array" ref="L15">INDEX(Drivers!$C$32:$AG$34,3,L$11)</f>
        <v>21.441968420171083</v>
      </c>
      <c r="M15" s="186" cm="1">
        <f t="array" ref="M15">INDEX(Drivers!$C$32:$AG$34,3,M$11)</f>
        <v>27.564036768352434</v>
      </c>
      <c r="N15" s="40"/>
      <c r="O15" s="186">
        <f t="shared" si="5"/>
        <v>12.420508234977223</v>
      </c>
      <c r="P15" s="186">
        <f t="shared" si="1"/>
        <v>13.343841341791148</v>
      </c>
      <c r="Q15" s="186">
        <f t="shared" si="1"/>
        <v>14.041748987467024</v>
      </c>
      <c r="R15" s="186">
        <f t="shared" si="1"/>
        <v>11.861738000000003</v>
      </c>
      <c r="S15" s="186">
        <f t="shared" si="1"/>
        <v>12.019574797697391</v>
      </c>
      <c r="T15" s="186">
        <f t="shared" si="3"/>
        <v>15.151272550698287</v>
      </c>
      <c r="U15" s="186">
        <f t="shared" si="3"/>
        <v>21.441968420171083</v>
      </c>
      <c r="V15" s="186">
        <f t="shared" si="3"/>
        <v>27.564036768352434</v>
      </c>
      <c r="X15" s="186">
        <f t="shared" si="6"/>
        <v>12.420508234977223</v>
      </c>
      <c r="Y15" s="186">
        <f t="shared" si="4"/>
        <v>13.343841341791148</v>
      </c>
      <c r="Z15" s="186">
        <f t="shared" si="4"/>
        <v>14.041748987467024</v>
      </c>
      <c r="AA15" s="186">
        <f t="shared" si="4"/>
        <v>11.861738000000003</v>
      </c>
      <c r="AB15" s="186">
        <f t="shared" si="4"/>
        <v>12.019574797697391</v>
      </c>
      <c r="AC15" s="7">
        <f>T15</f>
        <v>15.151272550698287</v>
      </c>
      <c r="AD15" s="186">
        <f t="shared" si="4"/>
        <v>21.441968420171083</v>
      </c>
      <c r="AE15" s="186">
        <f t="shared" si="4"/>
        <v>27.564036768352434</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58.171263068493161</v>
      </c>
      <c r="J16" s="3">
        <f t="shared" si="7"/>
        <v>60.097873988486953</v>
      </c>
      <c r="K16" s="3">
        <f t="shared" si="7"/>
        <v>66.040790860694045</v>
      </c>
      <c r="L16" s="3">
        <f>SUM(L13:L15)</f>
        <v>71.425610993241406</v>
      </c>
      <c r="M16" s="3">
        <f>SUM(M13:M15)</f>
        <v>75.517908954390194</v>
      </c>
      <c r="N16" s="40"/>
      <c r="O16" s="3">
        <f>SUM(O13:O15)</f>
        <v>54.750491457321118</v>
      </c>
      <c r="P16" s="3">
        <f t="shared" ref="P16:V16" si="8">SUM(P13:P15)</f>
        <v>56.521948041648095</v>
      </c>
      <c r="Q16" s="3">
        <f t="shared" si="8"/>
        <v>58.364834921819444</v>
      </c>
      <c r="R16" s="3">
        <f t="shared" si="8"/>
        <v>58.171263068493161</v>
      </c>
      <c r="S16" s="3">
        <f t="shared" si="8"/>
        <v>60.097873988486953</v>
      </c>
      <c r="T16" s="3">
        <f t="shared" si="8"/>
        <v>66.040790860694045</v>
      </c>
      <c r="U16" s="3">
        <f t="shared" si="8"/>
        <v>71.425610993241406</v>
      </c>
      <c r="V16" s="3">
        <f t="shared" si="8"/>
        <v>75.517908954390194</v>
      </c>
      <c r="X16" s="47">
        <f>SUM(X13:X15)</f>
        <v>54.750491457321118</v>
      </c>
      <c r="Y16" s="47">
        <f t="shared" ref="Y16:AE16" si="9">SUM(Y13:Y15)</f>
        <v>56.521948041648095</v>
      </c>
      <c r="Z16" s="47">
        <f t="shared" si="9"/>
        <v>58.364834921819444</v>
      </c>
      <c r="AA16" s="47">
        <f t="shared" si="9"/>
        <v>58.171263068493161</v>
      </c>
      <c r="AB16" s="47">
        <f t="shared" si="9"/>
        <v>60.097873988486953</v>
      </c>
      <c r="AC16" s="7">
        <f>T16</f>
        <v>66.040790860694045</v>
      </c>
      <c r="AD16" s="47">
        <f t="shared" si="9"/>
        <v>71.425610993241406</v>
      </c>
      <c r="AE16" s="47">
        <f t="shared" si="9"/>
        <v>75.517908954390194</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1.0855161531462645</v>
      </c>
      <c r="K21" s="10">
        <f>RES!G45</f>
        <v>1.1784573667280642</v>
      </c>
      <c r="L21" s="10">
        <f>RES!H45</f>
        <v>1.5217555621271739</v>
      </c>
      <c r="M21" s="10">
        <f>RES!I45</f>
        <v>1.8528074158817123</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0.42129463919665117</v>
      </c>
      <c r="K32" s="61">
        <f t="shared" si="40"/>
        <v>0.43031238502405184</v>
      </c>
      <c r="L32" s="61">
        <f t="shared" si="40"/>
        <v>0.46165112272628989</v>
      </c>
      <c r="M32" s="61">
        <f t="shared" si="40"/>
        <v>0.48675871289549705</v>
      </c>
      <c r="N32" s="42"/>
      <c r="O32" s="61">
        <f t="shared" si="44"/>
        <v>0.41283463855351005</v>
      </c>
      <c r="P32" s="61">
        <f t="shared" si="45"/>
        <v>0.41283463855351005</v>
      </c>
      <c r="Q32" s="61">
        <f t="shared" si="45"/>
        <v>0.41283463855351005</v>
      </c>
      <c r="R32" s="61">
        <f>Q32*(1+R21*(I21/F21-1))</f>
        <v>0.41206830801822453</v>
      </c>
      <c r="S32" s="61">
        <f>R32*(1+S21*(J21/G21-1))</f>
        <v>0.42129463919665117</v>
      </c>
      <c r="T32" s="46">
        <f>S32*(1+T21*(K21/J21-1))</f>
        <v>0.43031238502405184</v>
      </c>
      <c r="U32" s="46">
        <f t="shared" ref="U32:V32" si="53">T32*(1+U21*(L21/K21-1))</f>
        <v>0.46165112272628989</v>
      </c>
      <c r="V32" s="46">
        <f t="shared" si="53"/>
        <v>0.48675871289549705</v>
      </c>
      <c r="W32" s="229"/>
      <c r="X32" s="62">
        <f t="shared" si="47"/>
        <v>0.41283463855351005</v>
      </c>
      <c r="Y32" s="62">
        <f t="shared" si="48"/>
        <v>0.41283463855351005</v>
      </c>
      <c r="Z32" s="62">
        <f t="shared" si="49"/>
        <v>0.41283463855351005</v>
      </c>
      <c r="AA32" s="62">
        <f t="shared" si="50"/>
        <v>0.41206830801822453</v>
      </c>
      <c r="AB32" s="62">
        <f t="shared" si="51"/>
        <v>0.42129463919665117</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646</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13.858705512449847</v>
      </c>
      <c r="F45" s="186">
        <f>SUMPRODUCT(F41:F44,F54:F57)/SUM(F54:F57)</f>
        <v>12.868004059439311</v>
      </c>
      <c r="G45" s="186">
        <f t="shared" ref="G45:L45" si="92">SUMPRODUCT(G41:G44,G54:G57)/SUM(G54:G57)</f>
        <v>12.877014618381118</v>
      </c>
      <c r="H45" s="186">
        <f t="shared" si="92"/>
        <v>12.878645358068882</v>
      </c>
      <c r="I45" s="186">
        <f t="shared" si="92"/>
        <v>12.82097523638325</v>
      </c>
      <c r="J45" s="186">
        <f t="shared" si="92"/>
        <v>12.834188075579471</v>
      </c>
      <c r="K45" s="186">
        <f t="shared" si="92"/>
        <v>12.869980693968193</v>
      </c>
      <c r="L45" s="186">
        <f t="shared" si="92"/>
        <v>12.957029378496642</v>
      </c>
      <c r="M45" s="186">
        <f>SUMPRODUCT(M41:M44,M54:M57)/SUM(M54:M57)</f>
        <v>13.016251782548146</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143.05421656693821</v>
      </c>
      <c r="K47" s="73">
        <f t="shared" si="93"/>
        <v>169.26686035613869</v>
      </c>
      <c r="L47" s="73">
        <f t="shared" si="93"/>
        <v>225.77998803258609</v>
      </c>
      <c r="M47" s="73">
        <f t="shared" si="93"/>
        <v>307.91024699012343</v>
      </c>
      <c r="N47" s="42"/>
      <c r="O47" s="305">
        <f>FTRA!G7</f>
        <v>145.137</v>
      </c>
      <c r="P47" s="305">
        <f>FTRA!H7</f>
        <v>148.477</v>
      </c>
      <c r="Q47" s="305">
        <f>FTRA!I7</f>
        <v>150.78899999999999</v>
      </c>
      <c r="R47" s="305">
        <f>FTRA!J7</f>
        <v>140.006</v>
      </c>
      <c r="S47" s="305">
        <f>FTRA!K7</f>
        <v>143.05421656693821</v>
      </c>
      <c r="T47" s="287">
        <f>FTRA!L7</f>
        <v>169.26686035613869</v>
      </c>
      <c r="U47" s="287">
        <f>FTRA!M7</f>
        <v>225.77998803258609</v>
      </c>
      <c r="V47" s="287">
        <f>FTRA!N7</f>
        <v>307.91024699012343</v>
      </c>
      <c r="W47" s="229"/>
      <c r="X47" s="186">
        <f>FTRA!G7</f>
        <v>145.137</v>
      </c>
      <c r="Y47" s="186">
        <f>FTRA!H7</f>
        <v>148.477</v>
      </c>
      <c r="Z47" s="186">
        <f>FTRA!I7</f>
        <v>150.78899999999999</v>
      </c>
      <c r="AA47" s="186">
        <f>FTRA!J7</f>
        <v>140.006</v>
      </c>
      <c r="AB47" s="186">
        <f>FTRA!K7</f>
        <v>143.05421656693821</v>
      </c>
      <c r="AC47" s="186">
        <f>FTRA!L7</f>
        <v>169.26686035613869</v>
      </c>
      <c r="AD47" s="186">
        <f>FTRA!M7</f>
        <v>225.77998803258609</v>
      </c>
      <c r="AE47" s="186">
        <f>FTRA!N7</f>
        <v>307.91024699012343</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0.50601376355767247</v>
      </c>
      <c r="F49" s="73">
        <f t="shared" ref="F49:F51" si="96">IF($D$4,X49,O49)</f>
        <v>0.52310039361040328</v>
      </c>
      <c r="G49" s="73">
        <f t="shared" si="93"/>
        <v>0.52911938020465121</v>
      </c>
      <c r="H49" s="73">
        <f t="shared" si="93"/>
        <v>0.53323895430378154</v>
      </c>
      <c r="I49" s="73">
        <f t="shared" si="93"/>
        <v>0.51417285649738431</v>
      </c>
      <c r="J49" s="73">
        <f t="shared" si="93"/>
        <v>0.51977015311126251</v>
      </c>
      <c r="K49" s="73">
        <f t="shared" si="93"/>
        <v>0.56739038480638526</v>
      </c>
      <c r="L49" s="73">
        <f t="shared" si="93"/>
        <v>0.6621077003857222</v>
      </c>
      <c r="M49" s="73">
        <f t="shared" si="93"/>
        <v>0.78253262680260771</v>
      </c>
      <c r="N49" s="42"/>
      <c r="O49" s="24">
        <f>E49*(1+(O48*(O47/E47-1)))</f>
        <v>0.52310039361040328</v>
      </c>
      <c r="P49" s="24">
        <f t="shared" ref="P49:V49" si="97">F49*(1+(P48*(P47/F47-1)))</f>
        <v>0.52911938020465121</v>
      </c>
      <c r="Q49" s="24">
        <f t="shared" si="97"/>
        <v>0.53323895430378154</v>
      </c>
      <c r="R49" s="73">
        <f t="shared" si="97"/>
        <v>0.51417285649738431</v>
      </c>
      <c r="S49" s="73">
        <f t="shared" si="97"/>
        <v>0.51977015311126251</v>
      </c>
      <c r="T49" s="46">
        <f t="shared" si="97"/>
        <v>0.56739038480638526</v>
      </c>
      <c r="U49" s="46">
        <f t="shared" si="97"/>
        <v>0.6621077003857222</v>
      </c>
      <c r="V49" s="46">
        <f t="shared" si="97"/>
        <v>0.78253262680260771</v>
      </c>
      <c r="W49" s="229"/>
      <c r="X49" s="73">
        <f t="shared" ref="X49:X51" si="98">O49</f>
        <v>0.52310039361040328</v>
      </c>
      <c r="Y49" s="73">
        <f t="shared" ref="Y49:Y51" si="99">P49</f>
        <v>0.52911938020465121</v>
      </c>
      <c r="Z49" s="73">
        <f t="shared" ref="Z49:Z51" si="100">Q49</f>
        <v>0.53323895430378154</v>
      </c>
      <c r="AA49" s="73">
        <f t="shared" ref="AA49:AA51" si="101">R49</f>
        <v>0.51417285649738431</v>
      </c>
      <c r="AB49" s="73">
        <f t="shared" ref="AB49:AB51" si="102">S49</f>
        <v>0.51977015311126251</v>
      </c>
      <c r="AC49" s="46">
        <f>AA49*(1+(AC48*(AC47/AA47-1)))</f>
        <v>0.56790319717166582</v>
      </c>
      <c r="AD49" s="46">
        <f>AC49*(1+(AD48*(AD47/AC47-1)))</f>
        <v>0.64374553470211693</v>
      </c>
      <c r="AE49" s="46">
        <f>AD49*(1+(AE48*(AE47/AD47-1)))</f>
        <v>0.71399665119196165</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6.8311858080285788</v>
      </c>
      <c r="F50" s="73">
        <f t="shared" si="96"/>
        <v>7.0618553137404447</v>
      </c>
      <c r="G50" s="73">
        <f t="shared" si="93"/>
        <v>7.1431116327627917</v>
      </c>
      <c r="H50" s="73">
        <f t="shared" si="93"/>
        <v>7.1987258831010505</v>
      </c>
      <c r="I50" s="73">
        <f t="shared" si="93"/>
        <v>6.9413335627146884</v>
      </c>
      <c r="J50" s="73">
        <f t="shared" si="93"/>
        <v>7.0168970670020441</v>
      </c>
      <c r="K50" s="73">
        <f t="shared" si="93"/>
        <v>7.6597701948862014</v>
      </c>
      <c r="L50" s="73">
        <f t="shared" si="93"/>
        <v>8.9384539552072493</v>
      </c>
      <c r="M50" s="73">
        <f t="shared" si="93"/>
        <v>10.564190461835205</v>
      </c>
      <c r="N50" s="42"/>
      <c r="O50" s="186">
        <f>O49*O44</f>
        <v>7.0618553137404447</v>
      </c>
      <c r="P50" s="186">
        <f t="shared" ref="P50:V50" si="104">P49*P44</f>
        <v>7.1431116327627917</v>
      </c>
      <c r="Q50" s="186">
        <f t="shared" si="104"/>
        <v>7.1987258831010505</v>
      </c>
      <c r="R50" s="73">
        <f t="shared" si="104"/>
        <v>6.9413335627146884</v>
      </c>
      <c r="S50" s="73">
        <f t="shared" si="104"/>
        <v>7.0168970670020441</v>
      </c>
      <c r="T50" s="46">
        <f t="shared" si="104"/>
        <v>7.6597701948862014</v>
      </c>
      <c r="U50" s="46">
        <f t="shared" si="104"/>
        <v>8.9384539552072493</v>
      </c>
      <c r="V50" s="46">
        <f t="shared" si="104"/>
        <v>10.564190461835205</v>
      </c>
      <c r="W50" s="229"/>
      <c r="X50" s="73">
        <f t="shared" si="98"/>
        <v>7.0618553137404447</v>
      </c>
      <c r="Y50" s="73">
        <f t="shared" si="99"/>
        <v>7.1431116327627917</v>
      </c>
      <c r="Z50" s="73">
        <f t="shared" si="100"/>
        <v>7.1987258831010505</v>
      </c>
      <c r="AA50" s="73">
        <f t="shared" si="101"/>
        <v>6.9413335627146884</v>
      </c>
      <c r="AB50" s="73">
        <f t="shared" si="102"/>
        <v>7.0168970670020441</v>
      </c>
      <c r="AC50" s="46">
        <f>AC49*AC44</f>
        <v>7.283358503726614</v>
      </c>
      <c r="AD50" s="46">
        <f>AD49*AD44</f>
        <v>7.8432346584269155</v>
      </c>
      <c r="AE50" s="46">
        <f>AE49*AE44</f>
        <v>8.2641988640120569</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9.5636601312400096</v>
      </c>
      <c r="F51" s="73">
        <f t="shared" si="96"/>
        <v>9.8865974392366223</v>
      </c>
      <c r="G51" s="73">
        <f t="shared" si="93"/>
        <v>10.000356285867907</v>
      </c>
      <c r="H51" s="73">
        <f t="shared" si="93"/>
        <v>10.07821623634147</v>
      </c>
      <c r="I51" s="73">
        <f t="shared" si="93"/>
        <v>9.7178669878005639</v>
      </c>
      <c r="J51" s="73">
        <f t="shared" si="93"/>
        <v>9.8236558938028615</v>
      </c>
      <c r="K51" s="73">
        <f t="shared" si="93"/>
        <v>10.723678272840681</v>
      </c>
      <c r="L51" s="73">
        <f t="shared" si="93"/>
        <v>12.513835537290149</v>
      </c>
      <c r="M51" s="73">
        <f t="shared" si="93"/>
        <v>14.789866646569285</v>
      </c>
      <c r="N51" s="42"/>
      <c r="O51" s="186">
        <f>O50*O38</f>
        <v>9.8865974392366223</v>
      </c>
      <c r="P51" s="186">
        <f t="shared" ref="P51:V51" si="106">P50*P38</f>
        <v>10.000356285867907</v>
      </c>
      <c r="Q51" s="186">
        <f t="shared" si="106"/>
        <v>10.07821623634147</v>
      </c>
      <c r="R51" s="73">
        <f>R50*R38</f>
        <v>9.7178669878005639</v>
      </c>
      <c r="S51" s="73">
        <f t="shared" si="106"/>
        <v>9.8236558938028615</v>
      </c>
      <c r="T51" s="46">
        <f t="shared" si="106"/>
        <v>10.723678272840681</v>
      </c>
      <c r="U51" s="46">
        <f t="shared" si="106"/>
        <v>12.513835537290149</v>
      </c>
      <c r="V51" s="46">
        <f t="shared" si="106"/>
        <v>14.789866646569285</v>
      </c>
      <c r="W51" s="229"/>
      <c r="X51" s="73">
        <f t="shared" si="98"/>
        <v>9.8865974392366223</v>
      </c>
      <c r="Y51" s="73">
        <f t="shared" si="99"/>
        <v>10.000356285867907</v>
      </c>
      <c r="Z51" s="73">
        <f t="shared" si="100"/>
        <v>10.07821623634147</v>
      </c>
      <c r="AA51" s="73">
        <f t="shared" si="101"/>
        <v>9.7178669878005639</v>
      </c>
      <c r="AB51" s="73">
        <f t="shared" si="102"/>
        <v>9.8236558938028615</v>
      </c>
      <c r="AC51" s="46">
        <f>AC50*AC38</f>
        <v>10.196701905217258</v>
      </c>
      <c r="AD51" s="46">
        <f>AD50*AD38</f>
        <v>10.98052852179768</v>
      </c>
      <c r="AE51" s="46">
        <f>AE50*AE38</f>
        <v>11.569878409616878</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0.15105600627006197</v>
      </c>
      <c r="K54" s="61">
        <f t="shared" ref="K54:K59" si="115">IF($D$4,AC54,T54)</f>
        <v>0.14854059270497144</v>
      </c>
      <c r="L54" s="61">
        <f t="shared" ref="L54:L59" si="116">IF($D$4,AD54,U54)</f>
        <v>0.12770899245591563</v>
      </c>
      <c r="M54" s="61">
        <f t="shared" ref="M54:M58" si="117">IF($D$4,AE54,V54)</f>
        <v>0.10398816063019529</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0.15105600627006197</v>
      </c>
      <c r="T54" s="46">
        <f t="shared" si="119"/>
        <v>0.14854059270497144</v>
      </c>
      <c r="U54" s="46">
        <f t="shared" si="119"/>
        <v>0.12770899245591563</v>
      </c>
      <c r="V54" s="46">
        <f t="shared" si="119"/>
        <v>0.10398816063019529</v>
      </c>
      <c r="W54" s="229"/>
      <c r="X54" s="186">
        <f t="shared" ref="X54:AB56" si="120">X30*X25*X13</f>
        <v>0.1283823833256614</v>
      </c>
      <c r="Y54" s="186">
        <f t="shared" si="120"/>
        <v>0.12877680945571371</v>
      </c>
      <c r="Z54" s="186">
        <f t="shared" si="120"/>
        <v>0.12973355042768442</v>
      </c>
      <c r="AA54" s="186">
        <f t="shared" si="120"/>
        <v>0.13499132813487882</v>
      </c>
      <c r="AB54" s="186">
        <f t="shared" si="120"/>
        <v>0.15105600627006197</v>
      </c>
      <c r="AC54" s="46">
        <f t="shared" ref="AC54" si="121">AC30*AC25*AC13</f>
        <v>0.35278390767430717</v>
      </c>
      <c r="AD54" s="46">
        <f t="shared" ref="AD54:AE56" si="122">AD30*AD25*AD13</f>
        <v>0.23051473138292772</v>
      </c>
      <c r="AE54" s="46">
        <f t="shared" si="122"/>
        <v>0.17831369844062736</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2.9650748573088546</v>
      </c>
      <c r="K55" s="61">
        <f t="shared" si="115"/>
        <v>3.5150888028882878</v>
      </c>
      <c r="L55" s="61">
        <f t="shared" si="116"/>
        <v>4.0561650028398111</v>
      </c>
      <c r="M55" s="61">
        <f t="shared" si="117"/>
        <v>4.5066235661699032</v>
      </c>
      <c r="N55" s="42"/>
      <c r="O55" s="186">
        <f t="shared" si="118"/>
        <v>2.7636773332492934</v>
      </c>
      <c r="P55" s="186">
        <f t="shared" si="118"/>
        <v>2.8913337107360779</v>
      </c>
      <c r="Q55" s="186">
        <f t="shared" si="118"/>
        <v>3.0495903806306055</v>
      </c>
      <c r="R55" s="186">
        <f>R31*R26*R14</f>
        <v>3.2047358801985588</v>
      </c>
      <c r="S55" s="186">
        <f t="shared" ref="S55:V55" si="123">S31*S26*S14</f>
        <v>2.9650748573088546</v>
      </c>
      <c r="T55" s="46">
        <f t="shared" si="123"/>
        <v>3.5150888028882878</v>
      </c>
      <c r="U55" s="46">
        <f t="shared" si="123"/>
        <v>4.0561650028398111</v>
      </c>
      <c r="V55" s="46">
        <f t="shared" si="123"/>
        <v>4.5066235661699032</v>
      </c>
      <c r="W55" s="229"/>
      <c r="X55" s="186">
        <f t="shared" si="120"/>
        <v>2.7636773332492934</v>
      </c>
      <c r="Y55" s="186">
        <f t="shared" si="120"/>
        <v>2.8913337107360779</v>
      </c>
      <c r="Z55" s="186">
        <f t="shared" si="120"/>
        <v>3.0495903806306055</v>
      </c>
      <c r="AA55" s="186">
        <f t="shared" si="120"/>
        <v>3.2047358801985588</v>
      </c>
      <c r="AB55" s="186">
        <f t="shared" si="120"/>
        <v>2.9650748573088546</v>
      </c>
      <c r="AC55" s="46">
        <f t="shared" ref="AC55" si="124">AC31*AC26*AC14</f>
        <v>3.1723676446066791</v>
      </c>
      <c r="AD55" s="46">
        <f t="shared" si="122"/>
        <v>3.4776544693097815</v>
      </c>
      <c r="AE55" s="46">
        <f t="shared" si="122"/>
        <v>3.4871394079905396</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3.7543943802193493</v>
      </c>
      <c r="J56" s="61">
        <f t="shared" si="114"/>
        <v>3.8895323404064168</v>
      </c>
      <c r="K56" s="61">
        <f t="shared" si="115"/>
        <v>5.0078960557799181</v>
      </c>
      <c r="L56" s="61">
        <f t="shared" si="116"/>
        <v>7.6032784849591302</v>
      </c>
      <c r="M56" s="61">
        <f t="shared" si="117"/>
        <v>10.305733416024461</v>
      </c>
      <c r="N56" s="42"/>
      <c r="O56" s="186">
        <f t="shared" si="118"/>
        <v>3.9385634462472403</v>
      </c>
      <c r="P56" s="186">
        <f t="shared" si="118"/>
        <v>4.2313538823878662</v>
      </c>
      <c r="Q56" s="186">
        <f t="shared" si="118"/>
        <v>4.4526615366410756</v>
      </c>
      <c r="R56" s="186">
        <f t="shared" si="118"/>
        <v>3.7543943802193493</v>
      </c>
      <c r="S56" s="186">
        <f t="shared" ref="S56:V56" si="125">S32*S27*S15</f>
        <v>3.8895323404064168</v>
      </c>
      <c r="T56" s="46">
        <f t="shared" si="125"/>
        <v>5.0078960557799181</v>
      </c>
      <c r="U56" s="46">
        <f t="shared" si="125"/>
        <v>7.6032784849591302</v>
      </c>
      <c r="V56" s="46">
        <f t="shared" si="125"/>
        <v>10.305733416024461</v>
      </c>
      <c r="W56" s="229"/>
      <c r="X56" s="186">
        <f t="shared" si="120"/>
        <v>3.9385634462472403</v>
      </c>
      <c r="Y56" s="186">
        <f t="shared" si="120"/>
        <v>4.2313538823878662</v>
      </c>
      <c r="Z56" s="186">
        <f t="shared" si="120"/>
        <v>4.4526615366410756</v>
      </c>
      <c r="AA56" s="186">
        <f t="shared" si="120"/>
        <v>3.7543943802193493</v>
      </c>
      <c r="AB56" s="186">
        <f t="shared" si="120"/>
        <v>3.8895323404064168</v>
      </c>
      <c r="AC56" s="46">
        <f t="shared" ref="AC56" si="126">AC32*AC27*AC15</f>
        <v>4.5587933487875967</v>
      </c>
      <c r="AD56" s="46">
        <f t="shared" si="122"/>
        <v>6.1330242061386633</v>
      </c>
      <c r="AE56" s="46">
        <f t="shared" si="122"/>
        <v>7.4948350426405872</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0.50601376355767247</v>
      </c>
      <c r="F57" s="61">
        <f t="shared" si="110"/>
        <v>0.52310039361040328</v>
      </c>
      <c r="G57" s="61">
        <f t="shared" si="111"/>
        <v>0.52911938020465121</v>
      </c>
      <c r="H57" s="61">
        <f t="shared" si="112"/>
        <v>0.53323895430378154</v>
      </c>
      <c r="I57" s="61">
        <f t="shared" si="113"/>
        <v>0.51417285649738431</v>
      </c>
      <c r="J57" s="61">
        <f t="shared" si="114"/>
        <v>0.51977015311126251</v>
      </c>
      <c r="K57" s="61">
        <f t="shared" si="115"/>
        <v>0.56739038480638526</v>
      </c>
      <c r="L57" s="61">
        <f t="shared" si="116"/>
        <v>0.6621077003857222</v>
      </c>
      <c r="M57" s="61">
        <f t="shared" si="117"/>
        <v>0.78253262680260771</v>
      </c>
      <c r="N57" s="42"/>
      <c r="O57" s="186">
        <f>O49</f>
        <v>0.52310039361040328</v>
      </c>
      <c r="P57" s="186">
        <f t="shared" ref="P57:R57" si="127">P49</f>
        <v>0.52911938020465121</v>
      </c>
      <c r="Q57" s="186">
        <f t="shared" si="127"/>
        <v>0.53323895430378154</v>
      </c>
      <c r="R57" s="186">
        <f t="shared" si="127"/>
        <v>0.51417285649738431</v>
      </c>
      <c r="S57" s="186">
        <f>S49</f>
        <v>0.51977015311126251</v>
      </c>
      <c r="T57" s="46">
        <f t="shared" ref="T57:V57" si="128">T49</f>
        <v>0.56739038480638526</v>
      </c>
      <c r="U57" s="46">
        <f t="shared" si="128"/>
        <v>0.6621077003857222</v>
      </c>
      <c r="V57" s="46">
        <f t="shared" si="128"/>
        <v>0.78253262680260771</v>
      </c>
      <c r="W57" s="229"/>
      <c r="X57" s="186">
        <f>X49</f>
        <v>0.52310039361040328</v>
      </c>
      <c r="Y57" s="186">
        <f t="shared" ref="Y57:AB57" si="129">Y49</f>
        <v>0.52911938020465121</v>
      </c>
      <c r="Z57" s="186">
        <f t="shared" si="129"/>
        <v>0.53323895430378154</v>
      </c>
      <c r="AA57" s="186">
        <f t="shared" si="129"/>
        <v>0.51417285649738431</v>
      </c>
      <c r="AB57" s="186">
        <f t="shared" si="129"/>
        <v>0.51977015311126251</v>
      </c>
      <c r="AC57" s="46">
        <f t="shared" ref="AC57" si="130">AC49</f>
        <v>0.56790319717166582</v>
      </c>
      <c r="AD57" s="46">
        <f>AD49</f>
        <v>0.64374553470211693</v>
      </c>
      <c r="AE57" s="46">
        <f>AE49</f>
        <v>0.71399665119196165</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6.5603713840817983</v>
      </c>
      <c r="F58" s="61">
        <f t="shared" si="110"/>
        <v>7.3537235564325982</v>
      </c>
      <c r="G58" s="61">
        <f t="shared" si="111"/>
        <v>7.7805837827843094</v>
      </c>
      <c r="H58" s="61">
        <f t="shared" si="112"/>
        <v>8.1652244220031474</v>
      </c>
      <c r="I58" s="61">
        <f t="shared" si="113"/>
        <v>7.6082944450501708</v>
      </c>
      <c r="J58" s="61">
        <f t="shared" si="114"/>
        <v>7.5254333570965963</v>
      </c>
      <c r="K58" s="61">
        <f t="shared" si="115"/>
        <v>9.2389158361795634</v>
      </c>
      <c r="L58" s="61">
        <f t="shared" si="116"/>
        <v>12.449260180640579</v>
      </c>
      <c r="M58" s="61">
        <f t="shared" si="117"/>
        <v>15.698877769627169</v>
      </c>
      <c r="N58" s="42"/>
      <c r="O58" s="186">
        <f>SUM(O54:O57)</f>
        <v>7.3537235564325982</v>
      </c>
      <c r="P58" s="186">
        <f t="shared" ref="P58:R58" si="131">SUM(P54:P57)</f>
        <v>7.7805837827843094</v>
      </c>
      <c r="Q58" s="186">
        <f t="shared" si="131"/>
        <v>8.1652244220031474</v>
      </c>
      <c r="R58" s="186">
        <f t="shared" si="131"/>
        <v>7.6082944450501708</v>
      </c>
      <c r="S58" s="186">
        <f>SUM(S54:S57)</f>
        <v>7.5254333570965963</v>
      </c>
      <c r="T58" s="46">
        <f t="shared" ref="T58" si="132">SUM(T54:T57)</f>
        <v>9.2389158361795634</v>
      </c>
      <c r="U58" s="46">
        <f t="shared" ref="U58" si="133">SUM(U54:U57)</f>
        <v>12.449260180640579</v>
      </c>
      <c r="V58" s="46">
        <f>SUM(V54:V57)</f>
        <v>15.698877769627169</v>
      </c>
      <c r="W58" s="229"/>
      <c r="X58" s="186">
        <f>SUM(X54:X57)</f>
        <v>7.3537235564325982</v>
      </c>
      <c r="Y58" s="186">
        <f t="shared" ref="Y58:AC58" si="134">SUM(Y54:Y57)</f>
        <v>7.7805837827843094</v>
      </c>
      <c r="Z58" s="186">
        <f t="shared" si="134"/>
        <v>8.1652244220031474</v>
      </c>
      <c r="AA58" s="186">
        <f t="shared" si="134"/>
        <v>7.6082944450501708</v>
      </c>
      <c r="AB58" s="186">
        <f t="shared" si="134"/>
        <v>7.5254333570965963</v>
      </c>
      <c r="AC58" s="46">
        <f t="shared" si="134"/>
        <v>8.651848098240249</v>
      </c>
      <c r="AD58" s="46">
        <f>SUM(AD54:AD57)</f>
        <v>10.484938941533489</v>
      </c>
      <c r="AE58" s="46">
        <f>SUM(AE54:AE57)</f>
        <v>11.874284800263716</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7.9759863914158036</v>
      </c>
      <c r="F59" s="61">
        <f t="shared" si="110"/>
        <v>7.4452746336145115</v>
      </c>
      <c r="G59" s="61">
        <f t="shared" si="111"/>
        <v>7.2644867814046616</v>
      </c>
      <c r="H59" s="61">
        <f t="shared" si="112"/>
        <v>7.1479768228465907</v>
      </c>
      <c r="I59" s="61">
        <f t="shared" si="113"/>
        <v>7.6457691653006954</v>
      </c>
      <c r="J59" s="61">
        <f t="shared" si="114"/>
        <v>7.9859685332026435</v>
      </c>
      <c r="K59" s="61">
        <f t="shared" si="115"/>
        <v>7.1481104527523165</v>
      </c>
      <c r="L59" s="61">
        <f t="shared" si="116"/>
        <v>5.7373377981378324</v>
      </c>
      <c r="M59" s="61">
        <f>IF($D$4,AE59,V59)</f>
        <v>4.8104017409763973</v>
      </c>
      <c r="N59" s="42"/>
      <c r="O59" s="47">
        <f>F16/O58</f>
        <v>7.4452746336145115</v>
      </c>
      <c r="P59" s="47">
        <f t="shared" ref="P59:R59" si="135">G16/P58</f>
        <v>7.2644867814046616</v>
      </c>
      <c r="Q59" s="47">
        <f t="shared" si="135"/>
        <v>7.1479768228465907</v>
      </c>
      <c r="R59" s="186">
        <f t="shared" si="135"/>
        <v>7.6457691653006954</v>
      </c>
      <c r="S59" s="186">
        <f>J16/S58</f>
        <v>7.9859685332026435</v>
      </c>
      <c r="T59" s="46">
        <f t="shared" ref="T59" si="136">K16/T58</f>
        <v>7.1481104527523165</v>
      </c>
      <c r="U59" s="46">
        <f t="shared" ref="U59" si="137">L16/U58</f>
        <v>5.7373377981378324</v>
      </c>
      <c r="V59" s="46">
        <f t="shared" ref="V59" si="138">M16/V58</f>
        <v>4.8104017409763973</v>
      </c>
      <c r="W59" s="229"/>
      <c r="X59" s="47">
        <f>X16/X58</f>
        <v>7.4452746336145115</v>
      </c>
      <c r="Y59" s="47">
        <f t="shared" ref="Y59:AC59" si="139">Y16/Y58</f>
        <v>7.2644867814046616</v>
      </c>
      <c r="Z59" s="47">
        <f t="shared" si="139"/>
        <v>7.1479768228465907</v>
      </c>
      <c r="AA59" s="47">
        <f t="shared" si="139"/>
        <v>7.6457691653006954</v>
      </c>
      <c r="AB59" s="47">
        <f t="shared" si="139"/>
        <v>7.9859685332026435</v>
      </c>
      <c r="AC59" s="46">
        <f t="shared" si="139"/>
        <v>7.6331426662618451</v>
      </c>
      <c r="AD59" s="46">
        <f>AD16/AD58</f>
        <v>6.8122104851089347</v>
      </c>
      <c r="AE59" s="46">
        <f>AE16/AE58</f>
        <v>6.3597858923438499</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125.37634230121746</v>
      </c>
      <c r="F60" s="186">
        <f t="shared" ref="F60:M60" si="140">1000/F59</f>
        <v>134.31337985641542</v>
      </c>
      <c r="G60" s="186">
        <f t="shared" si="140"/>
        <v>137.65597351760064</v>
      </c>
      <c r="H60" s="186">
        <f t="shared" si="140"/>
        <v>139.89972614401438</v>
      </c>
      <c r="I60" s="186">
        <f t="shared" si="140"/>
        <v>130.79128840802136</v>
      </c>
      <c r="J60" s="186">
        <f t="shared" si="140"/>
        <v>125.21962687961734</v>
      </c>
      <c r="K60" s="186">
        <f t="shared" si="140"/>
        <v>139.89711079729594</v>
      </c>
      <c r="L60" s="186">
        <f t="shared" si="140"/>
        <v>174.29686645338714</v>
      </c>
      <c r="M60" s="186">
        <f t="shared" si="140"/>
        <v>207.88284510245992</v>
      </c>
      <c r="N60" s="40"/>
      <c r="O60" s="186">
        <f>1000/O59</f>
        <v>134.31337985641542</v>
      </c>
      <c r="P60" s="186">
        <f t="shared" ref="P60:R60" si="141">1000/P59</f>
        <v>137.65597351760064</v>
      </c>
      <c r="Q60" s="186">
        <f t="shared" si="141"/>
        <v>139.89972614401438</v>
      </c>
      <c r="R60" s="186">
        <f t="shared" si="141"/>
        <v>130.79128840802136</v>
      </c>
      <c r="S60" s="186">
        <f>1000/S59</f>
        <v>125.21962687961734</v>
      </c>
      <c r="T60" s="186">
        <f t="shared" ref="T60" si="142">1000/T59</f>
        <v>139.89711079729594</v>
      </c>
      <c r="U60" s="186">
        <f t="shared" ref="U60" si="143">1000/U59</f>
        <v>174.29686645338714</v>
      </c>
      <c r="V60" s="186">
        <f t="shared" ref="V60" si="144">1000/V59</f>
        <v>207.88284510245992</v>
      </c>
      <c r="X60" s="186">
        <f>1000/X59</f>
        <v>134.31337985641542</v>
      </c>
      <c r="Y60" s="186">
        <f t="shared" ref="Y60:AC60" si="145">1000/Y59</f>
        <v>137.65597351760064</v>
      </c>
      <c r="Z60" s="186">
        <f t="shared" si="145"/>
        <v>139.89972614401438</v>
      </c>
      <c r="AA60" s="186">
        <f t="shared" si="145"/>
        <v>130.79128840802136</v>
      </c>
      <c r="AB60" s="186">
        <f t="shared" si="145"/>
        <v>125.21962687961734</v>
      </c>
      <c r="AC60" s="186">
        <f t="shared" si="145"/>
        <v>131.00763914972478</v>
      </c>
      <c r="AD60" s="186">
        <f>1000/AD59</f>
        <v>146.79522927043098</v>
      </c>
      <c r="AE60" s="186">
        <f>1000/AE59</f>
        <v>157.23799777659775</v>
      </c>
    </row>
    <row r="61" spans="1:47">
      <c r="A61" s="185" t="s">
        <v>16</v>
      </c>
      <c r="C61" s="228" t="s">
        <v>167</v>
      </c>
      <c r="E61" s="232">
        <f>E57/E58</f>
        <v>7.7131877744829089E-2</v>
      </c>
      <c r="F61" s="232">
        <f t="shared" si="110"/>
        <v>7.1134084603007172E-2</v>
      </c>
      <c r="G61" s="232">
        <f t="shared" ref="G61" si="146">IF($D$4,AA61,R61)</f>
        <v>6.7580567525471702E-2</v>
      </c>
      <c r="H61" s="232">
        <f t="shared" ref="H61:J61" si="147">IF($D$4,AC61,T61)</f>
        <v>6.1413091629700364E-2</v>
      </c>
      <c r="I61" s="232">
        <f t="shared" si="147"/>
        <v>5.3184501791949321E-2</v>
      </c>
      <c r="J61" s="232">
        <f t="shared" si="147"/>
        <v>4.9846405474701143E-2</v>
      </c>
      <c r="K61" s="232">
        <f t="shared" ref="K61:M61" si="148">IF($D$4,AC61,T61)</f>
        <v>6.1413091629700364E-2</v>
      </c>
      <c r="L61" s="232">
        <f t="shared" si="148"/>
        <v>5.3184501791949321E-2</v>
      </c>
      <c r="M61" s="232">
        <f t="shared" si="148"/>
        <v>4.9846405474701143E-2</v>
      </c>
      <c r="N61" s="40"/>
      <c r="O61" s="232">
        <f>O57/O58</f>
        <v>7.1134084603007172E-2</v>
      </c>
      <c r="P61" s="232">
        <f t="shared" ref="P61:R61" si="149">P57/P58</f>
        <v>6.8005100256796402E-2</v>
      </c>
      <c r="Q61" s="232">
        <f>Q57/Q58</f>
        <v>6.5306098980799823E-2</v>
      </c>
      <c r="R61" s="232">
        <f t="shared" si="149"/>
        <v>6.7580567525471702E-2</v>
      </c>
      <c r="S61" s="232">
        <f>S57/S58</f>
        <v>6.90684680133552E-2</v>
      </c>
      <c r="T61" s="232">
        <f t="shared" ref="T61:V61" si="150">T57/T58</f>
        <v>6.1413091629700364E-2</v>
      </c>
      <c r="U61" s="232">
        <f t="shared" si="150"/>
        <v>5.3184501791949321E-2</v>
      </c>
      <c r="V61" s="232">
        <f t="shared" si="150"/>
        <v>4.9846405474701143E-2</v>
      </c>
      <c r="W61" s="281"/>
      <c r="X61" s="232">
        <f>X57/X58</f>
        <v>7.1134084603007172E-2</v>
      </c>
      <c r="Y61" s="232">
        <f t="shared" ref="Y61:AB61" si="151">Y57/Y58</f>
        <v>6.8005100256796402E-2</v>
      </c>
      <c r="Z61" s="232">
        <f t="shared" si="151"/>
        <v>6.5306098980799823E-2</v>
      </c>
      <c r="AA61" s="232">
        <f t="shared" si="151"/>
        <v>6.7580567525471702E-2</v>
      </c>
      <c r="AB61" s="232">
        <f t="shared" si="151"/>
        <v>6.90684680133552E-2</v>
      </c>
      <c r="AC61" s="232">
        <f t="shared" ref="AC61" si="152">AC57/AC58</f>
        <v>6.5639524726188267E-2</v>
      </c>
      <c r="AD61" s="232">
        <f>AD57/AD58</f>
        <v>6.1397165810101038E-2</v>
      </c>
      <c r="AE61" s="232">
        <f>AE57/AE58</f>
        <v>6.0129655234149725E-2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629</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0.60422402508024786</v>
      </c>
      <c r="K75" s="61">
        <f t="shared" si="186"/>
        <v>0.59416237081988577</v>
      </c>
      <c r="L75" s="61">
        <f t="shared" si="186"/>
        <v>0.51083596982366253</v>
      </c>
      <c r="M75" s="61">
        <f t="shared" si="186"/>
        <v>0.41595264252078118</v>
      </c>
      <c r="N75" s="40"/>
      <c r="O75" s="186">
        <f t="shared" ref="O75:V75" si="187">O25*O13</f>
        <v>0.51352953330264561</v>
      </c>
      <c r="P75" s="186">
        <f t="shared" si="187"/>
        <v>0.51510723782285484</v>
      </c>
      <c r="Q75" s="186">
        <f>Q25*Q13</f>
        <v>0.51893420171073767</v>
      </c>
      <c r="R75" s="186">
        <f t="shared" si="187"/>
        <v>0.5399653125395153</v>
      </c>
      <c r="S75" s="186">
        <f t="shared" si="187"/>
        <v>0.60422402508024786</v>
      </c>
      <c r="T75" s="186">
        <f t="shared" si="187"/>
        <v>0.59416237081988577</v>
      </c>
      <c r="U75" s="186">
        <f t="shared" si="187"/>
        <v>0.51083596982366253</v>
      </c>
      <c r="V75" s="186">
        <f t="shared" si="187"/>
        <v>0.41595264252078118</v>
      </c>
      <c r="X75" s="186">
        <f>O75</f>
        <v>0.51352953330264561</v>
      </c>
      <c r="Y75" s="186">
        <f t="shared" ref="Y75:AB75" si="188">P75</f>
        <v>0.51510723782285484</v>
      </c>
      <c r="Z75" s="186">
        <f t="shared" si="188"/>
        <v>0.51893420171073767</v>
      </c>
      <c r="AA75" s="186">
        <f t="shared" si="188"/>
        <v>0.5399653125395153</v>
      </c>
      <c r="AB75" s="186">
        <f t="shared" si="188"/>
        <v>0.60422402508024786</v>
      </c>
      <c r="AC75" s="186">
        <f>AC25*AC13</f>
        <v>1.4854059270497144</v>
      </c>
      <c r="AD75" s="186">
        <f>AD25*AD13</f>
        <v>1.0216719396473251</v>
      </c>
      <c r="AE75" s="186">
        <f>AE25*AE13</f>
        <v>0.83190528504156236</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9.4695619064919008</v>
      </c>
      <c r="K81" s="186">
        <f t="shared" ref="K81:K84" si="216">IF($D$4,AC81,T81)</f>
        <v>11.226141877570784</v>
      </c>
      <c r="L81" s="186">
        <f t="shared" ref="L81:L84" si="217">IF($D$4,AD81,U81)</f>
        <v>12.954177363400214</v>
      </c>
      <c r="M81" s="186">
        <f t="shared" ref="M81:M84" si="218">IF($D$4,AE81,V81)</f>
        <v>14.392807231799315</v>
      </c>
      <c r="N81" s="40"/>
      <c r="O81" s="186">
        <f>O$26*O$14</f>
        <v>8.826358475322154</v>
      </c>
      <c r="P81" s="186">
        <f t="shared" ref="P81:V81" si="219">P$26*P$14</f>
        <v>9.2340547486185294</v>
      </c>
      <c r="Q81" s="186">
        <f t="shared" si="219"/>
        <v>9.7394791998722337</v>
      </c>
      <c r="R81" s="186">
        <f t="shared" si="219"/>
        <v>10.234967504004217</v>
      </c>
      <c r="S81" s="186">
        <f t="shared" si="219"/>
        <v>9.4695619064919008</v>
      </c>
      <c r="T81" s="291">
        <f t="shared" si="219"/>
        <v>11.226141877570784</v>
      </c>
      <c r="U81" s="291">
        <f t="shared" si="219"/>
        <v>12.954177363400214</v>
      </c>
      <c r="V81" s="291">
        <f t="shared" si="219"/>
        <v>14.392807231799315</v>
      </c>
      <c r="X81" s="62">
        <f t="shared" si="201"/>
        <v>8.826358475322154</v>
      </c>
      <c r="Y81" s="62">
        <f t="shared" si="202"/>
        <v>9.2340547486185294</v>
      </c>
      <c r="Z81" s="62">
        <f t="shared" si="203"/>
        <v>9.7394791998722337</v>
      </c>
      <c r="AA81" s="62">
        <f t="shared" si="204"/>
        <v>10.234967504004217</v>
      </c>
      <c r="AB81" s="62">
        <f t="shared" si="205"/>
        <v>9.4695619064919008</v>
      </c>
      <c r="AC81" s="186">
        <f>AC$26*AC$14</f>
        <v>10.664834783692244</v>
      </c>
      <c r="AD81" s="186">
        <f>AD$26*AD$14</f>
        <v>11.691145070468693</v>
      </c>
      <c r="AE81" s="186">
        <f>AE$26*AE$14</f>
        <v>12.340033100363934</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9.1110971340540559</v>
      </c>
      <c r="J86" s="186">
        <f t="shared" ref="J86:J89" si="233">IF($D$4,AB86,S86)</f>
        <v>9.2323328581232378</v>
      </c>
      <c r="K86" s="186">
        <f t="shared" ref="K86:K89" si="234">IF($D$4,AC86,T86)</f>
        <v>11.63781529434717</v>
      </c>
      <c r="L86" s="186">
        <f t="shared" ref="L86:L89" si="235">IF($D$4,AD86,U86)</f>
        <v>16.46974979733141</v>
      </c>
      <c r="M86" s="186">
        <f t="shared" ref="M86:M89" si="236">IF($D$4,AE86,V86)</f>
        <v>21.172160133961516</v>
      </c>
      <c r="N86" s="40"/>
      <c r="O86" s="186">
        <f>O$27*O$15</f>
        <v>9.5402930821095318</v>
      </c>
      <c r="P86" s="186">
        <f t="shared" ref="P86:V86" si="237">P$27*P$15</f>
        <v>10.249512727937956</v>
      </c>
      <c r="Q86" s="186">
        <f t="shared" si="237"/>
        <v>10.785581249292237</v>
      </c>
      <c r="R86" s="186">
        <f t="shared" si="237"/>
        <v>9.1110971340540559</v>
      </c>
      <c r="S86" s="186">
        <f t="shared" si="237"/>
        <v>9.2323328581232378</v>
      </c>
      <c r="T86" s="291">
        <f t="shared" si="237"/>
        <v>11.63781529434717</v>
      </c>
      <c r="U86" s="291">
        <f t="shared" si="237"/>
        <v>16.46974979733141</v>
      </c>
      <c r="V86" s="291">
        <f t="shared" si="237"/>
        <v>21.172160133961516</v>
      </c>
      <c r="X86" s="62">
        <f t="shared" si="201"/>
        <v>9.5402930821095318</v>
      </c>
      <c r="Y86" s="62">
        <f t="shared" si="202"/>
        <v>10.249512727937956</v>
      </c>
      <c r="Z86" s="62">
        <f t="shared" si="203"/>
        <v>10.785581249292237</v>
      </c>
      <c r="AA86" s="62">
        <f t="shared" si="204"/>
        <v>9.1110971340540559</v>
      </c>
      <c r="AB86" s="62">
        <f t="shared" si="205"/>
        <v>9.2323328581232378</v>
      </c>
      <c r="AC86" s="186">
        <f>AC$27*AC$15</f>
        <v>11.34686991198849</v>
      </c>
      <c r="AD86" s="186">
        <f>AD$27*AD$15</f>
        <v>15.656555901088169</v>
      </c>
      <c r="AE86" s="186">
        <f>AE$27*AE$15</f>
        <v>19.623615109163485</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0.71119144186232286</v>
      </c>
      <c r="K87" s="62">
        <f t="shared" si="234"/>
        <v>0.72641438338744257</v>
      </c>
      <c r="L87" s="62">
        <f t="shared" si="235"/>
        <v>0.77931760118081295</v>
      </c>
      <c r="M87" s="62">
        <f t="shared" si="236"/>
        <v>0.82170196023217945</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0.71119144186232286</v>
      </c>
      <c r="T87" s="289">
        <f t="shared" si="239"/>
        <v>0.72641438338744257</v>
      </c>
      <c r="U87" s="289">
        <f t="shared" si="239"/>
        <v>0.77931760118081295</v>
      </c>
      <c r="V87" s="289">
        <f>V$43*1000*V$37*V$32/V$67/V$64</f>
        <v>0.82170196023217945</v>
      </c>
      <c r="W87" s="240"/>
      <c r="X87" s="62">
        <f t="shared" si="201"/>
        <v>0.69691003522723105</v>
      </c>
      <c r="Y87" s="62">
        <f t="shared" si="202"/>
        <v>0.69691003522723105</v>
      </c>
      <c r="Z87" s="62">
        <f t="shared" si="203"/>
        <v>0.69691003522723105</v>
      </c>
      <c r="AA87" s="62">
        <f t="shared" si="204"/>
        <v>0.69561638544480764</v>
      </c>
      <c r="AB87" s="62">
        <f t="shared" si="205"/>
        <v>0.71119144186232286</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0.27880855813767713</v>
      </c>
      <c r="K90" s="33">
        <f t="shared" si="240"/>
        <v>0.23858561661255739</v>
      </c>
      <c r="L90" s="33">
        <f t="shared" si="240"/>
        <v>0.18068239881918702</v>
      </c>
      <c r="M90" s="33">
        <f t="shared" si="240"/>
        <v>0.13329803976782051</v>
      </c>
      <c r="N90" s="241"/>
      <c r="O90" s="33">
        <f t="shared" ref="O90:V90" si="241">1-SUM(O87:O89)</f>
        <v>0.29308996477276894</v>
      </c>
      <c r="P90" s="33">
        <f t="shared" si="241"/>
        <v>0.29308996477276894</v>
      </c>
      <c r="Q90" s="33">
        <f t="shared" si="241"/>
        <v>0.29308996477276894</v>
      </c>
      <c r="R90" s="33">
        <f t="shared" si="241"/>
        <v>0.29438361455519235</v>
      </c>
      <c r="S90" s="33">
        <f t="shared" si="241"/>
        <v>0.27880855813767713</v>
      </c>
      <c r="T90" s="33">
        <f t="shared" si="241"/>
        <v>0.23858561661255739</v>
      </c>
      <c r="U90" s="33">
        <f t="shared" si="241"/>
        <v>0.18068239881918702</v>
      </c>
      <c r="V90" s="33">
        <f t="shared" si="241"/>
        <v>0.13329803976782051</v>
      </c>
      <c r="W90" s="240"/>
      <c r="X90" s="62">
        <f t="shared" si="201"/>
        <v>0.29308996477276894</v>
      </c>
      <c r="Y90" s="62">
        <f t="shared" si="202"/>
        <v>0.29308996477276894</v>
      </c>
      <c r="Z90" s="62">
        <f t="shared" si="203"/>
        <v>0.29308996477276894</v>
      </c>
      <c r="AA90" s="62">
        <f t="shared" si="204"/>
        <v>0.29438361455519235</v>
      </c>
      <c r="AB90" s="62">
        <f t="shared" si="205"/>
        <v>0.27880855813767713</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29.606977228932145</v>
      </c>
      <c r="K93" s="186">
        <f t="shared" ref="K93:K95" si="248">IF($D$4,AC93,T93)</f>
        <v>29.113956170174401</v>
      </c>
      <c r="L93" s="186">
        <f t="shared" ref="L93:L95" si="249">IF($D$4,AD93,U93)</f>
        <v>25.030962521359463</v>
      </c>
      <c r="M93" s="186">
        <f t="shared" ref="M93:M95" si="250">IF($D$4,AE93,V93)</f>
        <v>20.381679483518276</v>
      </c>
      <c r="N93" s="40"/>
      <c r="O93" s="186">
        <f>(1-O$25)*O$13</f>
        <v>25.162947131829636</v>
      </c>
      <c r="P93" s="186">
        <f>(1-P$25)*P$13</f>
        <v>25.240254653319884</v>
      </c>
      <c r="Q93" s="186">
        <f t="shared" ref="Q93:V93" si="251">(1-Q$25)*Q$13</f>
        <v>25.427775883826147</v>
      </c>
      <c r="R93" s="186">
        <f t="shared" si="251"/>
        <v>26.458300314436251</v>
      </c>
      <c r="S93" s="186">
        <f t="shared" si="251"/>
        <v>29.606977228932145</v>
      </c>
      <c r="T93" s="186">
        <f t="shared" si="251"/>
        <v>29.113956170174401</v>
      </c>
      <c r="U93" s="186">
        <f t="shared" si="251"/>
        <v>25.030962521359463</v>
      </c>
      <c r="V93" s="186">
        <f t="shared" si="251"/>
        <v>20.381679483518276</v>
      </c>
      <c r="X93" s="186">
        <f>O93</f>
        <v>25.162947131829636</v>
      </c>
      <c r="Y93" s="186">
        <f t="shared" ref="Y93:AB93" si="252">P93</f>
        <v>25.240254653319884</v>
      </c>
      <c r="Z93" s="186">
        <f t="shared" si="252"/>
        <v>25.427775883826147</v>
      </c>
      <c r="AA93" s="186">
        <f t="shared" si="252"/>
        <v>26.458300314436251</v>
      </c>
      <c r="AB93" s="186">
        <f t="shared" si="252"/>
        <v>29.606977228932145</v>
      </c>
      <c r="AC93" s="186">
        <f>(1-AC$25)*AC$13</f>
        <v>28.222712613944573</v>
      </c>
      <c r="AD93" s="186">
        <f>(1-AD$25)*AD$13</f>
        <v>24.5201265515358</v>
      </c>
      <c r="AE93" s="186">
        <f>(1-AE$25)*AE$13</f>
        <v>19.965726840997494</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8.39753603028527</v>
      </c>
      <c r="K97" s="186">
        <f t="shared" ref="K97:K99" si="266">IF($D$4,AC97,T97)</f>
        <v>9.9552578914306959</v>
      </c>
      <c r="L97" s="186">
        <f t="shared" ref="L97:L99" si="267">IF($D$4,AD97,U97)</f>
        <v>11.487666718486983</v>
      </c>
      <c r="M97" s="186">
        <f t="shared" ref="M97:M99" si="268">IF($D$4,AE97,V97)</f>
        <v>12.76343282819939</v>
      </c>
      <c r="N97" s="40"/>
      <c r="O97" s="186">
        <f>(1-O$26)*O$14</f>
        <v>7.8271480818894563</v>
      </c>
      <c r="P97" s="186">
        <f t="shared" ref="P97:V97" si="269">(1-P$26)*P$14</f>
        <v>8.1886900600956771</v>
      </c>
      <c r="Q97" s="186">
        <f t="shared" si="269"/>
        <v>8.636896648943301</v>
      </c>
      <c r="R97" s="186">
        <f t="shared" si="269"/>
        <v>9.0762919375131723</v>
      </c>
      <c r="S97" s="186">
        <f t="shared" si="269"/>
        <v>8.39753603028527</v>
      </c>
      <c r="T97" s="186">
        <f t="shared" si="269"/>
        <v>9.9552578914306959</v>
      </c>
      <c r="U97" s="186">
        <f t="shared" si="269"/>
        <v>11.487666718486983</v>
      </c>
      <c r="V97" s="186">
        <f t="shared" si="269"/>
        <v>12.76343282819939</v>
      </c>
      <c r="X97" s="186">
        <f t="shared" si="253"/>
        <v>7.8271480818894563</v>
      </c>
      <c r="Y97" s="186">
        <f t="shared" si="254"/>
        <v>8.1886900600956771</v>
      </c>
      <c r="Z97" s="186">
        <f t="shared" si="255"/>
        <v>8.636896648943301</v>
      </c>
      <c r="AA97" s="186">
        <f t="shared" si="256"/>
        <v>9.0762919375131723</v>
      </c>
      <c r="AB97" s="186">
        <f t="shared" si="257"/>
        <v>8.39753603028527</v>
      </c>
      <c r="AC97" s="186">
        <f>(1-AC$26)*AC$14</f>
        <v>10.516564985309236</v>
      </c>
      <c r="AD97" s="186">
        <f>(1-AD$26)*AD$14</f>
        <v>12.750699011418506</v>
      </c>
      <c r="AE97" s="186">
        <f>(1-AE$26)*AE$14</f>
        <v>14.816206959634771</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2.7506408659459476</v>
      </c>
      <c r="J101" s="186">
        <f t="shared" ref="J101:J103" si="278">IF($D$4,AB101,S101)</f>
        <v>2.7872419395741526</v>
      </c>
      <c r="K101" s="186">
        <f t="shared" ref="K101:K103" si="279">IF($D$4,AC101,T101)</f>
        <v>3.5134572563511175</v>
      </c>
      <c r="L101" s="186">
        <f t="shared" ref="L101:L103" si="280">IF($D$4,AD101,U101)</f>
        <v>4.9722186228396748</v>
      </c>
      <c r="M101" s="186">
        <f t="shared" ref="M101:M103" si="281">IF($D$4,AE101,V101)</f>
        <v>6.3918766343909175</v>
      </c>
      <c r="N101" s="40"/>
      <c r="O101" s="186">
        <f>(1-O$27)*O$15</f>
        <v>2.880215152867692</v>
      </c>
      <c r="P101" s="186">
        <f t="shared" ref="P101:V101" si="282">(1-P$27)*P$15</f>
        <v>3.0943286138531914</v>
      </c>
      <c r="Q101" s="186">
        <f t="shared" si="282"/>
        <v>3.2561677381747867</v>
      </c>
      <c r="R101" s="186">
        <f t="shared" si="282"/>
        <v>2.7506408659459476</v>
      </c>
      <c r="S101" s="186">
        <f t="shared" si="282"/>
        <v>2.7872419395741526</v>
      </c>
      <c r="T101" s="186">
        <f t="shared" si="282"/>
        <v>3.5134572563511175</v>
      </c>
      <c r="U101" s="186">
        <f t="shared" si="282"/>
        <v>4.9722186228396748</v>
      </c>
      <c r="V101" s="186">
        <f t="shared" si="282"/>
        <v>6.3918766343909175</v>
      </c>
      <c r="X101" s="186">
        <f t="shared" si="253"/>
        <v>2.880215152867692</v>
      </c>
      <c r="Y101" s="186">
        <f t="shared" si="254"/>
        <v>3.0943286138531914</v>
      </c>
      <c r="Z101" s="186">
        <f t="shared" si="255"/>
        <v>3.2561677381747867</v>
      </c>
      <c r="AA101" s="186">
        <f t="shared" si="256"/>
        <v>2.7506408659459476</v>
      </c>
      <c r="AB101" s="186">
        <f t="shared" si="257"/>
        <v>2.7872419395741526</v>
      </c>
      <c r="AC101" s="186">
        <f>(1-AC$27)*AC$15</f>
        <v>3.8044026387097976</v>
      </c>
      <c r="AD101" s="186">
        <f>(1-AD$27)*AD$15</f>
        <v>5.7854125190829144</v>
      </c>
      <c r="AE101" s="186">
        <f>(1-AE$27)*AE$15</f>
        <v>7.9404216591889485</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1.1155816913538514</v>
      </c>
      <c r="K107" s="186">
        <f t="shared" ref="K107:K108" si="293">IF($D$4,AC107,T107)</f>
        <v>1.0970048112370741</v>
      </c>
      <c r="L107" s="186">
        <f t="shared" ref="L107:L108" si="294">IF($D$4,AD107,U107)</f>
        <v>0.94315888075549459</v>
      </c>
      <c r="M107" s="186">
        <f t="shared" ref="M107:M108" si="295">IF($D$4,AE107,V107)</f>
        <v>0.76797534226615471</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1.1155816913538514</v>
      </c>
      <c r="T107" s="303">
        <f t="shared" si="296"/>
        <v>1.0970048112370741</v>
      </c>
      <c r="U107" s="303">
        <f t="shared" si="296"/>
        <v>0.94315888075549459</v>
      </c>
      <c r="V107" s="303">
        <f t="shared" si="296"/>
        <v>0.76797534226615471</v>
      </c>
      <c r="X107" s="186">
        <f>O107</f>
        <v>0.94813201981803652</v>
      </c>
      <c r="Y107" s="186">
        <f t="shared" ref="Y107:AB107" si="297">P107</f>
        <v>0.95104494317767596</v>
      </c>
      <c r="Z107" s="186">
        <f t="shared" si="297"/>
        <v>0.95811068480591965</v>
      </c>
      <c r="AA107" s="186">
        <f t="shared" si="297"/>
        <v>0.99694052475857964</v>
      </c>
      <c r="AB107" s="186">
        <f t="shared" si="297"/>
        <v>1.1155816913538514</v>
      </c>
      <c r="AC107" s="303">
        <f t="shared" ref="AC107:AE109" si="298">AC25*AC13*AC30*AC41</f>
        <v>2.475117105353648</v>
      </c>
      <c r="AD107" s="303">
        <f t="shared" si="298"/>
        <v>1.5364176062367099</v>
      </c>
      <c r="AE107" s="303">
        <f t="shared" si="298"/>
        <v>1.1290648925996181</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36.602744814876282</v>
      </c>
      <c r="K108" s="186">
        <f t="shared" si="293"/>
        <v>43.392462128434893</v>
      </c>
      <c r="L108" s="186">
        <f t="shared" si="294"/>
        <v>50.071846300949083</v>
      </c>
      <c r="M108" s="186">
        <f t="shared" si="295"/>
        <v>55.632589498580188</v>
      </c>
      <c r="N108" s="40"/>
      <c r="O108" s="186">
        <f t="shared" si="296"/>
        <v>34.116567387912205</v>
      </c>
      <c r="P108" s="186">
        <f t="shared" si="296"/>
        <v>35.69243782424283</v>
      </c>
      <c r="Q108" s="186">
        <f t="shared" si="296"/>
        <v>37.646057473717377</v>
      </c>
      <c r="R108" s="186">
        <f t="shared" si="296"/>
        <v>39.561270884220072</v>
      </c>
      <c r="S108" s="186">
        <f t="shared" si="296"/>
        <v>36.602744814876282</v>
      </c>
      <c r="T108" s="303">
        <f t="shared" si="296"/>
        <v>43.392462128434893</v>
      </c>
      <c r="U108" s="303">
        <f t="shared" si="296"/>
        <v>50.071846300949083</v>
      </c>
      <c r="V108" s="303">
        <f t="shared" si="296"/>
        <v>55.632589498580188</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36.602744814876282</v>
      </c>
      <c r="AC108" s="303">
        <f t="shared" si="298"/>
        <v>37.203612217366853</v>
      </c>
      <c r="AD108" s="303">
        <f t="shared" si="298"/>
        <v>38.74464017310428</v>
      </c>
      <c r="AE108" s="303">
        <f t="shared" si="298"/>
        <v>36.907796518875408</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50.04620969940715</v>
      </c>
      <c r="J109" s="186">
        <f t="shared" ref="J109:J111" si="308">IF($D$4,AB109,S109)</f>
        <v>51.84760348198494</v>
      </c>
      <c r="K109" s="186">
        <f t="shared" ref="K109:K111" si="309">IF($D$4,AC109,T109)</f>
        <v>66.755431310269813</v>
      </c>
      <c r="L109" s="186">
        <f t="shared" ref="L109:L111" si="310">IF($D$4,AD109,U109)</f>
        <v>101.35197076419657</v>
      </c>
      <c r="M109" s="186">
        <f t="shared" ref="M109:M111" si="311">IF($D$4,AE109,V109)</f>
        <v>137.37579045023355</v>
      </c>
      <c r="N109" s="40"/>
      <c r="O109" s="186">
        <f t="shared" si="296"/>
        <v>52.501189854698488</v>
      </c>
      <c r="P109" s="186">
        <f t="shared" si="296"/>
        <v>56.404096710269307</v>
      </c>
      <c r="Q109" s="186">
        <f t="shared" si="296"/>
        <v>59.354135558397175</v>
      </c>
      <c r="R109" s="186">
        <f t="shared" si="296"/>
        <v>50.04620969940715</v>
      </c>
      <c r="S109" s="186">
        <f t="shared" si="296"/>
        <v>51.84760348198494</v>
      </c>
      <c r="T109" s="303">
        <f t="shared" si="296"/>
        <v>66.755431310269813</v>
      </c>
      <c r="U109" s="303">
        <f t="shared" si="296"/>
        <v>101.35197076419657</v>
      </c>
      <c r="V109" s="303">
        <f t="shared" si="296"/>
        <v>137.37579045023355</v>
      </c>
      <c r="X109" s="186">
        <f t="shared" si="299"/>
        <v>52.501189854698488</v>
      </c>
      <c r="Y109" s="186">
        <f t="shared" si="300"/>
        <v>56.404096710269307</v>
      </c>
      <c r="Z109" s="186">
        <f t="shared" si="301"/>
        <v>59.354135558397175</v>
      </c>
      <c r="AA109" s="186">
        <f t="shared" si="302"/>
        <v>50.04620969940715</v>
      </c>
      <c r="AB109" s="186">
        <f t="shared" si="303"/>
        <v>51.84760348198494</v>
      </c>
      <c r="AC109" s="303">
        <f t="shared" si="298"/>
        <v>59.249654453975644</v>
      </c>
      <c r="AD109" s="303">
        <f t="shared" si="298"/>
        <v>77.716853724356369</v>
      </c>
      <c r="AE109" s="303">
        <f t="shared" si="298"/>
        <v>92.599198151087734</v>
      </c>
    </row>
    <row r="110" spans="1:47">
      <c r="A110" s="185" t="s">
        <v>16</v>
      </c>
      <c r="C110" s="228" t="str">
        <f>C57</f>
        <v>Other (gov/company/car rental)</v>
      </c>
      <c r="D110" s="185" t="s">
        <v>173</v>
      </c>
      <c r="E110" s="186">
        <f t="shared" ref="E110" si="312">E50</f>
        <v>6.8311858080285788</v>
      </c>
      <c r="F110" s="186">
        <f t="shared" si="304"/>
        <v>7.0618553137404447</v>
      </c>
      <c r="G110" s="186">
        <f t="shared" si="305"/>
        <v>7.1431116327627917</v>
      </c>
      <c r="H110" s="186">
        <f t="shared" si="306"/>
        <v>7.1987258831010505</v>
      </c>
      <c r="I110" s="186">
        <f t="shared" si="307"/>
        <v>6.9413335627146884</v>
      </c>
      <c r="J110" s="186">
        <f t="shared" si="308"/>
        <v>7.0168970670020441</v>
      </c>
      <c r="K110" s="186">
        <f t="shared" si="309"/>
        <v>7.6597701948862014</v>
      </c>
      <c r="L110" s="186">
        <f t="shared" si="310"/>
        <v>8.9384539552072493</v>
      </c>
      <c r="M110" s="186">
        <f t="shared" si="311"/>
        <v>10.564190461835205</v>
      </c>
      <c r="N110" s="42"/>
      <c r="O110" s="186">
        <f>O50</f>
        <v>7.0618553137404447</v>
      </c>
      <c r="P110" s="186">
        <f t="shared" ref="P110:V110" si="313">P50</f>
        <v>7.1431116327627917</v>
      </c>
      <c r="Q110" s="186">
        <f t="shared" si="313"/>
        <v>7.1987258831010505</v>
      </c>
      <c r="R110" s="186">
        <f t="shared" si="313"/>
        <v>6.9413335627146884</v>
      </c>
      <c r="S110" s="186">
        <f t="shared" si="313"/>
        <v>7.0168970670020441</v>
      </c>
      <c r="T110" s="303">
        <f t="shared" si="313"/>
        <v>7.6597701948862014</v>
      </c>
      <c r="U110" s="303">
        <f t="shared" si="313"/>
        <v>8.9384539552072493</v>
      </c>
      <c r="V110" s="303">
        <f t="shared" si="313"/>
        <v>10.564190461835205</v>
      </c>
      <c r="X110" s="186">
        <f t="shared" si="299"/>
        <v>7.0618553137404447</v>
      </c>
      <c r="Y110" s="186">
        <f t="shared" si="300"/>
        <v>7.1431116327627917</v>
      </c>
      <c r="Z110" s="186">
        <f t="shared" si="301"/>
        <v>7.1987258831010505</v>
      </c>
      <c r="AA110" s="186">
        <f t="shared" si="302"/>
        <v>6.9413335627146884</v>
      </c>
      <c r="AB110" s="186">
        <f t="shared" si="303"/>
        <v>7.0168970670020441</v>
      </c>
      <c r="AC110" s="303">
        <f>AC50</f>
        <v>7.283358503726614</v>
      </c>
      <c r="AD110" s="303">
        <f>AD50</f>
        <v>7.8432346584269155</v>
      </c>
      <c r="AE110" s="303">
        <f>AE50</f>
        <v>8.2641988640120569</v>
      </c>
    </row>
    <row r="111" spans="1:47">
      <c r="A111" s="185" t="s">
        <v>16</v>
      </c>
      <c r="C111" s="228" t="s">
        <v>5</v>
      </c>
      <c r="D111" s="185" t="s">
        <v>173</v>
      </c>
      <c r="E111" s="186">
        <f t="shared" ref="E111" si="314">SUM(E107:E110)</f>
        <v>90.918255064292651</v>
      </c>
      <c r="F111" s="186">
        <f t="shared" si="304"/>
        <v>94.627744576169164</v>
      </c>
      <c r="G111" s="186">
        <f t="shared" si="305"/>
        <v>100.19069111045262</v>
      </c>
      <c r="H111" s="186">
        <f t="shared" si="306"/>
        <v>105.15702960002152</v>
      </c>
      <c r="I111" s="186">
        <f t="shared" si="307"/>
        <v>97.545754671100482</v>
      </c>
      <c r="J111" s="186">
        <f t="shared" si="308"/>
        <v>96.582827055217123</v>
      </c>
      <c r="K111" s="186">
        <f t="shared" si="309"/>
        <v>118.90466844482799</v>
      </c>
      <c r="L111" s="186">
        <f t="shared" si="310"/>
        <v>161.3054299011084</v>
      </c>
      <c r="M111" s="186">
        <f t="shared" si="311"/>
        <v>204.34054575291509</v>
      </c>
      <c r="N111" s="40"/>
      <c r="O111" s="186">
        <f>SUM(O107:O110)</f>
        <v>94.627744576169164</v>
      </c>
      <c r="P111" s="186">
        <f t="shared" ref="P111:V111" si="315">SUM(P107:P110)</f>
        <v>100.19069111045262</v>
      </c>
      <c r="Q111" s="186">
        <f t="shared" si="315"/>
        <v>105.15702960002152</v>
      </c>
      <c r="R111" s="186">
        <f t="shared" si="315"/>
        <v>97.545754671100482</v>
      </c>
      <c r="S111" s="186">
        <f t="shared" si="315"/>
        <v>96.582827055217123</v>
      </c>
      <c r="T111" s="303">
        <f t="shared" si="315"/>
        <v>118.90466844482799</v>
      </c>
      <c r="U111" s="303">
        <f t="shared" si="315"/>
        <v>161.3054299011084</v>
      </c>
      <c r="V111" s="303">
        <f t="shared" si="315"/>
        <v>204.34054575291509</v>
      </c>
      <c r="X111" s="186">
        <f t="shared" si="299"/>
        <v>94.627744576169164</v>
      </c>
      <c r="Y111" s="186">
        <f t="shared" si="300"/>
        <v>100.19069111045262</v>
      </c>
      <c r="Z111" s="186">
        <f t="shared" si="301"/>
        <v>105.15702960002152</v>
      </c>
      <c r="AA111" s="186">
        <f t="shared" si="302"/>
        <v>97.545754671100482</v>
      </c>
      <c r="AB111" s="186">
        <f t="shared" si="303"/>
        <v>96.582827055217123</v>
      </c>
      <c r="AC111" s="303">
        <f>SUM(AC107:AC110)</f>
        <v>106.21174228042275</v>
      </c>
      <c r="AD111" s="303">
        <f>SUM(AD107:AD110)</f>
        <v>125.84114616212429</v>
      </c>
      <c r="AE111" s="303">
        <f>SUM(AE107:AE110)</f>
        <v>138.90025842657482</v>
      </c>
    </row>
    <row r="112" spans="1:47">
      <c r="A112" s="185" t="s">
        <v>16</v>
      </c>
      <c r="C112" s="228"/>
      <c r="E112" s="233">
        <f>SUM(E149:E151)</f>
        <v>90.918255064292637</v>
      </c>
      <c r="F112" s="233">
        <f t="shared" ref="F112:L112" si="316">SUM(F149:F151)</f>
        <v>96.867586282761309</v>
      </c>
      <c r="G112" s="233">
        <f t="shared" si="316"/>
        <v>100.19069111045262</v>
      </c>
      <c r="H112" s="233">
        <f t="shared" si="316"/>
        <v>105.15702960002152</v>
      </c>
      <c r="I112" s="233">
        <f t="shared" si="316"/>
        <v>97.545754671100482</v>
      </c>
      <c r="J112" s="233">
        <f t="shared" si="316"/>
        <v>96.582827055217123</v>
      </c>
      <c r="K112" s="233">
        <f t="shared" si="316"/>
        <v>118.90466844482799</v>
      </c>
      <c r="L112" s="233">
        <f t="shared" si="316"/>
        <v>161.3054299011084</v>
      </c>
      <c r="M112" s="233">
        <f>SUM(M149:M151)</f>
        <v>204.34054575291509</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4.333322315208382</v>
      </c>
      <c r="K115" s="186">
        <f>K$64*(1-K$73)*K68*(K75*K78+K93*K94)/1000</f>
        <v>7.113794660381962</v>
      </c>
      <c r="L115" s="186">
        <f>L$64*(1-L$73)*L68*(L75*L78+L93*L94)/1000</f>
        <v>12.232286569908737</v>
      </c>
      <c r="M115" s="186">
        <f>M$64*(1-M$73)*M68*(M75*M78+M93*M94)/1000</f>
        <v>14.940368993342515</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4.333322315208382</v>
      </c>
      <c r="T115" s="303">
        <f>T$64*(1-T$73)*T68*(T75*T78+T93*T94)/1000</f>
        <v>7.113794660381962</v>
      </c>
      <c r="U115" s="303">
        <f>U$64*(1-U$73)*U68*(U75*U78+U93*U94)/1000</f>
        <v>12.232286569908737</v>
      </c>
      <c r="V115" s="303">
        <f>V$64*(1-V$73)*V68*(V75*V78+V93*V94)/1000</f>
        <v>14.940368993342515</v>
      </c>
      <c r="W115" s="240"/>
      <c r="X115" s="186">
        <f>O115</f>
        <v>1.2296785630890161E-2</v>
      </c>
      <c r="Y115" s="186">
        <f t="shared" ref="Y115:AB117" si="321">P115</f>
        <v>0.61672823758459472</v>
      </c>
      <c r="Z115" s="186">
        <f t="shared" si="321"/>
        <v>1.2301941755901284</v>
      </c>
      <c r="AA115" s="186">
        <f t="shared" si="321"/>
        <v>1.2800508818208238</v>
      </c>
      <c r="AB115" s="186">
        <f t="shared" si="321"/>
        <v>4.333322315208382</v>
      </c>
      <c r="AC115" s="303">
        <f>AC$64*(1-AC$73)*AC68*(AC75*AC78+AC93*AC94)/1000</f>
        <v>8.8012529286586147</v>
      </c>
      <c r="AD115" s="303">
        <f>AD$64*(1-AD$73)*AD68*(AD75*AD78+AD93*AD94)/1000</f>
        <v>21.403656779533332</v>
      </c>
      <c r="AE115" s="303">
        <f>AE$64*(1-AE$73)*AE68*(AE75*AE78+AE93*AE94)/1000</f>
        <v>34.680186754778937</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1.9291362560749613E-2</v>
      </c>
      <c r="K116" s="186">
        <f>K$64*(1-K$73)*K69*(K75*K79+K93*K95)/1000</f>
        <v>1.8970119094351902E-2</v>
      </c>
      <c r="L116" s="186">
        <f>L$64*(1-L$73)*L69*(L75*L79+L93*L95)/1000</f>
        <v>1.6309715426544982E-2</v>
      </c>
      <c r="M116" s="186">
        <f>M$64*(1-M$73)*M69*(M75*M79+M93*M95)/1000</f>
        <v>1.328032799408224E-2</v>
      </c>
      <c r="N116" s="241"/>
      <c r="O116" s="186">
        <f>O$64*(1-O$73)*O69*(O75*O79+O93*O95)/1000</f>
        <v>0</v>
      </c>
      <c r="P116" s="186">
        <f t="shared" ref="P116:S116" si="324">P$64*(1-P$73)*P69*(P75*P79+P93*P95)/1000</f>
        <v>0</v>
      </c>
      <c r="Q116" s="186">
        <f t="shared" si="324"/>
        <v>1.6568271725119574E-2</v>
      </c>
      <c r="R116" s="186">
        <f t="shared" si="324"/>
        <v>1.7239742516105373E-2</v>
      </c>
      <c r="S116" s="186">
        <f t="shared" si="324"/>
        <v>1.9291362560749613E-2</v>
      </c>
      <c r="T116" s="303">
        <f>T$64*(1-T$73)*T69*(T75*T79+T93*T95)/1000</f>
        <v>1.8970119094351902E-2</v>
      </c>
      <c r="U116" s="303">
        <f>U$64*(1-U$73)*U69*(U75*U79+U93*U95)/1000</f>
        <v>1.6309715426544982E-2</v>
      </c>
      <c r="V116" s="303">
        <f>V$64*(1-V$73)*V69*(V75*V79+V93*V95)/1000</f>
        <v>1.328032799408224E-2</v>
      </c>
      <c r="W116" s="240"/>
      <c r="X116" s="186">
        <f t="shared" ref="X116:X117" si="325">O116</f>
        <v>0</v>
      </c>
      <c r="Y116" s="186">
        <f t="shared" si="321"/>
        <v>0</v>
      </c>
      <c r="Z116" s="186">
        <f t="shared" si="321"/>
        <v>1.6568271725119574E-2</v>
      </c>
      <c r="AA116" s="186">
        <f t="shared" si="321"/>
        <v>1.7239742516105373E-2</v>
      </c>
      <c r="AB116" s="186">
        <f t="shared" si="321"/>
        <v>1.9291362560749613E-2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82.280802839086732</v>
      </c>
      <c r="K117" s="186">
        <f>K$64*(1-K$73)*K70*(K75*K80+K93*K96)/1000</f>
        <v>79.230026939657733</v>
      </c>
      <c r="L117" s="186">
        <f>L$64*(1-L$73)*L70*(L75*L80+L93*L96)/1000</f>
        <v>64.515356042749232</v>
      </c>
      <c r="M117" s="186">
        <f>M$64*(1-M$73)*M70*(M75*M80+M93*M96)/1000</f>
        <v>49.598165229293571</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82.280802839086732</v>
      </c>
      <c r="T117" s="303">
        <f>T$64*(1-T$73)*T70*(T75*T80+T93*T96)/1000</f>
        <v>79.230026939657733</v>
      </c>
      <c r="U117" s="303">
        <f>U$64*(1-U$73)*U70*(U75*U80+U93*U96)/1000</f>
        <v>64.515356042749232</v>
      </c>
      <c r="V117" s="303">
        <f>V$64*(1-V$73)*V70*(V75*V80+V93*V96)/1000</f>
        <v>49.598165229293571</v>
      </c>
      <c r="W117" s="240"/>
      <c r="X117" s="186">
        <f t="shared" si="325"/>
        <v>79.689643879259748</v>
      </c>
      <c r="Y117" s="186">
        <f t="shared" si="321"/>
        <v>71.965588674551967</v>
      </c>
      <c r="Z117" s="186">
        <f t="shared" si="321"/>
        <v>72.134210263454193</v>
      </c>
      <c r="AA117" s="186">
        <f t="shared" si="321"/>
        <v>75.057630160612362</v>
      </c>
      <c r="AB117" s="186">
        <f t="shared" si="321"/>
        <v>82.280802839086732</v>
      </c>
      <c r="AC117" s="303">
        <f>AC$64*(1-AC$73)*AC70*(AC75*AC80+AC93*AC96)/1000</f>
        <v>77.06956192139171</v>
      </c>
      <c r="AD117" s="303">
        <f>AD$64*(1-AD$73)*AD70*(AD75*AD80+AD93*AD96)/1000</f>
        <v>57.248097274030457</v>
      </c>
      <c r="AE117" s="303">
        <f>AE$64*(1-AE$73)*AE70*(AE75*AE80+AE93*AE96)/1000</f>
        <v>35.15696448776405</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2.5670329621940384</v>
      </c>
      <c r="K119" s="186">
        <f>K$64*(1-K$73)*K68*(K81*K83+K97*K98)/1000</f>
        <v>5.0720185584359596</v>
      </c>
      <c r="L119" s="186">
        <f>L$64*(1-L$73)*L68*(L81*L83+L97*L98)/1000</f>
        <v>11.705504653866802</v>
      </c>
      <c r="M119" s="186">
        <f>M$64*(1-M$73)*M68*(M81*M83+M97*M98)/1000</f>
        <v>19.508194226601191</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2.5670329621940384</v>
      </c>
      <c r="T119" s="303">
        <f>T$64*(1-T$73)*T68*(T81*T83+T97*T98)/1000</f>
        <v>5.0720185584359596</v>
      </c>
      <c r="U119" s="303">
        <f>U$64*(1-U$73)*U68*(U81*U83+U97*U98)/1000</f>
        <v>11.705504653866802</v>
      </c>
      <c r="V119" s="303">
        <f>V$64*(1-V$73)*V68*(V81*V83+V97*V98)/1000</f>
        <v>19.508194226601191</v>
      </c>
      <c r="W119" s="240"/>
      <c r="X119" s="186">
        <f>O119</f>
        <v>0.42270534033127205</v>
      </c>
      <c r="Y119" s="186">
        <f t="shared" ref="Y119:AB119" si="332">P119</f>
        <v>0.63831372590005553</v>
      </c>
      <c r="Z119" s="186">
        <f t="shared" si="332"/>
        <v>0.88006760986958676</v>
      </c>
      <c r="AA119" s="186">
        <f t="shared" si="332"/>
        <v>0.92484035372856965</v>
      </c>
      <c r="AB119" s="186">
        <f t="shared" si="332"/>
        <v>2.5670329621940384</v>
      </c>
      <c r="AC119" s="303">
        <f>AC$64*(1-AC$73)*AC68*(AC81*AC83+AC97*AC98)/1000</f>
        <v>6.2751485420649553</v>
      </c>
      <c r="AD119" s="303">
        <f>AD$64*(1-AD$73)*AD68*(AD81*AD83+AD97*AD98)/1000</f>
        <v>18.214806486888858</v>
      </c>
      <c r="AE119" s="303">
        <f>AE$64*(1-AE$73)*AE68*(AE81*AE83+AE97*AE98)/1000</f>
        <v>38.138883034219518</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0.22818070775058119</v>
      </c>
      <c r="K120" s="186">
        <f>K$64*(1-K$73)*K69*(K81*K84+K97*K99)/1000</f>
        <v>0.27050765644991787</v>
      </c>
      <c r="L120" s="186">
        <f>L$64*(1-L$73)*L69*(L81*L84+L97*L99)/1000</f>
        <v>0.3121467907697813</v>
      </c>
      <c r="M120" s="186">
        <f>M$64*(1-M$73)*M69*(M81*M84+M97*M99)/1000</f>
        <v>0.34681234180624343</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0.22818070775058119</v>
      </c>
      <c r="T120" s="303">
        <f>T$64*(1-T$73)*T69*(T81*T84+T97*T99)/1000</f>
        <v>0.27050765644991787</v>
      </c>
      <c r="U120" s="303">
        <f>U$64*(1-U$73)*U69*(U81*U84+U97*U99)/1000</f>
        <v>0.3121467907697813</v>
      </c>
      <c r="V120" s="303">
        <f>V$64*(1-V$73)*V69*(V81*V84+V97*V99)/1000</f>
        <v>0.34681234180624343</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0.22818070775058119</v>
      </c>
      <c r="AC120" s="303">
        <f>AC$64*(1-AC$73)*AC69*(AC81*AC84+AC97*AC99)/1000</f>
        <v>1.1952663889647532</v>
      </c>
      <c r="AD120" s="303">
        <f>AD$64*(1-AD$73)*AD69*(AD81*AD84+AD97*AD99)/1000</f>
        <v>2.7585065230817887</v>
      </c>
      <c r="AE120" s="303">
        <f>AE$64*(1-AE$73)*AE69*(AE81*AE84+AE97*AE99)/1000</f>
        <v>4.5972798797571794</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35.720179889084058</v>
      </c>
      <c r="K121" s="186">
        <f>K$64*(1-K$73)*K70*(K81*K85+K97*K100)/1000</f>
        <v>41.150917234619889</v>
      </c>
      <c r="L121" s="186">
        <f>L$64*(1-L$73)*L70*(L81*L85+L97*L100)/1000</f>
        <v>44.037128152966432</v>
      </c>
      <c r="M121" s="186">
        <f>M$64*(1-M$73)*M70*(M81*M85+M97*M100)/1000</f>
        <v>45.096617435951082</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35.720179889084058</v>
      </c>
      <c r="T121" s="303">
        <f>T$64*(1-T$73)*T70*(T81*T85+T97*T100)/1000</f>
        <v>41.150917234619889</v>
      </c>
      <c r="U121" s="303">
        <f>U$64*(1-U$73)*U70*(U81*U85+U97*U100)/1000</f>
        <v>44.037128152966432</v>
      </c>
      <c r="V121" s="303">
        <f>V$64*(1-V$73)*V70*(V81*V85+V97*V100)/1000</f>
        <v>45.096617435951082</v>
      </c>
      <c r="W121" s="240"/>
      <c r="X121" s="186">
        <f t="shared" si="336"/>
        <v>38.081344183480468</v>
      </c>
      <c r="Y121" s="186">
        <f t="shared" si="337"/>
        <v>35.930509643817174</v>
      </c>
      <c r="Z121" s="186">
        <f t="shared" si="338"/>
        <v>37.775315095275261</v>
      </c>
      <c r="AA121" s="186">
        <f t="shared" si="339"/>
        <v>39.697104385081929</v>
      </c>
      <c r="AB121" s="186">
        <f t="shared" si="340"/>
        <v>35.720179889084058</v>
      </c>
      <c r="AC121" s="303">
        <f>AC$64*(1-AC$73)*AC70*(AC81*AC85+AC97*AC100)/1000</f>
        <v>41.688903497098615</v>
      </c>
      <c r="AD121" s="303">
        <f>AD$64*(1-AD$73)*AD70*(AD81*AD85+AD97*AD100)/1000</f>
        <v>41.596225106670708</v>
      </c>
      <c r="AE121" s="303">
        <f>AE$64*(1-AE$73)*AE70*(AE81*AE85+AE97*AE100)/1000</f>
        <v>35.709117894029404</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0.34990254468186699</v>
      </c>
      <c r="J123" s="186">
        <f t="shared" si="345"/>
        <v>0.48804298157305848</v>
      </c>
      <c r="K123" s="186">
        <f>K$64*(1-K$73)*K68*(K86*K88+K101*K102)/1000</f>
        <v>2.1768401446308876</v>
      </c>
      <c r="L123" s="186">
        <f>L$64*(1-L$73)*L68*(L86*L88+L101*L102)/1000</f>
        <v>3.475026462798279</v>
      </c>
      <c r="M123" s="186">
        <f>M$64*(1-M$73)*M68*(M86*M88+M101*M102)/1000</f>
        <v>4.9741897416626593</v>
      </c>
      <c r="N123" s="241"/>
      <c r="O123" s="186">
        <f>O$64*(1-O$73)*O68*(O86*O88+O101*O102)/1000</f>
        <v>0.36638538447406388</v>
      </c>
      <c r="P123" s="186">
        <f t="shared" ref="P123:S123" si="346">P$64*(1-P$73)*P68*(P86*P88+P101*P102)/1000</f>
        <v>0.31952662083002764</v>
      </c>
      <c r="Q123" s="186">
        <f t="shared" si="346"/>
        <v>0.41420942719344656</v>
      </c>
      <c r="R123" s="186">
        <f t="shared" si="346"/>
        <v>0.34990254468186699</v>
      </c>
      <c r="S123" s="186">
        <f t="shared" si="346"/>
        <v>0.48804298157305848</v>
      </c>
      <c r="T123" s="303">
        <f>T$64*(1-T$73)*T68*(T86*T88+T101*T102)/1000</f>
        <v>2.1768401446308876</v>
      </c>
      <c r="U123" s="303">
        <f>U$64*(1-U$73)*U68*(U86*U88+U101*U102)/1000</f>
        <v>3.475026462798279</v>
      </c>
      <c r="V123" s="303">
        <f>V$64*(1-V$73)*V68*(V86*V88+V101*V102)/1000</f>
        <v>4.9741897416626593</v>
      </c>
      <c r="W123" s="240"/>
      <c r="X123" s="186">
        <f>O123</f>
        <v>0.36638538447406388</v>
      </c>
      <c r="Y123" s="186">
        <f t="shared" ref="Y123:AB123" si="347">P123</f>
        <v>0.31952662083002764</v>
      </c>
      <c r="Z123" s="186">
        <f t="shared" si="347"/>
        <v>0.41420942719344656</v>
      </c>
      <c r="AA123" s="186">
        <f t="shared" si="347"/>
        <v>0.34990254468186699</v>
      </c>
      <c r="AB123" s="186">
        <f t="shared" si="347"/>
        <v>0.48804298157305848</v>
      </c>
      <c r="AC123" s="303">
        <f>AC$64*(1-AC$73)*AC68*(AC86*AC88+AC101*AC102)/1000</f>
        <v>2.5677665202879658</v>
      </c>
      <c r="AD123" s="303">
        <f>AD$64*(1-AD$73)*AD68*(AD86*AD88+AD101*AD102)/1000</f>
        <v>8.21018536239675</v>
      </c>
      <c r="AE123" s="303">
        <f>AE$64*(1-AE$73)*AE68*(AE86*AE88+AE101*AE102)/1000</f>
        <v>21.74754433141668</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0.37871563999500013</v>
      </c>
      <c r="J124" s="186">
        <f t="shared" si="349"/>
        <v>0.38375497435348344</v>
      </c>
      <c r="K124" s="186">
        <f>K$64*(1-K$73)*K69*(K86*K89+K101*K103)/1000</f>
        <v>0.48374225436241952</v>
      </c>
      <c r="L124" s="186">
        <f>L$64*(1-L$73)*L69*(L86*L89+L101*L103)/1000</f>
        <v>0.68458844673501218</v>
      </c>
      <c r="M124" s="186">
        <f>M$64*(1-M$73)*M69*(M86*M89+M101*M103)/1000</f>
        <v>0.88005078392157221</v>
      </c>
      <c r="N124" s="241"/>
      <c r="O124" s="186">
        <f>O$64*(1-O$73)*O69*(O86*O89+O101*O103)/1000</f>
        <v>0.39655577667223524</v>
      </c>
      <c r="P124" s="186">
        <f t="shared" ref="P124:S124" si="350">P$64*(1-P$73)*P69*(P86*P89+P101*P103)/1000</f>
        <v>0.42603549444003685</v>
      </c>
      <c r="Q124" s="186">
        <f t="shared" si="350"/>
        <v>0.44831794079735332</v>
      </c>
      <c r="R124" s="186">
        <f t="shared" si="350"/>
        <v>0.37871563999500013</v>
      </c>
      <c r="S124" s="186">
        <f t="shared" si="350"/>
        <v>0.38375497435348344</v>
      </c>
      <c r="T124" s="303">
        <f>T$64*(1-T$73)*T69*(T86*T89+T101*T103)/1000</f>
        <v>0.48374225436241952</v>
      </c>
      <c r="U124" s="303">
        <f>U$64*(1-U$73)*U69*(U86*U89+U101*U103)/1000</f>
        <v>0.68458844673501218</v>
      </c>
      <c r="V124" s="303">
        <f>V$64*(1-V$73)*V69*(V86*V89+V101*V103)/1000</f>
        <v>0.88005078392157221</v>
      </c>
      <c r="W124" s="240"/>
      <c r="X124" s="186">
        <f t="shared" ref="X124:X125" si="351">O124</f>
        <v>0.39655577667223524</v>
      </c>
      <c r="Y124" s="186">
        <f t="shared" ref="Y124:Y125" si="352">P124</f>
        <v>0.42603549444003685</v>
      </c>
      <c r="Z124" s="186">
        <f t="shared" ref="Z124:Z125" si="353">Q124</f>
        <v>0.44831794079735332</v>
      </c>
      <c r="AA124" s="186">
        <f t="shared" ref="AA124:AA125" si="354">R124</f>
        <v>0.37871563999500013</v>
      </c>
      <c r="AB124" s="186">
        <f t="shared" ref="AB124:AB125" si="355">S124</f>
        <v>0.38375497435348344</v>
      </c>
      <c r="AC124" s="303">
        <f>AC$64*(1-AC$73)*AC69*(AC86*AC89+AC101*AC103)/1000</f>
        <v>0.85498631003590408</v>
      </c>
      <c r="AD124" s="303">
        <f>AD$64*(1-AD$73)*AD69*(AD86*AD89+AD101*AD103)/1000</f>
        <v>3.629910833850762</v>
      </c>
      <c r="AE124" s="303">
        <f>AE$64*(1-AE$73)*AE69*(AE86*AE89+AE101*AE103)/1000</f>
        <v>7.7771929741906387</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15.212227175197148</v>
      </c>
      <c r="J125" s="186">
        <f t="shared" si="357"/>
        <v>14.930289757340026</v>
      </c>
      <c r="K125" s="186">
        <f>K$64*(1-K$73)*K70*(K86*K90+K101*K104)/1000</f>
        <v>17.400477137324032</v>
      </c>
      <c r="L125" s="186">
        <f>L$64*(1-L$73)*L70*(L86*L90+L101*L104)/1000</f>
        <v>21.93429831740308</v>
      </c>
      <c r="M125" s="186">
        <f>M$64*(1-M$73)*M70*(M86*M90+M101*M104)/1000</f>
        <v>25.366324428452597</v>
      </c>
      <c r="N125" s="241"/>
      <c r="O125" s="186">
        <f>O$64*(1-O$73)*O70*(O86*O90+O101*O104)/1000</f>
        <v>17.567059633334598</v>
      </c>
      <c r="P125" s="186">
        <f t="shared" ref="P125:S125" si="358">P$64*(1-P$73)*P70*(P86*P90+P101*P104)/1000</f>
        <v>17.11921044085512</v>
      </c>
      <c r="Q125" s="186">
        <f t="shared" si="358"/>
        <v>17.968640504716966</v>
      </c>
      <c r="R125" s="186">
        <f t="shared" si="358"/>
        <v>15.212227175197148</v>
      </c>
      <c r="S125" s="186">
        <f t="shared" si="358"/>
        <v>14.930289757340026</v>
      </c>
      <c r="T125" s="303">
        <f>T$64*(1-T$73)*T70*(T86*T90+T101*T104)/1000</f>
        <v>17.400477137324032</v>
      </c>
      <c r="U125" s="303">
        <f>U$64*(1-U$73)*U70*(U86*U90+U101*U104)/1000</f>
        <v>21.93429831740308</v>
      </c>
      <c r="V125" s="303">
        <f>V$64*(1-V$73)*V70*(V86*V90+V101*V104)/1000</f>
        <v>25.366324428452597</v>
      </c>
      <c r="W125" s="240"/>
      <c r="X125" s="186">
        <f t="shared" si="351"/>
        <v>17.567059633334598</v>
      </c>
      <c r="Y125" s="186">
        <f t="shared" si="352"/>
        <v>17.11921044085512</v>
      </c>
      <c r="Z125" s="186">
        <f t="shared" si="353"/>
        <v>17.968640504716966</v>
      </c>
      <c r="AA125" s="186">
        <f t="shared" si="354"/>
        <v>15.212227175197148</v>
      </c>
      <c r="AB125" s="186">
        <f t="shared" si="355"/>
        <v>14.930289757340026</v>
      </c>
      <c r="AC125" s="303">
        <f>AC$64*(1-AC$73)*AC70*(AC86*AC90+AC101*AC104)/1000</f>
        <v>19.439280572632402</v>
      </c>
      <c r="AD125" s="303">
        <f>AD$64*(1-AD$73)*AD70*(AD86*AD90+AD101*AD104)/1000</f>
        <v>25.440825778873695</v>
      </c>
      <c r="AE125" s="303">
        <f>AE$64*(1-AE$73)*AE70*(AE86*AE90+AE101*AE104)/1000</f>
        <v>26.298032997990386</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2.5547937802312601</v>
      </c>
      <c r="J127" s="186">
        <f t="shared" si="360"/>
        <v>7.3883982589754789</v>
      </c>
      <c r="K127" s="186">
        <f t="shared" ref="K127:M129" si="361">K115+K119+K123</f>
        <v>14.362653363448809</v>
      </c>
      <c r="L127" s="186">
        <f t="shared" si="361"/>
        <v>27.41281768657382</v>
      </c>
      <c r="M127" s="186">
        <f t="shared" si="361"/>
        <v>39.422752961606363</v>
      </c>
      <c r="N127" s="241"/>
      <c r="O127" s="186">
        <f t="shared" ref="O127:S129" si="362">O115+O119+O123</f>
        <v>0.80138751043622602</v>
      </c>
      <c r="P127" s="186">
        <f t="shared" si="362"/>
        <v>1.5745685843146777</v>
      </c>
      <c r="Q127" s="186">
        <f t="shared" si="362"/>
        <v>2.5244712126531619</v>
      </c>
      <c r="R127" s="186">
        <f t="shared" si="362"/>
        <v>2.5547937802312601</v>
      </c>
      <c r="S127" s="186">
        <f t="shared" si="362"/>
        <v>7.3883982589754789</v>
      </c>
      <c r="T127" s="303">
        <f t="shared" ref="T127:V129" si="363">T115+T119+T123</f>
        <v>14.362653363448809</v>
      </c>
      <c r="U127" s="303">
        <f t="shared" si="363"/>
        <v>27.41281768657382</v>
      </c>
      <c r="V127" s="303">
        <f t="shared" si="363"/>
        <v>39.422752961606363</v>
      </c>
      <c r="W127" s="240"/>
      <c r="X127" s="186">
        <f>O127</f>
        <v>0.80138751043622602</v>
      </c>
      <c r="Y127" s="186">
        <f t="shared" ref="Y127:AB127" si="364">P127</f>
        <v>1.5745685843146777</v>
      </c>
      <c r="Z127" s="186">
        <f t="shared" si="364"/>
        <v>2.5244712126531619</v>
      </c>
      <c r="AA127" s="186">
        <f t="shared" si="364"/>
        <v>2.5547937802312601</v>
      </c>
      <c r="AB127" s="186">
        <f t="shared" si="364"/>
        <v>7.3883982589754789</v>
      </c>
      <c r="AC127" s="303">
        <f t="shared" ref="AC127:AE129" si="365">AC115+AC119+AC123</f>
        <v>17.644167991011535</v>
      </c>
      <c r="AD127" s="303">
        <f t="shared" si="365"/>
        <v>47.828648628818939</v>
      </c>
      <c r="AE127" s="303">
        <f t="shared" si="365"/>
        <v>94.566614120415139</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0.64257947683872407</v>
      </c>
      <c r="J128" s="186">
        <f t="shared" si="366"/>
        <v>0.63122704466481427</v>
      </c>
      <c r="K128" s="186">
        <f t="shared" si="361"/>
        <v>0.77322002990668937</v>
      </c>
      <c r="L128" s="186">
        <f t="shared" si="361"/>
        <v>1.0130449529313386</v>
      </c>
      <c r="M128" s="186">
        <f t="shared" si="361"/>
        <v>1.2401434537218978</v>
      </c>
      <c r="N128" s="241"/>
      <c r="O128" s="186">
        <f t="shared" si="362"/>
        <v>0.60923770891438467</v>
      </c>
      <c r="P128" s="186">
        <f t="shared" si="362"/>
        <v>0.64854136839212595</v>
      </c>
      <c r="Q128" s="186">
        <f t="shared" si="362"/>
        <v>0.6995709084876961</v>
      </c>
      <c r="R128" s="186">
        <f t="shared" si="362"/>
        <v>0.64257947683872407</v>
      </c>
      <c r="S128" s="186">
        <f t="shared" si="362"/>
        <v>0.63122704466481427</v>
      </c>
      <c r="T128" s="303">
        <f t="shared" si="363"/>
        <v>0.77322002990668937</v>
      </c>
      <c r="U128" s="303">
        <f t="shared" si="363"/>
        <v>1.0130449529313386</v>
      </c>
      <c r="V128" s="303">
        <f t="shared" si="363"/>
        <v>1.2401434537218978</v>
      </c>
      <c r="W128" s="240"/>
      <c r="X128" s="186">
        <f>O128</f>
        <v>0.60923770891438467</v>
      </c>
      <c r="Y128" s="186">
        <f t="shared" ref="Y128" si="367">P128</f>
        <v>0.64854136839212595</v>
      </c>
      <c r="Z128" s="186">
        <f t="shared" ref="Z128" si="368">Q128</f>
        <v>0.6995709084876961</v>
      </c>
      <c r="AA128" s="186">
        <f t="shared" ref="AA128" si="369">R128</f>
        <v>0.64257947683872407</v>
      </c>
      <c r="AB128" s="186">
        <f t="shared" ref="AB128" si="370">S128</f>
        <v>0.63122704466481427</v>
      </c>
      <c r="AC128" s="303">
        <f t="shared" si="365"/>
        <v>2.0502526990006573</v>
      </c>
      <c r="AD128" s="303">
        <f t="shared" si="365"/>
        <v>6.3884173569325506</v>
      </c>
      <c r="AE128" s="303">
        <f t="shared" si="365"/>
        <v>12.374472853947818</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129.96696172089145</v>
      </c>
      <c r="J129" s="186">
        <f t="shared" si="371"/>
        <v>132.93127248551082</v>
      </c>
      <c r="K129" s="186">
        <f t="shared" si="361"/>
        <v>137.78142131160166</v>
      </c>
      <c r="L129" s="186">
        <f t="shared" si="361"/>
        <v>130.48678251311875</v>
      </c>
      <c r="M129" s="186">
        <f t="shared" si="361"/>
        <v>120.06110709369725</v>
      </c>
      <c r="N129" s="241"/>
      <c r="O129" s="186">
        <f t="shared" si="362"/>
        <v>135.33804769607482</v>
      </c>
      <c r="P129" s="186">
        <f t="shared" si="362"/>
        <v>125.01530875922427</v>
      </c>
      <c r="Q129" s="186">
        <f t="shared" si="362"/>
        <v>127.87816586344641</v>
      </c>
      <c r="R129" s="186">
        <f t="shared" si="362"/>
        <v>129.96696172089145</v>
      </c>
      <c r="S129" s="186">
        <f t="shared" si="362"/>
        <v>132.93127248551082</v>
      </c>
      <c r="T129" s="303">
        <f t="shared" si="363"/>
        <v>137.78142131160166</v>
      </c>
      <c r="U129" s="303">
        <f t="shared" si="363"/>
        <v>130.48678251311875</v>
      </c>
      <c r="V129" s="303">
        <f t="shared" si="363"/>
        <v>120.06110709369725</v>
      </c>
      <c r="W129" s="240"/>
      <c r="X129" s="186">
        <f>X117+X121+X125</f>
        <v>135.33804769607482</v>
      </c>
      <c r="Y129" s="186">
        <f t="shared" ref="Y129:AB129" si="372">Y117+Y121+Y125</f>
        <v>125.01530875922427</v>
      </c>
      <c r="Z129" s="186">
        <f t="shared" si="372"/>
        <v>127.87816586344641</v>
      </c>
      <c r="AA129" s="186">
        <f t="shared" si="372"/>
        <v>129.96696172089145</v>
      </c>
      <c r="AB129" s="186">
        <f t="shared" si="372"/>
        <v>132.93127248551082</v>
      </c>
      <c r="AC129" s="303">
        <f t="shared" si="365"/>
        <v>138.19774599112273</v>
      </c>
      <c r="AD129" s="303">
        <f t="shared" si="365"/>
        <v>124.28514815957485</v>
      </c>
      <c r="AE129" s="303">
        <f t="shared" si="365"/>
        <v>97.164115379783851</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0.8536700316236453</v>
      </c>
      <c r="F132" s="186">
        <f>IF($D$4,X132,O132)</f>
        <v>0.8536700316236453</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0.8536700316236453</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0.8536700316236453</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0.10932215622366152</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6">
        <v>0.14000000000000001</v>
      </c>
      <c r="P133" s="346">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3.7007812152693054E-2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0.26825764964934912</v>
      </c>
      <c r="F137" s="186">
        <f t="shared" ref="F137:F139" si="387">IF($D$4,X137,O137)</f>
        <v>0.20812882482467454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0.20812882482467454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0.20812882482467454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9.2591348397452117E-2</v>
      </c>
    </row>
    <row r="138" spans="1:47">
      <c r="A138" s="185" t="s">
        <v>16</v>
      </c>
      <c r="C138" s="228" t="s">
        <v>184</v>
      </c>
      <c r="E138" s="67">
        <f>[2]Calib_1011!M72</f>
        <v>0.61864357616651655</v>
      </c>
      <c r="F138" s="186">
        <f t="shared" si="387"/>
        <v>0.70082178808325835</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0.70082178808325835</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0.70082178808325835</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0.1130987741841344</v>
      </c>
      <c r="F139" s="186">
        <f t="shared" si="387"/>
        <v>9.1049387092067169E-2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9.1049387092067169E-2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9.1049387092067169E-2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0.12440865160254785</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77.614189675901358</v>
      </c>
      <c r="F149" s="50">
        <f t="shared" ref="F149:F156" si="425">IF($D$4,X149,O149)</f>
        <v>80.780869704812559</v>
      </c>
      <c r="G149" s="50">
        <f t="shared" ref="G149:G156" si="426">IF($D$4,Y149,P149)</f>
        <v>80.152552888362095</v>
      </c>
      <c r="H149" s="50">
        <f t="shared" ref="H149:H156" si="427">IF($D$4,Z149,Q149)</f>
        <v>84.125623680017213</v>
      </c>
      <c r="I149" s="50">
        <f t="shared" ref="I149:I156" si="428">IF($D$4,AA149,R149)</f>
        <v>78.03660373688038</v>
      </c>
      <c r="J149" s="50">
        <f t="shared" ref="J149:J156" si="429">IF($D$4,AB149,S149)</f>
        <v>77.266261644173696</v>
      </c>
      <c r="K149" s="50">
        <f t="shared" ref="K149:K156" si="430">IF($D$4,AC149,T149)</f>
        <v>95.123734755862387</v>
      </c>
      <c r="L149" s="50">
        <f t="shared" ref="L149:L156" si="431">IF($D$4,AD149,U149)</f>
        <v>129.04434392088672</v>
      </c>
      <c r="M149" s="50">
        <f t="shared" ref="M149:M156" si="432">IF($D$4,AE149,V149)</f>
        <v>163.47243660233207</v>
      </c>
      <c r="N149" s="247" t="str">
        <f t="shared" ref="N149:N156" si="433">C149</f>
        <v>Car Priv.Veh. Vehicle km</v>
      </c>
      <c r="O149" s="229">
        <f>O132*O$111</f>
        <v>80.780869704812559</v>
      </c>
      <c r="P149" s="233">
        <f t="shared" ref="P149:S149" si="434">P132*P$111</f>
        <v>80.152552888362095</v>
      </c>
      <c r="Q149" s="233">
        <f>Q132*Q$111</f>
        <v>84.125623680017213</v>
      </c>
      <c r="R149" s="233">
        <f t="shared" si="434"/>
        <v>78.03660373688038</v>
      </c>
      <c r="S149" s="233">
        <f t="shared" si="434"/>
        <v>77.266261644173696</v>
      </c>
      <c r="T149" s="304">
        <f t="shared" ref="T149:V151" si="435">T132*T$111</f>
        <v>95.123734755862387</v>
      </c>
      <c r="U149" s="304">
        <f t="shared" si="435"/>
        <v>129.04434392088672</v>
      </c>
      <c r="V149" s="304">
        <f t="shared" si="435"/>
        <v>163.47243660233207</v>
      </c>
      <c r="W149" s="233"/>
      <c r="X149" s="233">
        <f>O149</f>
        <v>80.780869704812559</v>
      </c>
      <c r="Y149" s="233">
        <f t="shared" ref="Y149:AB149" si="436">P149</f>
        <v>80.152552888362095</v>
      </c>
      <c r="Z149" s="233">
        <f t="shared" si="436"/>
        <v>84.125623680017213</v>
      </c>
      <c r="AA149" s="233">
        <f t="shared" si="436"/>
        <v>78.03660373688038</v>
      </c>
      <c r="AB149" s="233">
        <f t="shared" si="436"/>
        <v>77.266261644173696</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9.939379683721306</v>
      </c>
      <c r="F150" s="347">
        <f t="shared" si="425"/>
        <v>13.247884240663684</v>
      </c>
      <c r="G150" s="50">
        <f t="shared" si="426"/>
        <v>17.032417488776947</v>
      </c>
      <c r="H150" s="50">
        <f t="shared" si="427"/>
        <v>17.87669503200366</v>
      </c>
      <c r="I150" s="50">
        <f t="shared" si="428"/>
        <v>16.582778294087085</v>
      </c>
      <c r="J150" s="50">
        <f t="shared" si="429"/>
        <v>16.419080599386913</v>
      </c>
      <c r="K150" s="50">
        <f t="shared" si="430"/>
        <v>20.21379363562076</v>
      </c>
      <c r="L150" s="50">
        <f t="shared" si="431"/>
        <v>27.421923083188428</v>
      </c>
      <c r="M150" s="50">
        <f t="shared" si="432"/>
        <v>34.737892777995569</v>
      </c>
      <c r="N150" s="247" t="str">
        <f t="shared" si="433"/>
        <v>SUV Priv.Veh. Vehicle km</v>
      </c>
      <c r="O150" s="233">
        <f>O133*O$111</f>
        <v>13.247884240663684</v>
      </c>
      <c r="P150" s="233">
        <f t="shared" ref="P150:S150" si="439">P133*P$111</f>
        <v>17.032417488776947</v>
      </c>
      <c r="Q150" s="233">
        <f t="shared" si="439"/>
        <v>17.87669503200366</v>
      </c>
      <c r="R150" s="233">
        <f t="shared" si="439"/>
        <v>16.582778294087085</v>
      </c>
      <c r="S150" s="233">
        <f t="shared" si="439"/>
        <v>16.419080599386913</v>
      </c>
      <c r="T150" s="304">
        <f t="shared" si="435"/>
        <v>20.21379363562076</v>
      </c>
      <c r="U150" s="304">
        <f t="shared" si="435"/>
        <v>27.421923083188428</v>
      </c>
      <c r="V150" s="304">
        <f t="shared" si="435"/>
        <v>34.737892777995569</v>
      </c>
      <c r="W150" s="233"/>
      <c r="X150" s="233">
        <f t="shared" ref="X150:X156" si="440">O150</f>
        <v>13.247884240663684</v>
      </c>
      <c r="Y150" s="233">
        <f t="shared" ref="Y150:Y156" si="441">P150</f>
        <v>17.032417488776947</v>
      </c>
      <c r="Z150" s="233">
        <f t="shared" ref="Z150:Z156" si="442">Q150</f>
        <v>17.87669503200366</v>
      </c>
      <c r="AA150" s="233">
        <f t="shared" ref="AA150:AA156" si="443">R150</f>
        <v>16.582778294087085</v>
      </c>
      <c r="AB150" s="233">
        <f t="shared" ref="AB150:AB156" si="444">S150</f>
        <v>16.419080599386913</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3.3646857046699763</v>
      </c>
      <c r="F151" s="50">
        <f t="shared" si="425"/>
        <v>2.838832337285075</v>
      </c>
      <c r="G151" s="50">
        <f t="shared" si="426"/>
        <v>3.0057207333135785</v>
      </c>
      <c r="H151" s="50">
        <f t="shared" si="427"/>
        <v>3.1547108880006456</v>
      </c>
      <c r="I151" s="50">
        <f t="shared" si="428"/>
        <v>2.9263726401330143</v>
      </c>
      <c r="J151" s="50">
        <f t="shared" si="429"/>
        <v>2.8974848116565135</v>
      </c>
      <c r="K151" s="50">
        <f t="shared" si="430"/>
        <v>3.5671400533448394</v>
      </c>
      <c r="L151" s="50">
        <f t="shared" si="431"/>
        <v>4.8391628970332521</v>
      </c>
      <c r="M151" s="50">
        <f t="shared" si="432"/>
        <v>6.1302163725874523</v>
      </c>
      <c r="N151" s="247" t="str">
        <f t="shared" si="433"/>
        <v>Motorbikes Priv.Veh. Vehicle km</v>
      </c>
      <c r="O151" s="233">
        <f>O134*O$111</f>
        <v>2.838832337285075</v>
      </c>
      <c r="P151" s="233">
        <f t="shared" ref="P151:S151" si="445">P134*P$111</f>
        <v>3.0057207333135785</v>
      </c>
      <c r="Q151" s="233">
        <f t="shared" si="445"/>
        <v>3.1547108880006456</v>
      </c>
      <c r="R151" s="233">
        <f t="shared" si="445"/>
        <v>2.9263726401330143</v>
      </c>
      <c r="S151" s="233">
        <f t="shared" si="445"/>
        <v>2.8974848116565135</v>
      </c>
      <c r="T151" s="304">
        <f t="shared" si="435"/>
        <v>3.5671400533448394</v>
      </c>
      <c r="U151" s="304">
        <f t="shared" si="435"/>
        <v>4.8391628970332521</v>
      </c>
      <c r="V151" s="304">
        <f t="shared" si="435"/>
        <v>6.1302163725874523</v>
      </c>
      <c r="W151" s="233"/>
      <c r="X151" s="233">
        <f t="shared" si="440"/>
        <v>2.838832337285075</v>
      </c>
      <c r="Y151" s="233">
        <f t="shared" si="441"/>
        <v>3.0057207333135785</v>
      </c>
      <c r="Z151" s="233">
        <f t="shared" si="442"/>
        <v>3.1547108880006456</v>
      </c>
      <c r="AA151" s="233">
        <f t="shared" si="443"/>
        <v>2.9263726401330143</v>
      </c>
      <c r="AB151" s="233">
        <f t="shared" si="444"/>
        <v>2.8974848116565135</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1.1267099528419922</v>
      </c>
      <c r="G152" s="50">
        <f t="shared" si="426"/>
        <v>0.74009062785460766</v>
      </c>
      <c r="H152" s="50">
        <f t="shared" si="427"/>
        <v>0.7570387419116027</v>
      </c>
      <c r="I152" s="50">
        <f t="shared" si="428"/>
        <v>0.76940441338767729</v>
      </c>
      <c r="J152" s="50">
        <f t="shared" si="429"/>
        <v>0.78695313311422399</v>
      </c>
      <c r="K152" s="50">
        <f t="shared" si="430"/>
        <v>0.81566601416468187</v>
      </c>
      <c r="L152" s="50">
        <f t="shared" si="431"/>
        <v>0.77248175247766315</v>
      </c>
      <c r="M152" s="50">
        <f t="shared" si="432"/>
        <v>0.71076175399468777</v>
      </c>
      <c r="N152" s="247" t="str">
        <f t="shared" si="433"/>
        <v>Bus vehicle km</v>
      </c>
      <c r="O152" s="233">
        <f>O137*O$129/O142</f>
        <v>1.1267099528419922</v>
      </c>
      <c r="P152" s="233">
        <f t="shared" ref="P152:S152" si="446">P137*P$129/P142</f>
        <v>0.74009062785460766</v>
      </c>
      <c r="Q152" s="233">
        <f t="shared" si="446"/>
        <v>0.7570387419116027</v>
      </c>
      <c r="R152" s="233">
        <f t="shared" si="446"/>
        <v>0.76940441338767729</v>
      </c>
      <c r="S152" s="233">
        <f t="shared" si="446"/>
        <v>0.78695313311422399</v>
      </c>
      <c r="T152" s="304">
        <f t="shared" ref="T152:V153" si="447">T137*T$129/T142</f>
        <v>0.81566601416468187</v>
      </c>
      <c r="U152" s="304">
        <f t="shared" si="447"/>
        <v>0.77248175247766315</v>
      </c>
      <c r="V152" s="304">
        <f t="shared" si="447"/>
        <v>0.71076175399468777</v>
      </c>
      <c r="W152" s="233"/>
      <c r="X152" s="233">
        <f t="shared" si="440"/>
        <v>1.1267099528419922</v>
      </c>
      <c r="Y152" s="233">
        <f t="shared" si="441"/>
        <v>0.74009062785460766</v>
      </c>
      <c r="Z152" s="233">
        <f t="shared" si="442"/>
        <v>0.7570387419116027</v>
      </c>
      <c r="AA152" s="233">
        <f t="shared" si="443"/>
        <v>0.76940441338767729</v>
      </c>
      <c r="AB152" s="233">
        <f t="shared" si="444"/>
        <v>0.78695313311422399</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5.8698256197369378</v>
      </c>
      <c r="F153" s="50">
        <f t="shared" si="425"/>
        <v>6.7748466130043186</v>
      </c>
      <c r="G153" s="328">
        <f t="shared" si="426"/>
        <v>6.9919276256051859</v>
      </c>
      <c r="H153" s="328">
        <f t="shared" si="427"/>
        <v>7.1520431336484673</v>
      </c>
      <c r="I153" s="50">
        <f t="shared" si="428"/>
        <v>7.2688665019612859</v>
      </c>
      <c r="J153" s="50">
        <f t="shared" si="429"/>
        <v>7.434656168296784</v>
      </c>
      <c r="K153" s="50">
        <f t="shared" si="430"/>
        <v>7.705918063356008</v>
      </c>
      <c r="L153" s="50">
        <f t="shared" si="431"/>
        <v>7.2979393362694278</v>
      </c>
      <c r="M153" s="50">
        <f t="shared" si="432"/>
        <v>6.7148462038832104</v>
      </c>
      <c r="N153" s="247" t="str">
        <f t="shared" si="433"/>
        <v>Minibus vehicle km</v>
      </c>
      <c r="O153" s="233">
        <f>O138*O$129/O143</f>
        <v>6.7748466130043186</v>
      </c>
      <c r="P153" s="233">
        <f t="shared" ref="P153:S153" si="450">P138*P$129/P143</f>
        <v>6.9919276256051859</v>
      </c>
      <c r="Q153" s="233">
        <f t="shared" si="450"/>
        <v>7.1520431336484673</v>
      </c>
      <c r="R153" s="233">
        <f t="shared" si="450"/>
        <v>7.2688665019612859</v>
      </c>
      <c r="S153" s="233">
        <f t="shared" si="450"/>
        <v>7.434656168296784</v>
      </c>
      <c r="T153" s="304">
        <f t="shared" si="447"/>
        <v>7.705918063356008</v>
      </c>
      <c r="U153" s="304">
        <f t="shared" si="447"/>
        <v>7.2979393362694278</v>
      </c>
      <c r="V153" s="304">
        <f t="shared" si="447"/>
        <v>6.7148462038832104</v>
      </c>
      <c r="W153" s="233"/>
      <c r="X153" s="233">
        <f t="shared" si="440"/>
        <v>6.7748466130043186</v>
      </c>
      <c r="Y153" s="233">
        <f t="shared" si="441"/>
        <v>6.9919276256051859</v>
      </c>
      <c r="Z153" s="233">
        <f t="shared" si="442"/>
        <v>7.1520431336484673</v>
      </c>
      <c r="AA153" s="233">
        <f t="shared" si="443"/>
        <v>7.2688665019612859</v>
      </c>
      <c r="AB153" s="233">
        <f t="shared" si="444"/>
        <v>7.434656168296784</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0.10219175120925041</v>
      </c>
      <c r="J154" s="50">
        <f t="shared" si="429"/>
        <v>0.29553593035901915</v>
      </c>
      <c r="K154" s="50">
        <f t="shared" si="430"/>
        <v>0.5745061345379523</v>
      </c>
      <c r="L154" s="50">
        <f t="shared" si="431"/>
        <v>1.0965127074629528</v>
      </c>
      <c r="M154" s="50">
        <f t="shared" si="432"/>
        <v>1.5769101184642544</v>
      </c>
      <c r="N154" s="247" t="str">
        <f t="shared" si="433"/>
        <v>BRT vehicle km</v>
      </c>
      <c r="O154" s="233">
        <f>O$127/O144</f>
        <v>3.2055500417449041E-2</v>
      </c>
      <c r="P154" s="233">
        <f t="shared" ref="P154:S154" si="453">P$127/P144</f>
        <v>6.2982743372587108E-2</v>
      </c>
      <c r="Q154" s="233">
        <f t="shared" si="453"/>
        <v>0.10097884850612647</v>
      </c>
      <c r="R154" s="233">
        <f t="shared" si="453"/>
        <v>0.10219175120925041</v>
      </c>
      <c r="S154" s="233">
        <f t="shared" si="453"/>
        <v>0.29553593035901915</v>
      </c>
      <c r="T154" s="304">
        <f>T$127/T144</f>
        <v>0.5745061345379523</v>
      </c>
      <c r="U154" s="304">
        <f>U$127/U144</f>
        <v>1.0965127074629528</v>
      </c>
      <c r="V154" s="304">
        <f>V$127/V144</f>
        <v>1.5769101184642544</v>
      </c>
      <c r="W154" s="233"/>
      <c r="X154" s="233">
        <f t="shared" si="440"/>
        <v>3.2055500417449041E-2</v>
      </c>
      <c r="Y154" s="233">
        <f t="shared" si="441"/>
        <v>6.2982743372587108E-2</v>
      </c>
      <c r="Z154" s="233">
        <f t="shared" si="442"/>
        <v>0.10097884850612647</v>
      </c>
      <c r="AA154" s="233">
        <f t="shared" si="443"/>
        <v>0.10219175120925041</v>
      </c>
      <c r="AB154" s="233">
        <f t="shared" si="444"/>
        <v>0.29553593035901915</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15.023482841814213</v>
      </c>
      <c r="F155" s="50">
        <f t="shared" si="425"/>
        <v>12.322446292964566</v>
      </c>
      <c r="G155" s="50">
        <f t="shared" si="426"/>
        <v>8.6260563043864682</v>
      </c>
      <c r="H155" s="50">
        <f t="shared" si="427"/>
        <v>8.8235934445777957</v>
      </c>
      <c r="I155" s="50">
        <f t="shared" si="428"/>
        <v>8.967720358741504</v>
      </c>
      <c r="J155" s="50">
        <f t="shared" si="429"/>
        <v>9.1722578015002405</v>
      </c>
      <c r="K155" s="50">
        <f t="shared" si="430"/>
        <v>9.5069180705005074</v>
      </c>
      <c r="L155" s="50">
        <f t="shared" si="431"/>
        <v>9.003587993405187</v>
      </c>
      <c r="M155" s="50">
        <f t="shared" si="432"/>
        <v>8.2842163894651044</v>
      </c>
      <c r="N155" s="247" t="str">
        <f t="shared" si="433"/>
        <v>Metro Rail pkm</v>
      </c>
      <c r="O155" s="233">
        <f>O139*O$129</f>
        <v>12.322446292964566</v>
      </c>
      <c r="P155" s="233">
        <f t="shared" ref="P155:S155" si="455">P139*P$129</f>
        <v>8.6260563043864682</v>
      </c>
      <c r="Q155" s="233">
        <f t="shared" si="455"/>
        <v>8.8235934445777957</v>
      </c>
      <c r="R155" s="233">
        <f t="shared" si="455"/>
        <v>8.967720358741504</v>
      </c>
      <c r="S155" s="233">
        <f t="shared" si="455"/>
        <v>9.1722578015002405</v>
      </c>
      <c r="T155" s="304">
        <f>T139*T$129</f>
        <v>9.5069180705005074</v>
      </c>
      <c r="U155" s="304">
        <f>U139*U$129</f>
        <v>9.003587993405187</v>
      </c>
      <c r="V155" s="304">
        <f>V139*V$129</f>
        <v>8.2842163894651044</v>
      </c>
      <c r="W155" s="233"/>
      <c r="X155" s="233">
        <f t="shared" si="440"/>
        <v>12.322446292964566</v>
      </c>
      <c r="Y155" s="233">
        <f t="shared" si="441"/>
        <v>8.6260563043864682</v>
      </c>
      <c r="Z155" s="233">
        <f t="shared" si="442"/>
        <v>8.8235934445777957</v>
      </c>
      <c r="AA155" s="233">
        <f t="shared" si="443"/>
        <v>8.967720358741504</v>
      </c>
      <c r="AB155" s="233">
        <f t="shared" si="444"/>
        <v>9.1722578015002405</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0.64257947683872407</v>
      </c>
      <c r="J156" s="50">
        <f t="shared" si="429"/>
        <v>0.63122704466481427</v>
      </c>
      <c r="K156" s="50">
        <f t="shared" si="430"/>
        <v>0.77322002990668937</v>
      </c>
      <c r="L156" s="50">
        <f t="shared" si="431"/>
        <v>1.0130449529313386</v>
      </c>
      <c r="M156" s="50">
        <f t="shared" si="432"/>
        <v>1.2401434537218978</v>
      </c>
      <c r="N156" s="247" t="str">
        <f t="shared" si="433"/>
        <v>Gautrain pkm</v>
      </c>
      <c r="O156" s="233">
        <f>O128</f>
        <v>0.60923770891438467</v>
      </c>
      <c r="P156" s="233">
        <f t="shared" ref="P156:S156" si="458">P128</f>
        <v>0.64854136839212595</v>
      </c>
      <c r="Q156" s="233">
        <f t="shared" si="458"/>
        <v>0.6995709084876961</v>
      </c>
      <c r="R156" s="233">
        <f t="shared" si="458"/>
        <v>0.64257947683872407</v>
      </c>
      <c r="S156" s="233">
        <f t="shared" si="458"/>
        <v>0.63122704466481427</v>
      </c>
      <c r="T156" s="304">
        <f>T128</f>
        <v>0.77322002990668937</v>
      </c>
      <c r="U156" s="304">
        <f>U128</f>
        <v>1.0130449529313386</v>
      </c>
      <c r="V156" s="304">
        <f>V128</f>
        <v>1.2401434537218978</v>
      </c>
      <c r="W156" s="233"/>
      <c r="X156" s="233">
        <f t="shared" si="440"/>
        <v>0.60923770891438467</v>
      </c>
      <c r="Y156" s="233">
        <f t="shared" si="441"/>
        <v>0.64854136839212595</v>
      </c>
      <c r="Z156" s="233">
        <f t="shared" si="442"/>
        <v>0.6995709084876961</v>
      </c>
      <c r="AA156" s="233">
        <f t="shared" si="443"/>
        <v>0.64257947683872407</v>
      </c>
      <c r="AB156" s="233">
        <f t="shared" si="444"/>
        <v>0.63122704466481427</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625</v>
      </c>
    </row>
    <row r="158" spans="1:47">
      <c r="A158" s="185" t="s">
        <v>16</v>
      </c>
      <c r="L158" s="185"/>
      <c r="N158" s="40"/>
      <c r="X158" s="272"/>
      <c r="AA158" s="272"/>
      <c r="AB158" s="272"/>
      <c r="AD158" s="272"/>
      <c r="AI158" s="185" t="s">
        <v>615</v>
      </c>
      <c r="AM158" s="185" t="s">
        <v>620</v>
      </c>
      <c r="AQ158" s="185" t="s">
        <v>621</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108.6598655462619</v>
      </c>
      <c r="F161" s="50">
        <f t="shared" ref="F161:F168" si="462">IF($D$4,X161,O161)</f>
        <v>113.09321758673757</v>
      </c>
      <c r="G161" s="50">
        <f t="shared" ref="G161:G168" si="463">IF($D$4,Y161,P161)</f>
        <v>112.21357404370687</v>
      </c>
      <c r="H161" s="50">
        <f t="shared" ref="H161:H168" si="464">IF($D$4,Z161,Q161)</f>
        <v>117.77587315202406</v>
      </c>
      <c r="I161" s="50">
        <f t="shared" ref="I161:I168" si="465">IF($D$4,AA161,R161)</f>
        <v>109.25124523163252</v>
      </c>
      <c r="J161" s="50">
        <f t="shared" ref="J161:J168" si="466">IF($D$4,AB161,S161)</f>
        <v>108.17276630184314</v>
      </c>
      <c r="K161" s="50">
        <f t="shared" ref="K161:K168" si="467">IF($D$4,AC161,T161)</f>
        <v>133.17322865820731</v>
      </c>
      <c r="L161" s="50">
        <f t="shared" ref="L161:L168" si="468">IF($D$4,AD161,U161)</f>
        <v>180.66208148924136</v>
      </c>
      <c r="M161" s="50">
        <f t="shared" ref="M161:M168" si="469">IF($D$4,AE161,V161)</f>
        <v>228.86141124326485</v>
      </c>
      <c r="N161" s="185" t="str">
        <f t="shared" ref="N161:N168" si="470">C161</f>
        <v>Car</v>
      </c>
      <c r="O161" s="10">
        <f>SUMPRODUCT(O$35:O$38,O$41:O$44,O$54:O$57)*O132</f>
        <v>113.09321758673757</v>
      </c>
      <c r="P161" s="10">
        <f t="shared" ref="P161:S161" si="471">SUMPRODUCT(P$35:P$38,P$41:P$44,P$54:P$57)*P132</f>
        <v>112.21357404370687</v>
      </c>
      <c r="Q161" s="10">
        <f t="shared" si="471"/>
        <v>117.77587315202406</v>
      </c>
      <c r="R161" s="10">
        <f t="shared" si="471"/>
        <v>109.25124523163252</v>
      </c>
      <c r="S161" s="10">
        <f t="shared" si="471"/>
        <v>108.17276630184314</v>
      </c>
      <c r="T161" s="306">
        <f t="shared" ref="T161:V163" si="472">SUMPRODUCT(T$35:T$38,T$41:T$44,T$54:T$57)*T132</f>
        <v>133.17322865820731</v>
      </c>
      <c r="U161" s="306">
        <f t="shared" si="472"/>
        <v>180.66208148924136</v>
      </c>
      <c r="V161" s="306">
        <f t="shared" si="472"/>
        <v>228.86141124326485</v>
      </c>
      <c r="X161" s="10">
        <f>O161</f>
        <v>113.09321758673757</v>
      </c>
      <c r="Y161" s="10">
        <f t="shared" ref="Y161:AB161" si="473">P161</f>
        <v>112.21357404370687</v>
      </c>
      <c r="Z161" s="10">
        <f t="shared" si="473"/>
        <v>117.77587315202406</v>
      </c>
      <c r="AA161" s="10">
        <f t="shared" si="473"/>
        <v>109.25124523163252</v>
      </c>
      <c r="AB161" s="10">
        <f t="shared" si="473"/>
        <v>108.17276630184314</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13.915131557209829</v>
      </c>
      <c r="F162" s="50">
        <f t="shared" si="462"/>
        <v>18.547037936929154</v>
      </c>
      <c r="G162" s="50">
        <f t="shared" si="463"/>
        <v>23.845384484287713</v>
      </c>
      <c r="H162" s="50">
        <f t="shared" si="464"/>
        <v>25.027373044805117</v>
      </c>
      <c r="I162" s="50">
        <f t="shared" si="465"/>
        <v>23.215889611721916</v>
      </c>
      <c r="J162" s="50">
        <f t="shared" si="466"/>
        <v>22.986712839141671</v>
      </c>
      <c r="K162" s="50">
        <f t="shared" si="467"/>
        <v>28.299311089869057</v>
      </c>
      <c r="L162" s="50">
        <f t="shared" si="468"/>
        <v>38.390692316463799</v>
      </c>
      <c r="M162" s="50">
        <f t="shared" si="469"/>
        <v>48.633049889193785</v>
      </c>
      <c r="N162" s="185" t="str">
        <f t="shared" si="470"/>
        <v>SUV</v>
      </c>
      <c r="O162" s="10">
        <f>SUMPRODUCT(O$35:O$38,O$41:O$44,O$54:O$57)*O133</f>
        <v>18.547037936929154</v>
      </c>
      <c r="P162" s="10">
        <f t="shared" ref="P162:S162" si="475">SUMPRODUCT(P$35:P$38,P$41:P$44,P$54:P$57)*P133</f>
        <v>23.845384484287713</v>
      </c>
      <c r="Q162" s="10">
        <f t="shared" si="475"/>
        <v>25.027373044805117</v>
      </c>
      <c r="R162" s="10">
        <f t="shared" si="475"/>
        <v>23.215889611721916</v>
      </c>
      <c r="S162" s="10">
        <f t="shared" si="475"/>
        <v>22.986712839141671</v>
      </c>
      <c r="T162" s="306">
        <f t="shared" si="472"/>
        <v>28.299311089869057</v>
      </c>
      <c r="U162" s="306">
        <f t="shared" si="472"/>
        <v>38.390692316463799</v>
      </c>
      <c r="V162" s="306">
        <f>SUMPRODUCT(V$35:V$38,V$41:V$44,V$54:V$57)*V133</f>
        <v>48.633049889193785</v>
      </c>
      <c r="X162" s="10">
        <f t="shared" ref="X162:X168" si="476">O162</f>
        <v>18.547037936929154</v>
      </c>
      <c r="Y162" s="10">
        <f t="shared" ref="Y162:Y168" si="477">P162</f>
        <v>23.845384484287713</v>
      </c>
      <c r="Z162" s="10">
        <f t="shared" ref="Z162:Z168" si="478">Q162</f>
        <v>25.027373044805117</v>
      </c>
      <c r="AA162" s="10">
        <f t="shared" ref="AA162:AA168" si="479">R162</f>
        <v>23.215889611721916</v>
      </c>
      <c r="AB162" s="10">
        <f t="shared" ref="AB162:AB168" si="480">S162</f>
        <v>22.986712839141671</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4.7105599865379668</v>
      </c>
      <c r="F163" s="50">
        <f t="shared" si="462"/>
        <v>3.9743652721991038</v>
      </c>
      <c r="G163" s="50">
        <f t="shared" si="463"/>
        <v>4.208009026639008</v>
      </c>
      <c r="H163" s="50">
        <f t="shared" si="464"/>
        <v>4.4165952432009021</v>
      </c>
      <c r="I163" s="50">
        <f t="shared" si="465"/>
        <v>4.0969216961862198</v>
      </c>
      <c r="J163" s="50">
        <f t="shared" si="466"/>
        <v>4.0564787363191179</v>
      </c>
      <c r="K163" s="50">
        <f t="shared" si="467"/>
        <v>4.9939960746827738</v>
      </c>
      <c r="L163" s="50">
        <f t="shared" si="468"/>
        <v>6.7748280558465517</v>
      </c>
      <c r="M163" s="50">
        <f t="shared" si="469"/>
        <v>8.582302921622432</v>
      </c>
      <c r="N163" s="185" t="str">
        <f t="shared" si="470"/>
        <v>Motorbike</v>
      </c>
      <c r="O163" s="10">
        <f>SUMPRODUCT(O$35:O$38,O$41:O$44,O$54:O$57)*O134</f>
        <v>3.9743652721991038</v>
      </c>
      <c r="P163" s="10">
        <f t="shared" ref="P163:S163" si="484">SUMPRODUCT(P$35:P$38,P$41:P$44,P$54:P$57)*P134</f>
        <v>4.208009026639008</v>
      </c>
      <c r="Q163" s="10">
        <f t="shared" si="484"/>
        <v>4.4165952432009021</v>
      </c>
      <c r="R163" s="10">
        <f t="shared" si="484"/>
        <v>4.0969216961862198</v>
      </c>
      <c r="S163" s="10">
        <f t="shared" si="484"/>
        <v>4.0564787363191179</v>
      </c>
      <c r="T163" s="306">
        <f t="shared" si="472"/>
        <v>4.9939960746827738</v>
      </c>
      <c r="U163" s="306">
        <f t="shared" si="472"/>
        <v>6.7748280558465517</v>
      </c>
      <c r="V163" s="306">
        <f t="shared" si="472"/>
        <v>8.582302921622432</v>
      </c>
      <c r="X163" s="10">
        <f t="shared" si="476"/>
        <v>3.9743652721991038</v>
      </c>
      <c r="Y163" s="10">
        <f t="shared" si="477"/>
        <v>4.208009026639008</v>
      </c>
      <c r="Z163" s="10">
        <f t="shared" si="478"/>
        <v>4.4165952432009021</v>
      </c>
      <c r="AA163" s="10">
        <f t="shared" si="479"/>
        <v>4.0969216961862198</v>
      </c>
      <c r="AB163" s="10">
        <f t="shared" si="480"/>
        <v>4.0564787363191179</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28.167748821049805</v>
      </c>
      <c r="G164" s="50">
        <f t="shared" si="463"/>
        <v>18.502265696365193</v>
      </c>
      <c r="H164" s="50">
        <f t="shared" si="464"/>
        <v>18.925968547790067</v>
      </c>
      <c r="I164" s="50">
        <f t="shared" si="465"/>
        <v>19.235110334691932</v>
      </c>
      <c r="J164" s="50">
        <f t="shared" si="466"/>
        <v>19.673828327855599</v>
      </c>
      <c r="K164" s="50">
        <f t="shared" si="467"/>
        <v>20.391650354117047</v>
      </c>
      <c r="L164" s="50">
        <f t="shared" si="468"/>
        <v>19.312043811941578</v>
      </c>
      <c r="M164" s="50">
        <f t="shared" si="469"/>
        <v>17.769043849867195</v>
      </c>
      <c r="N164" s="185" t="str">
        <f t="shared" si="470"/>
        <v>Bus</v>
      </c>
      <c r="O164" s="10">
        <f>O152*O142</f>
        <v>28.167748821049805</v>
      </c>
      <c r="P164" s="10">
        <f t="shared" ref="P164:S164" si="486">P152*P142</f>
        <v>18.502265696365193</v>
      </c>
      <c r="Q164" s="10">
        <f t="shared" si="486"/>
        <v>18.925968547790067</v>
      </c>
      <c r="R164" s="10">
        <f t="shared" si="486"/>
        <v>19.235110334691932</v>
      </c>
      <c r="S164" s="10">
        <f t="shared" si="486"/>
        <v>19.673828327855599</v>
      </c>
      <c r="T164" s="306">
        <f t="shared" ref="T164:V166" si="487">T152*T142</f>
        <v>20.391650354117047</v>
      </c>
      <c r="U164" s="306">
        <f t="shared" si="487"/>
        <v>19.312043811941578</v>
      </c>
      <c r="V164" s="306">
        <f t="shared" si="487"/>
        <v>17.769043849867195</v>
      </c>
      <c r="X164" s="10">
        <f t="shared" si="476"/>
        <v>28.167748821049805</v>
      </c>
      <c r="Y164" s="10">
        <f t="shared" si="477"/>
        <v>18.502265696365193</v>
      </c>
      <c r="Z164" s="10">
        <f t="shared" si="478"/>
        <v>18.925968547790067</v>
      </c>
      <c r="AA164" s="10">
        <f t="shared" si="479"/>
        <v>19.235110334691932</v>
      </c>
      <c r="AB164" s="10">
        <f t="shared" si="480"/>
        <v>19.673828327855599</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4.3064999007300635</v>
      </c>
      <c r="AJ164" s="10">
        <f t="shared" si="488"/>
        <v>5.8421744658298937</v>
      </c>
      <c r="AK164" s="10">
        <f t="shared" si="488"/>
        <v>7.4008241350790547</v>
      </c>
      <c r="AL164" s="10"/>
      <c r="AM164" s="10">
        <f t="shared" ref="AM164:AO168" si="489">SUM(T$161:T$162)*(1-AM$161) *AM175</f>
        <v>1.4354999669100237</v>
      </c>
      <c r="AN164" s="10">
        <f t="shared" si="489"/>
        <v>3.8947829772199292</v>
      </c>
      <c r="AO164" s="10">
        <f t="shared" si="489"/>
        <v>7.4008241350790547</v>
      </c>
      <c r="AP164" s="10"/>
      <c r="AQ164" s="10">
        <f t="shared" ref="AQ164:AS168" si="490">SUM(T$161:T$162)*(1-AQ$161) *AQ175</f>
        <v>4.3064999007300635</v>
      </c>
      <c r="AR164" s="10">
        <f t="shared" si="490"/>
        <v>7.3027180822873694</v>
      </c>
      <c r="AS164" s="10">
        <f t="shared" si="490"/>
        <v>11.101236202618587</v>
      </c>
    </row>
    <row r="165" spans="1:46">
      <c r="A165" s="185" t="s">
        <v>16</v>
      </c>
      <c r="B165" s="185" t="s">
        <v>130</v>
      </c>
      <c r="C165" s="185" t="s">
        <v>61</v>
      </c>
      <c r="D165" s="185" t="s">
        <v>86</v>
      </c>
      <c r="E165" s="298">
        <f t="shared" si="485"/>
        <v>82.177558676317133</v>
      </c>
      <c r="F165" s="50">
        <f t="shared" si="462"/>
        <v>94.847852582060455</v>
      </c>
      <c r="G165" s="50">
        <f t="shared" si="463"/>
        <v>97.886986758472602</v>
      </c>
      <c r="H165" s="50">
        <f t="shared" si="464"/>
        <v>100.12860387107854</v>
      </c>
      <c r="I165" s="50">
        <f t="shared" si="465"/>
        <v>101.76413102745801</v>
      </c>
      <c r="J165" s="50">
        <f t="shared" si="466"/>
        <v>104.08518635615498</v>
      </c>
      <c r="K165" s="50">
        <f t="shared" si="467"/>
        <v>107.88285288698411</v>
      </c>
      <c r="L165" s="50">
        <f t="shared" si="468"/>
        <v>102.17115070777199</v>
      </c>
      <c r="M165" s="50">
        <f t="shared" si="469"/>
        <v>94.007846854364942</v>
      </c>
      <c r="N165" s="185" t="str">
        <f t="shared" si="470"/>
        <v>Minibus</v>
      </c>
      <c r="O165" s="10">
        <f>O153*O143</f>
        <v>94.847852582060455</v>
      </c>
      <c r="P165" s="10">
        <f t="shared" ref="P165:S165" si="491">P153*P143</f>
        <v>97.886986758472602</v>
      </c>
      <c r="Q165" s="10">
        <f t="shared" si="491"/>
        <v>100.12860387107854</v>
      </c>
      <c r="R165" s="10">
        <f t="shared" si="491"/>
        <v>101.76413102745801</v>
      </c>
      <c r="S165" s="10">
        <f t="shared" si="491"/>
        <v>104.08518635615498</v>
      </c>
      <c r="T165" s="306">
        <f t="shared" si="487"/>
        <v>107.88285288698411</v>
      </c>
      <c r="U165" s="306">
        <f t="shared" si="487"/>
        <v>102.17115070777199</v>
      </c>
      <c r="V165" s="306">
        <f t="shared" si="487"/>
        <v>94.007846854364942</v>
      </c>
      <c r="X165" s="10">
        <f t="shared" si="476"/>
        <v>94.847852582060455</v>
      </c>
      <c r="Y165" s="10">
        <f t="shared" si="477"/>
        <v>97.886986758472602</v>
      </c>
      <c r="Z165" s="10">
        <f t="shared" si="478"/>
        <v>100.12860387107854</v>
      </c>
      <c r="AA165" s="10">
        <f t="shared" si="479"/>
        <v>101.76413102745801</v>
      </c>
      <c r="AB165" s="10">
        <f t="shared" si="480"/>
        <v>104.08518635615498</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22.783712312646216</v>
      </c>
      <c r="AJ165" s="10">
        <f t="shared" si="488"/>
        <v>30.90826085638383</v>
      </c>
      <c r="AK165" s="10">
        <f t="shared" si="488"/>
        <v>39.154360120046626</v>
      </c>
      <c r="AL165" s="10"/>
      <c r="AM165" s="10">
        <f t="shared" si="489"/>
        <v>7.5945707708820844</v>
      </c>
      <c r="AN165" s="10">
        <f t="shared" si="489"/>
        <v>20.605507237589219</v>
      </c>
      <c r="AO165" s="10">
        <f t="shared" si="489"/>
        <v>39.154360120046626</v>
      </c>
      <c r="AP165" s="10"/>
      <c r="AQ165" s="10">
        <f t="shared" si="490"/>
        <v>22.783712312646216</v>
      </c>
      <c r="AR165" s="10">
        <f t="shared" si="490"/>
        <v>38.635326070479799</v>
      </c>
      <c r="AS165" s="10">
        <f t="shared" si="490"/>
        <v>58.731540180069956</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2.5547937802312601</v>
      </c>
      <c r="J166" s="50">
        <f t="shared" si="466"/>
        <v>7.3883982589754789</v>
      </c>
      <c r="K166" s="50">
        <f t="shared" si="467"/>
        <v>14.362653363448807</v>
      </c>
      <c r="L166" s="50">
        <f t="shared" si="468"/>
        <v>27.41281768657382</v>
      </c>
      <c r="M166" s="50">
        <f t="shared" si="469"/>
        <v>39.422752961606363</v>
      </c>
      <c r="N166" s="185" t="str">
        <f t="shared" si="470"/>
        <v>BRT</v>
      </c>
      <c r="O166" s="10">
        <f>O154*O144</f>
        <v>0.80138751043622602</v>
      </c>
      <c r="P166" s="10">
        <f t="shared" ref="P166:S166" si="492">P154*P144</f>
        <v>1.5745685843146777</v>
      </c>
      <c r="Q166" s="10">
        <f t="shared" si="492"/>
        <v>2.5244712126531619</v>
      </c>
      <c r="R166" s="10">
        <f t="shared" si="492"/>
        <v>2.5547937802312601</v>
      </c>
      <c r="S166" s="10">
        <f t="shared" si="492"/>
        <v>7.3883982589754789</v>
      </c>
      <c r="T166" s="306">
        <f t="shared" si="487"/>
        <v>14.362653363448807</v>
      </c>
      <c r="U166" s="306">
        <f t="shared" si="487"/>
        <v>27.41281768657382</v>
      </c>
      <c r="V166" s="306">
        <f t="shared" si="487"/>
        <v>39.422752961606363</v>
      </c>
      <c r="X166" s="10">
        <f t="shared" si="476"/>
        <v>0.80138751043622602</v>
      </c>
      <c r="Y166" s="10">
        <f t="shared" si="477"/>
        <v>1.5745685843146777</v>
      </c>
      <c r="Z166" s="10">
        <f t="shared" si="478"/>
        <v>2.5244712126531619</v>
      </c>
      <c r="AA166" s="10">
        <f t="shared" si="479"/>
        <v>2.5547937802312601</v>
      </c>
      <c r="AB166" s="10">
        <f t="shared" si="480"/>
        <v>7.3883982589754789</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3.0332397922576488</v>
      </c>
      <c r="AJ166" s="10">
        <f t="shared" si="488"/>
        <v>4.1148766914084192</v>
      </c>
      <c r="AK166" s="10">
        <f t="shared" si="488"/>
        <v>5.2126958735601008</v>
      </c>
      <c r="AL166" s="10"/>
      <c r="AM166" s="10">
        <f t="shared" si="489"/>
        <v>1.0110799307525513</v>
      </c>
      <c r="AN166" s="10">
        <f t="shared" si="489"/>
        <v>2.7432511276056126</v>
      </c>
      <c r="AO166" s="10">
        <f t="shared" si="489"/>
        <v>5.2126958735601008</v>
      </c>
      <c r="AP166" s="10"/>
      <c r="AQ166" s="10">
        <f t="shared" si="490"/>
        <v>3.0332397922576488</v>
      </c>
      <c r="AR166" s="10">
        <f t="shared" si="490"/>
        <v>5.1435958642605248</v>
      </c>
      <c r="AS166" s="10">
        <f t="shared" si="490"/>
        <v>7.8190438103401547</v>
      </c>
    </row>
    <row r="167" spans="1:46">
      <c r="A167" s="185" t="s">
        <v>16</v>
      </c>
      <c r="B167" s="185" t="s">
        <v>132</v>
      </c>
      <c r="C167" s="185" t="s">
        <v>85</v>
      </c>
      <c r="D167" s="185" t="str">
        <f>D166</f>
        <v>billion</v>
      </c>
      <c r="E167" s="298">
        <f t="shared" ref="E167:E168" si="493">E155</f>
        <v>15.023482841814213</v>
      </c>
      <c r="F167" s="50">
        <f t="shared" si="462"/>
        <v>12.322446292964566</v>
      </c>
      <c r="G167" s="50">
        <f t="shared" si="463"/>
        <v>8.6260563043864682</v>
      </c>
      <c r="H167" s="50">
        <f t="shared" si="464"/>
        <v>8.8235934445777957</v>
      </c>
      <c r="I167" s="50">
        <f t="shared" si="465"/>
        <v>8.967720358741504</v>
      </c>
      <c r="J167" s="50">
        <f t="shared" si="466"/>
        <v>9.1722578015002405</v>
      </c>
      <c r="K167" s="50">
        <f t="shared" si="467"/>
        <v>9.5069180705005074</v>
      </c>
      <c r="L167" s="50">
        <f t="shared" si="468"/>
        <v>9.003587993405187</v>
      </c>
      <c r="M167" s="50">
        <f t="shared" si="469"/>
        <v>8.2842163894651044</v>
      </c>
      <c r="N167" s="185" t="str">
        <f t="shared" si="470"/>
        <v>Metro Rail</v>
      </c>
      <c r="O167" s="10">
        <f>O155</f>
        <v>12.322446292964566</v>
      </c>
      <c r="P167" s="10">
        <f t="shared" ref="P167:S167" si="494">P155</f>
        <v>8.6260563043864682</v>
      </c>
      <c r="Q167" s="10">
        <f t="shared" si="494"/>
        <v>8.8235934445777957</v>
      </c>
      <c r="R167" s="10">
        <f t="shared" si="494"/>
        <v>8.967720358741504</v>
      </c>
      <c r="S167" s="10">
        <f t="shared" si="494"/>
        <v>9.1722578015002405</v>
      </c>
      <c r="T167" s="306">
        <f t="shared" ref="T167:V168" si="495">T155</f>
        <v>9.5069180705005074</v>
      </c>
      <c r="U167" s="306">
        <f t="shared" si="495"/>
        <v>9.003587993405187</v>
      </c>
      <c r="V167" s="306">
        <f t="shared" si="495"/>
        <v>8.2842163894651044</v>
      </c>
      <c r="X167" s="10">
        <f t="shared" si="476"/>
        <v>12.322446292964566</v>
      </c>
      <c r="Y167" s="10">
        <f t="shared" si="477"/>
        <v>8.6260563043864682</v>
      </c>
      <c r="Z167" s="10">
        <f t="shared" si="478"/>
        <v>8.8235934445777957</v>
      </c>
      <c r="AA167" s="10">
        <f t="shared" si="479"/>
        <v>8.967720358741504</v>
      </c>
      <c r="AB167" s="10">
        <f t="shared" si="480"/>
        <v>9.1722578015002405</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2.0077600888538796</v>
      </c>
      <c r="AJ167" s="10">
        <f t="shared" si="488"/>
        <v>2.7237164739342052</v>
      </c>
      <c r="AK167" s="10">
        <f t="shared" si="488"/>
        <v>3.4503842251382055</v>
      </c>
      <c r="AL167" s="10"/>
      <c r="AM167" s="10">
        <f t="shared" si="489"/>
        <v>0.66925336295129423</v>
      </c>
      <c r="AN167" s="10">
        <f t="shared" si="489"/>
        <v>1.8158109826228035</v>
      </c>
      <c r="AO167" s="10">
        <f t="shared" si="489"/>
        <v>3.4503842251382055</v>
      </c>
      <c r="AP167" s="10"/>
      <c r="AQ167" s="10">
        <f t="shared" si="490"/>
        <v>2.0077600888538796</v>
      </c>
      <c r="AR167" s="10">
        <f t="shared" si="490"/>
        <v>3.4046455924177574</v>
      </c>
      <c r="AS167" s="10">
        <f t="shared" si="490"/>
        <v>5.1755763377073096</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0.64257947683872407</v>
      </c>
      <c r="J168" s="50">
        <f t="shared" si="466"/>
        <v>0.63122704466481427</v>
      </c>
      <c r="K168" s="50">
        <f t="shared" si="467"/>
        <v>0.77322002990668937</v>
      </c>
      <c r="L168" s="50">
        <f t="shared" si="468"/>
        <v>1.0130449529313386</v>
      </c>
      <c r="M168" s="50">
        <f t="shared" si="469"/>
        <v>1.2401434537218978</v>
      </c>
      <c r="N168" s="185" t="str">
        <f t="shared" si="470"/>
        <v>Gautrain</v>
      </c>
      <c r="O168" s="10">
        <f>O156</f>
        <v>0.60923770891438467</v>
      </c>
      <c r="P168" s="10">
        <f t="shared" ref="P168:S168" si="496">P156</f>
        <v>0.64854136839212595</v>
      </c>
      <c r="Q168" s="10">
        <f t="shared" si="496"/>
        <v>0.6995709084876961</v>
      </c>
      <c r="R168" s="10">
        <f t="shared" si="496"/>
        <v>0.64257947683872407</v>
      </c>
      <c r="S168" s="10">
        <f t="shared" si="496"/>
        <v>0.63122704466481427</v>
      </c>
      <c r="T168" s="306">
        <f t="shared" si="495"/>
        <v>0.77322002990668937</v>
      </c>
      <c r="U168" s="306">
        <f t="shared" si="495"/>
        <v>1.0130449529313386</v>
      </c>
      <c r="V168" s="306">
        <f t="shared" si="495"/>
        <v>1.2401434537218978</v>
      </c>
      <c r="X168" s="10">
        <f t="shared" si="476"/>
        <v>0.60923770891438467</v>
      </c>
      <c r="Y168" s="10">
        <f t="shared" si="477"/>
        <v>0.64854136839212595</v>
      </c>
      <c r="Z168" s="10">
        <f t="shared" si="478"/>
        <v>0.6995709084876961</v>
      </c>
      <c r="AA168" s="10">
        <f t="shared" si="479"/>
        <v>0.64257947683872407</v>
      </c>
      <c r="AB168" s="10">
        <f t="shared" si="480"/>
        <v>0.63122704466481427</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0.16329585512745701</v>
      </c>
      <c r="AJ168" s="10">
        <f t="shared" si="488"/>
        <v>0.22152627358467106</v>
      </c>
      <c r="AK168" s="10">
        <f t="shared" si="488"/>
        <v>0.28062787266772732</v>
      </c>
      <c r="AL168" s="10"/>
      <c r="AM168" s="10">
        <f t="shared" si="489"/>
        <v>5.4431951709152424E-2</v>
      </c>
      <c r="AN168" s="10">
        <f t="shared" si="489"/>
        <v>0.1476841823897807</v>
      </c>
      <c r="AO168" s="10">
        <f t="shared" si="489"/>
        <v>0.28062787266772732</v>
      </c>
      <c r="AP168" s="10"/>
      <c r="AQ168" s="10">
        <f t="shared" si="490"/>
        <v>0.16329585512745701</v>
      </c>
      <c r="AR168" s="10">
        <f t="shared" si="490"/>
        <v>0.2769078419808389</v>
      </c>
      <c r="AS168" s="10">
        <f t="shared" si="490"/>
        <v>0.42094180900159112</v>
      </c>
    </row>
    <row r="169" spans="1:46">
      <c r="A169" s="185" t="s">
        <v>16</v>
      </c>
      <c r="C169" s="5" t="s">
        <v>5</v>
      </c>
      <c r="E169" s="10">
        <f t="shared" ref="E169:M169" si="497">SUM(E161:E168)</f>
        <v>240.9981779050045</v>
      </c>
      <c r="F169" s="10">
        <f t="shared" si="497"/>
        <v>272.36329371129125</v>
      </c>
      <c r="G169" s="10">
        <f t="shared" si="497"/>
        <v>267.50538626656464</v>
      </c>
      <c r="H169" s="10">
        <f t="shared" si="497"/>
        <v>278.32204942461738</v>
      </c>
      <c r="I169" s="10">
        <f t="shared" si="497"/>
        <v>269.72839151750208</v>
      </c>
      <c r="J169" s="10">
        <f t="shared" si="497"/>
        <v>276.16685566645504</v>
      </c>
      <c r="K169" s="10">
        <f t="shared" si="497"/>
        <v>319.38383052771627</v>
      </c>
      <c r="L169" s="10">
        <f t="shared" si="497"/>
        <v>384.74024701417562</v>
      </c>
      <c r="M169" s="10">
        <f t="shared" si="497"/>
        <v>446.8007675631066</v>
      </c>
      <c r="N169" s="39"/>
      <c r="O169" s="10">
        <f>SUM(O161:O168)</f>
        <v>272.36329371129125</v>
      </c>
      <c r="P169" s="10">
        <f t="shared" ref="P169:S169" si="498">SUM(P161:P168)</f>
        <v>267.50538626656464</v>
      </c>
      <c r="Q169" s="10">
        <f t="shared" si="498"/>
        <v>278.32204942461738</v>
      </c>
      <c r="R169" s="10">
        <f t="shared" si="498"/>
        <v>269.72839151750208</v>
      </c>
      <c r="S169" s="10">
        <f t="shared" si="498"/>
        <v>276.16685566645504</v>
      </c>
      <c r="T169" s="10">
        <f>SUM(T161:T168)</f>
        <v>319.38383052771627</v>
      </c>
      <c r="U169" s="10">
        <f>SUM(U161:U168)</f>
        <v>384.74024701417562</v>
      </c>
      <c r="V169" s="10">
        <f>SUM(V161:V168)</f>
        <v>446.8007675631066</v>
      </c>
      <c r="W169" s="281"/>
      <c r="X169" s="10">
        <f>SUM(X161:X168)</f>
        <v>272.36329371129125</v>
      </c>
      <c r="Y169" s="10">
        <f t="shared" ref="Y169:AB169" si="499">SUM(Y161:Y168)</f>
        <v>267.50538626656464</v>
      </c>
      <c r="Z169" s="10">
        <f t="shared" si="499"/>
        <v>278.32204942461738</v>
      </c>
      <c r="AA169" s="10">
        <f t="shared" si="499"/>
        <v>269.72839151750208</v>
      </c>
      <c r="AB169" s="10">
        <f t="shared" si="499"/>
        <v>276.16685566645504</v>
      </c>
      <c r="AC169" s="10" t="e">
        <f>SUM(AC161:AC168)</f>
        <v>#N/A</v>
      </c>
      <c r="AD169" s="10" t="e">
        <f>SUM(AD161:AD168)</f>
        <v>#N/A</v>
      </c>
      <c r="AE169" s="10" t="e">
        <f>SUM(AE161:AE168)</f>
        <v>#N/A</v>
      </c>
      <c r="AQ169" s="185" t="s">
        <v>621</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0.45087422025693868</v>
      </c>
      <c r="F172" s="240">
        <f>F161/F$169</f>
        <v>0.41522929189796737</v>
      </c>
      <c r="G172" s="240">
        <f t="shared" si="504"/>
        <v>0.41948154992246744</v>
      </c>
      <c r="H172" s="240">
        <f>H161/H$169</f>
        <v>0.42316400513543673</v>
      </c>
      <c r="I172" s="240">
        <f t="shared" ref="I172:J172" si="505">I161/I$169</f>
        <v>0.40504169626705189</v>
      </c>
      <c r="J172" s="240">
        <f t="shared" si="505"/>
        <v>0.39169351456313256</v>
      </c>
      <c r="K172" s="240">
        <f t="shared" ref="K172:M179" si="506">K161/K$169</f>
        <v>0.41696922614449788</v>
      </c>
      <c r="L172" s="240">
        <f t="shared" si="506"/>
        <v>0.46956896995126407</v>
      </c>
      <c r="M172" s="240">
        <f t="shared" si="506"/>
        <v>0.51222251137010466</v>
      </c>
      <c r="N172" s="40" t="str">
        <f>C172</f>
        <v>Car</v>
      </c>
      <c r="O172" s="240">
        <f t="shared" ref="O172:O179" si="507">O161/O$169</f>
        <v>0.41522929189796737</v>
      </c>
      <c r="P172" s="240">
        <f t="shared" ref="P172:S172" si="508">P161/P$169</f>
        <v>0.41948154992246744</v>
      </c>
      <c r="Q172" s="240">
        <f t="shared" si="508"/>
        <v>0.42316400513543673</v>
      </c>
      <c r="R172" s="240">
        <f t="shared" si="508"/>
        <v>0.40504169626705189</v>
      </c>
      <c r="S172" s="240">
        <f t="shared" si="508"/>
        <v>0.39169351456313256</v>
      </c>
      <c r="T172" s="307">
        <f t="shared" ref="T172:V179" si="509">T161/T$169</f>
        <v>0.41696922614449788</v>
      </c>
      <c r="U172" s="307">
        <f t="shared" si="509"/>
        <v>0.46956896995126407</v>
      </c>
      <c r="V172" s="307">
        <f t="shared" si="509"/>
        <v>0.51222251137010466</v>
      </c>
      <c r="W172" s="281"/>
      <c r="X172" s="240">
        <f>O172</f>
        <v>0.41522929189796737</v>
      </c>
      <c r="Y172" s="240">
        <f t="shared" ref="Y172:AB172" si="510">P172</f>
        <v>0.41948154992246744</v>
      </c>
      <c r="Z172" s="240">
        <f t="shared" si="510"/>
        <v>0.42316400513543673</v>
      </c>
      <c r="AA172" s="240">
        <f t="shared" si="510"/>
        <v>0.40504169626705189</v>
      </c>
      <c r="AB172" s="240">
        <f t="shared" si="510"/>
        <v>0.39169351456313256</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5.7739571635661201E-2</v>
      </c>
      <c r="F173" s="240">
        <f t="shared" si="504"/>
        <v>6.8096686907411483E-2</v>
      </c>
      <c r="G173" s="240">
        <f t="shared" si="504"/>
        <v>8.9139829358524339E-2</v>
      </c>
      <c r="H173" s="240">
        <f t="shared" ref="H173:J173" si="512">H162/H$169</f>
        <v>8.9922351091280314E-2</v>
      </c>
      <c r="I173" s="240">
        <f t="shared" si="512"/>
        <v>8.6071360456748541E-2</v>
      </c>
      <c r="J173" s="240">
        <f t="shared" si="512"/>
        <v>8.3234871844665687E-2</v>
      </c>
      <c r="K173" s="240">
        <f t="shared" si="506"/>
        <v>8.8605960555705812E-2</v>
      </c>
      <c r="L173" s="240">
        <f t="shared" si="506"/>
        <v>9.9783406114643647E-2</v>
      </c>
      <c r="M173" s="240">
        <f t="shared" si="506"/>
        <v>0.10884728366614725</v>
      </c>
      <c r="N173" s="40"/>
      <c r="O173" s="240">
        <f t="shared" si="507"/>
        <v>6.8096686907411483E-2</v>
      </c>
      <c r="P173" s="240">
        <f t="shared" ref="P173:S173" si="513">P162/P$169</f>
        <v>8.9139829358524339E-2</v>
      </c>
      <c r="Q173" s="240">
        <f t="shared" si="513"/>
        <v>8.9922351091280314E-2</v>
      </c>
      <c r="R173" s="240">
        <f t="shared" si="513"/>
        <v>8.6071360456748541E-2</v>
      </c>
      <c r="S173" s="240">
        <f t="shared" si="513"/>
        <v>8.3234871844665687E-2</v>
      </c>
      <c r="T173" s="307">
        <f t="shared" si="509"/>
        <v>8.8605960555705812E-2</v>
      </c>
      <c r="U173" s="307">
        <f t="shared" si="509"/>
        <v>9.9783406114643647E-2</v>
      </c>
      <c r="V173" s="307">
        <f t="shared" si="509"/>
        <v>0.10884728366614725</v>
      </c>
      <c r="W173" s="281"/>
      <c r="X173" s="240">
        <f t="shared" ref="X173:X182" si="514">O173</f>
        <v>6.8096686907411483E-2</v>
      </c>
      <c r="Y173" s="240">
        <f t="shared" ref="Y173:Y182" si="515">P173</f>
        <v>8.9139829358524339E-2</v>
      </c>
      <c r="Z173" s="240">
        <f t="shared" ref="Z173:Z182" si="516">Q173</f>
        <v>8.9922351091280314E-2</v>
      </c>
      <c r="AA173" s="240">
        <f t="shared" ref="AA173:AA182" si="517">R173</f>
        <v>8.6071360456748541E-2</v>
      </c>
      <c r="AB173" s="240">
        <f t="shared" ref="AB173:AB182" si="518">S173</f>
        <v>8.3234871844665687E-2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1.9546039839333361E-2</v>
      </c>
      <c r="F174" s="240">
        <f t="shared" si="504"/>
        <v>1.4592147194445316E-2</v>
      </c>
      <c r="G174" s="240">
        <f t="shared" si="504"/>
        <v>1.5730558122092529E-2</v>
      </c>
      <c r="H174" s="240">
        <f t="shared" ref="H174:J174" si="519">H163/H$169</f>
        <v>1.5868650192578878E-2</v>
      </c>
      <c r="I174" s="240">
        <f t="shared" si="519"/>
        <v>1.5189063610014446E-2</v>
      </c>
      <c r="J174" s="240">
        <f t="shared" si="519"/>
        <v>1.4688506796117473E-2</v>
      </c>
      <c r="K174" s="240">
        <f t="shared" si="506"/>
        <v>1.5636345980418669E-2</v>
      </c>
      <c r="L174" s="240">
        <f t="shared" si="506"/>
        <v>1.7608836373172405E-2</v>
      </c>
      <c r="M174" s="240">
        <f t="shared" si="506"/>
        <v>1.9208344176378924E-2</v>
      </c>
      <c r="N174" s="40"/>
      <c r="O174" s="240">
        <f t="shared" si="507"/>
        <v>1.4592147194445316E-2</v>
      </c>
      <c r="P174" s="240">
        <f t="shared" ref="P174:S174" si="520">P163/P$169</f>
        <v>1.5730558122092529E-2</v>
      </c>
      <c r="Q174" s="240">
        <f t="shared" si="520"/>
        <v>1.5868650192578878E-2</v>
      </c>
      <c r="R174" s="240">
        <f t="shared" si="520"/>
        <v>1.5189063610014446E-2</v>
      </c>
      <c r="S174" s="240">
        <f t="shared" si="520"/>
        <v>1.4688506796117473E-2</v>
      </c>
      <c r="T174" s="307">
        <f t="shared" si="509"/>
        <v>1.5636345980418669E-2</v>
      </c>
      <c r="U174" s="307">
        <f t="shared" si="509"/>
        <v>1.7608836373172405E-2</v>
      </c>
      <c r="V174" s="307">
        <f t="shared" si="509"/>
        <v>1.9208344176378924E-2</v>
      </c>
      <c r="W174" s="281"/>
      <c r="X174" s="240">
        <f t="shared" si="514"/>
        <v>1.4592147194445316E-2</v>
      </c>
      <c r="Y174" s="240">
        <f t="shared" si="515"/>
        <v>1.5730558122092529E-2</v>
      </c>
      <c r="Z174" s="240">
        <f t="shared" si="516"/>
        <v>1.5868650192578878E-2</v>
      </c>
      <c r="AA174" s="240">
        <f t="shared" si="517"/>
        <v>1.5189063610014446E-2</v>
      </c>
      <c r="AB174" s="240">
        <f t="shared" si="518"/>
        <v>1.4688506796117473E-2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6.4107485696550143E-2</v>
      </c>
      <c r="F175" s="240">
        <f t="shared" si="504"/>
        <v>0.10341976863779595</v>
      </c>
      <c r="G175" s="240">
        <f t="shared" si="504"/>
        <v>6.9165955701273221E-2</v>
      </c>
      <c r="H175" s="240">
        <f t="shared" ref="H175:J175" si="521">H164/H$169</f>
        <v>6.8000248585824333E-2</v>
      </c>
      <c r="I175" s="240">
        <f t="shared" si="521"/>
        <v>7.1312887110157291E-2</v>
      </c>
      <c r="J175" s="240">
        <f t="shared" si="521"/>
        <v>7.1238919240971407E-2</v>
      </c>
      <c r="K175" s="240">
        <f t="shared" si="506"/>
        <v>6.3846846349184389E-2</v>
      </c>
      <c r="L175" s="240">
        <f t="shared" si="506"/>
        <v>5.0195018487967112E-2</v>
      </c>
      <c r="M175" s="240">
        <f t="shared" si="506"/>
        <v>3.9769501621004885E-2</v>
      </c>
      <c r="N175" s="40"/>
      <c r="O175" s="240">
        <f t="shared" si="507"/>
        <v>0.10341976863779595</v>
      </c>
      <c r="P175" s="240">
        <f t="shared" ref="P175:S175" si="522">P164/P$169</f>
        <v>6.9165955701273221E-2</v>
      </c>
      <c r="Q175" s="240">
        <f t="shared" si="522"/>
        <v>6.8000248585824333E-2</v>
      </c>
      <c r="R175" s="240">
        <f t="shared" si="522"/>
        <v>7.1312887110157291E-2</v>
      </c>
      <c r="S175" s="240">
        <f t="shared" si="522"/>
        <v>7.1238919240971407E-2</v>
      </c>
      <c r="T175" s="307">
        <f t="shared" si="509"/>
        <v>6.3846846349184389E-2</v>
      </c>
      <c r="U175" s="307">
        <f t="shared" si="509"/>
        <v>5.0195018487967112E-2</v>
      </c>
      <c r="V175" s="307">
        <f t="shared" si="509"/>
        <v>3.9769501621004885E-2</v>
      </c>
      <c r="W175" s="281"/>
      <c r="X175" s="240">
        <f t="shared" si="514"/>
        <v>0.10341976863779595</v>
      </c>
      <c r="Y175" s="240">
        <f t="shared" si="515"/>
        <v>6.9165955701273221E-2</v>
      </c>
      <c r="Z175" s="240">
        <f t="shared" si="516"/>
        <v>6.8000248585824333E-2</v>
      </c>
      <c r="AA175" s="240">
        <f t="shared" si="517"/>
        <v>7.1312887110157291E-2</v>
      </c>
      <c r="AB175" s="240">
        <f t="shared" si="518"/>
        <v>7.1238919240971407E-2</v>
      </c>
      <c r="AC175" s="307" t="e">
        <f t="shared" si="511"/>
        <v>#N/A</v>
      </c>
      <c r="AD175" s="307" t="e">
        <f t="shared" si="511"/>
        <v>#N/A</v>
      </c>
      <c r="AE175" s="307" t="e">
        <f t="shared" si="511"/>
        <v>#N/A</v>
      </c>
      <c r="AG175" s="255">
        <f>T175</f>
        <v>6.3846846349184389E-2</v>
      </c>
      <c r="AI175" s="308">
        <f>AG175/$AG$180</f>
        <v>0.13335084428129113</v>
      </c>
      <c r="AJ175" s="308">
        <f>AI175</f>
        <v>0.13335084428129113</v>
      </c>
      <c r="AK175" s="308">
        <f>AJ175</f>
        <v>0.13335084428129113</v>
      </c>
      <c r="AL175" s="309"/>
      <c r="AM175" s="308">
        <f>AI175</f>
        <v>0.13335084428129113</v>
      </c>
      <c r="AN175" s="308">
        <f t="shared" ref="AN175:AO179" si="523">AJ175</f>
        <v>0.13335084428129113</v>
      </c>
      <c r="AO175" s="308">
        <f t="shared" si="523"/>
        <v>0.13335084428129113</v>
      </c>
      <c r="AP175" s="309"/>
      <c r="AQ175" s="308">
        <f>AM175</f>
        <v>0.13335084428129113</v>
      </c>
      <c r="AR175" s="308">
        <f t="shared" ref="AR175:AS179" si="524">AN175</f>
        <v>0.13335084428129113</v>
      </c>
      <c r="AS175" s="308">
        <f t="shared" si="524"/>
        <v>0.13335084428129113</v>
      </c>
    </row>
    <row r="176" spans="1:46">
      <c r="A176" s="185" t="s">
        <v>16</v>
      </c>
      <c r="B176" s="185" t="str">
        <f t="shared" si="503"/>
        <v>TPPUMBT</v>
      </c>
      <c r="C176" s="185" t="str">
        <f t="shared" si="503"/>
        <v>Minibus</v>
      </c>
      <c r="E176" s="240">
        <f t="shared" si="504"/>
        <v>0.34098829871116076</v>
      </c>
      <c r="F176" s="240">
        <f t="shared" si="504"/>
        <v>0.34824021728346571</v>
      </c>
      <c r="G176" s="240">
        <f t="shared" si="504"/>
        <v>0.36592529266281709</v>
      </c>
      <c r="H176" s="240">
        <f t="shared" ref="H176:J176" si="525">H165/H$169</f>
        <v>0.3597580719101382</v>
      </c>
      <c r="I176" s="240">
        <f t="shared" si="525"/>
        <v>0.37728372031927815</v>
      </c>
      <c r="J176" s="240">
        <f t="shared" si="525"/>
        <v>0.3768923903086529</v>
      </c>
      <c r="K176" s="240">
        <f t="shared" si="506"/>
        <v>0.33778432899602284</v>
      </c>
      <c r="L176" s="240">
        <f t="shared" si="506"/>
        <v>0.26555878024377189</v>
      </c>
      <c r="M176" s="240">
        <f t="shared" si="506"/>
        <v>0.21040216060301906</v>
      </c>
      <c r="N176" s="40"/>
      <c r="O176" s="240">
        <f t="shared" si="507"/>
        <v>0.34824021728346571</v>
      </c>
      <c r="P176" s="240">
        <f t="shared" ref="P176:S176" si="526">P165/P$169</f>
        <v>0.36592529266281709</v>
      </c>
      <c r="Q176" s="240">
        <f t="shared" si="526"/>
        <v>0.3597580719101382</v>
      </c>
      <c r="R176" s="240">
        <f t="shared" si="526"/>
        <v>0.37728372031927815</v>
      </c>
      <c r="S176" s="240">
        <f t="shared" si="526"/>
        <v>0.3768923903086529</v>
      </c>
      <c r="T176" s="307">
        <f t="shared" si="509"/>
        <v>0.33778432899602284</v>
      </c>
      <c r="U176" s="307">
        <f t="shared" si="509"/>
        <v>0.26555878024377189</v>
      </c>
      <c r="V176" s="307">
        <f t="shared" si="509"/>
        <v>0.21040216060301906</v>
      </c>
      <c r="W176" s="281"/>
      <c r="X176" s="240">
        <f t="shared" si="514"/>
        <v>0.34824021728346571</v>
      </c>
      <c r="Y176" s="240">
        <f t="shared" si="515"/>
        <v>0.36592529266281709</v>
      </c>
      <c r="Z176" s="240">
        <f t="shared" si="516"/>
        <v>0.3597580719101382</v>
      </c>
      <c r="AA176" s="240">
        <f t="shared" si="517"/>
        <v>0.37728372031927815</v>
      </c>
      <c r="AB176" s="240">
        <f t="shared" si="518"/>
        <v>0.3768923903086529</v>
      </c>
      <c r="AC176" s="307" t="e">
        <f t="shared" si="511"/>
        <v>#N/A</v>
      </c>
      <c r="AD176" s="307" t="e">
        <f t="shared" si="511"/>
        <v>#N/A</v>
      </c>
      <c r="AE176" s="307" t="e">
        <f t="shared" si="511"/>
        <v>#N/A</v>
      </c>
      <c r="AG176" s="255">
        <f>T176</f>
        <v>0.33778432899602284</v>
      </c>
      <c r="AI176" s="308">
        <f>1-SUM(AI177:AI179,AI175)</f>
        <v>0.70549804778547942</v>
      </c>
      <c r="AJ176" s="308">
        <f t="shared" ref="AJ176:AK176" si="527">1-SUM(AJ177:AJ179,AJ175)</f>
        <v>0.70549804778547942</v>
      </c>
      <c r="AK176" s="308">
        <f t="shared" si="527"/>
        <v>0.70549804778547942</v>
      </c>
      <c r="AL176" s="309"/>
      <c r="AM176" s="308">
        <f t="shared" ref="AM176:AM179" si="528">AI176</f>
        <v>0.70549804778547942</v>
      </c>
      <c r="AN176" s="308">
        <f t="shared" si="523"/>
        <v>0.70549804778547942</v>
      </c>
      <c r="AO176" s="308">
        <f t="shared" si="523"/>
        <v>0.70549804778547942</v>
      </c>
      <c r="AP176" s="309"/>
      <c r="AQ176" s="308">
        <f t="shared" ref="AQ176:AQ178" si="529">AM176</f>
        <v>0.70549804778547942</v>
      </c>
      <c r="AR176" s="308">
        <f t="shared" si="524"/>
        <v>0.70549804778547942</v>
      </c>
      <c r="AS176" s="308">
        <f t="shared" si="524"/>
        <v>0.70549804778547942</v>
      </c>
    </row>
    <row r="177" spans="1:47">
      <c r="A177" s="185" t="s">
        <v>16</v>
      </c>
      <c r="B177" s="185" t="str">
        <f t="shared" si="503"/>
        <v>TPPUBRT</v>
      </c>
      <c r="C177" s="185" t="str">
        <f t="shared" si="503"/>
        <v>BRT</v>
      </c>
      <c r="E177" s="240">
        <f t="shared" si="504"/>
        <v>2.1875417309668833E-3</v>
      </c>
      <c r="F177" s="240">
        <f t="shared" si="504"/>
        <v>2.9423476986062138E-3</v>
      </c>
      <c r="G177" s="240">
        <f t="shared" si="504"/>
        <v>5.886119177972912E-3</v>
      </c>
      <c r="H177" s="240">
        <f t="shared" ref="H177:J177" si="530">H166/H$169</f>
        <v>9.0703241725622122E-3</v>
      </c>
      <c r="I177" s="240">
        <f t="shared" si="530"/>
        <v>9.4717273397060438E-3</v>
      </c>
      <c r="J177" s="240">
        <f t="shared" si="530"/>
        <v>2.6753385163275842E-2</v>
      </c>
      <c r="K177" s="240">
        <f t="shared" si="506"/>
        <v>4.4969882600873902E-2</v>
      </c>
      <c r="L177" s="240">
        <f t="shared" si="506"/>
        <v>7.1250195162357949E-2</v>
      </c>
      <c r="M177" s="240">
        <f t="shared" si="506"/>
        <v>8.8233404737914314E-2</v>
      </c>
      <c r="N177" s="40"/>
      <c r="O177" s="240">
        <f t="shared" si="507"/>
        <v>2.9423476986062138E-3</v>
      </c>
      <c r="P177" s="240">
        <f t="shared" ref="P177:S177" si="531">P166/P$169</f>
        <v>5.886119177972912E-3</v>
      </c>
      <c r="Q177" s="240">
        <f t="shared" si="531"/>
        <v>9.0703241725622122E-3</v>
      </c>
      <c r="R177" s="240">
        <f t="shared" si="531"/>
        <v>9.4717273397060438E-3</v>
      </c>
      <c r="S177" s="240">
        <f t="shared" si="531"/>
        <v>2.6753385163275842E-2</v>
      </c>
      <c r="T177" s="307">
        <f t="shared" si="509"/>
        <v>4.4969882600873902E-2</v>
      </c>
      <c r="U177" s="307">
        <f t="shared" si="509"/>
        <v>7.1250195162357949E-2</v>
      </c>
      <c r="V177" s="307">
        <f t="shared" si="509"/>
        <v>8.8233404737914314E-2</v>
      </c>
      <c r="W177" s="281"/>
      <c r="X177" s="240">
        <f t="shared" si="514"/>
        <v>2.9423476986062138E-3</v>
      </c>
      <c r="Y177" s="240">
        <f t="shared" si="515"/>
        <v>5.886119177972912E-3</v>
      </c>
      <c r="Z177" s="240">
        <f t="shared" si="516"/>
        <v>9.0703241725622122E-3</v>
      </c>
      <c r="AA177" s="240">
        <f t="shared" si="517"/>
        <v>9.4717273397060438E-3</v>
      </c>
      <c r="AB177" s="240">
        <f t="shared" si="518"/>
        <v>2.6753385163275842E-2</v>
      </c>
      <c r="AC177" s="307" t="e">
        <f t="shared" si="511"/>
        <v>#N/A</v>
      </c>
      <c r="AD177" s="307" t="e">
        <f t="shared" si="511"/>
        <v>#N/A</v>
      </c>
      <c r="AE177" s="307" t="e">
        <f t="shared" si="511"/>
        <v>#N/A</v>
      </c>
      <c r="AG177" s="255">
        <f>T177</f>
        <v>4.4969882600873902E-2</v>
      </c>
      <c r="AI177" s="308">
        <f>AG177/$AG$180</f>
        <v>9.3924322890752851E-2</v>
      </c>
      <c r="AJ177" s="308">
        <f t="shared" ref="AJ177:AK177" si="532">AI177</f>
        <v>9.3924322890752851E-2</v>
      </c>
      <c r="AK177" s="308">
        <f t="shared" si="532"/>
        <v>9.3924322890752851E-2</v>
      </c>
      <c r="AL177" s="309"/>
      <c r="AM177" s="308">
        <f t="shared" si="528"/>
        <v>9.3924322890752851E-2</v>
      </c>
      <c r="AN177" s="308">
        <f t="shared" si="523"/>
        <v>9.3924322890752851E-2</v>
      </c>
      <c r="AO177" s="308">
        <f t="shared" si="523"/>
        <v>9.3924322890752851E-2</v>
      </c>
      <c r="AP177" s="309"/>
      <c r="AQ177" s="308">
        <f t="shared" si="529"/>
        <v>9.3924322890752851E-2</v>
      </c>
      <c r="AR177" s="308">
        <f t="shared" si="524"/>
        <v>9.3924322890752851E-2</v>
      </c>
      <c r="AS177" s="308">
        <f t="shared" si="524"/>
        <v>9.3924322890752851E-2</v>
      </c>
    </row>
    <row r="178" spans="1:47">
      <c r="A178" s="185" t="s">
        <v>16</v>
      </c>
      <c r="B178" s="185" t="str">
        <f t="shared" si="503"/>
        <v>TPPUMER</v>
      </c>
      <c r="C178" s="185" t="str">
        <f t="shared" si="503"/>
        <v>Metro Rail</v>
      </c>
      <c r="D178" s="254">
        <f>INDEX($BK$4:$BK$7,MATCH($D$3,$BB$4:$BB$7,0))</f>
        <v>0</v>
      </c>
      <c r="E178" s="240">
        <f t="shared" si="504"/>
        <v>6.2338574392608467E-2</v>
      </c>
      <c r="F178" s="240">
        <f t="shared" si="504"/>
        <v>4.5242683494738922E-2</v>
      </c>
      <c r="G178" s="240">
        <f t="shared" si="504"/>
        <v>3.2246290158026006E-2</v>
      </c>
      <c r="H178" s="240">
        <f t="shared" ref="H178:J178" si="533">H167/H$169</f>
        <v>3.1702818597445108E-2</v>
      </c>
      <c r="I178" s="240">
        <f t="shared" si="533"/>
        <v>3.3247224395951687E-2</v>
      </c>
      <c r="J178" s="240">
        <f t="shared" si="533"/>
        <v>3.3212739375858273E-2</v>
      </c>
      <c r="K178" s="240">
        <f t="shared" si="506"/>
        <v>2.976643512225486E-2</v>
      </c>
      <c r="L178" s="240">
        <f t="shared" si="506"/>
        <v>2.3401731592363022E-2</v>
      </c>
      <c r="M178" s="240">
        <f t="shared" si="506"/>
        <v>1.8541186566549558E-2</v>
      </c>
      <c r="N178" s="40"/>
      <c r="O178" s="240">
        <f t="shared" si="507"/>
        <v>4.5242683494738922E-2</v>
      </c>
      <c r="P178" s="240">
        <f t="shared" ref="P178:S178" si="534">P167/P$169</f>
        <v>3.2246290158026006E-2</v>
      </c>
      <c r="Q178" s="240">
        <f t="shared" si="534"/>
        <v>3.1702818597445108E-2</v>
      </c>
      <c r="R178" s="240">
        <f t="shared" si="534"/>
        <v>3.3247224395951687E-2</v>
      </c>
      <c r="S178" s="240">
        <f t="shared" si="534"/>
        <v>3.3212739375858273E-2</v>
      </c>
      <c r="T178" s="307">
        <f t="shared" si="509"/>
        <v>2.976643512225486E-2</v>
      </c>
      <c r="U178" s="307">
        <f t="shared" si="509"/>
        <v>2.3401731592363022E-2</v>
      </c>
      <c r="V178" s="307">
        <f t="shared" si="509"/>
        <v>1.8541186566549558E-2</v>
      </c>
      <c r="W178" s="281"/>
      <c r="X178" s="240">
        <f t="shared" si="514"/>
        <v>4.5242683494738922E-2</v>
      </c>
      <c r="Y178" s="240">
        <f t="shared" si="515"/>
        <v>3.2246290158026006E-2</v>
      </c>
      <c r="Z178" s="240">
        <f t="shared" si="516"/>
        <v>3.1702818597445108E-2</v>
      </c>
      <c r="AA178" s="240">
        <f t="shared" si="517"/>
        <v>3.3247224395951687E-2</v>
      </c>
      <c r="AB178" s="240">
        <f t="shared" si="518"/>
        <v>3.3212739375858273E-2</v>
      </c>
      <c r="AC178" s="307" t="e">
        <f t="shared" si="511"/>
        <v>#N/A</v>
      </c>
      <c r="AD178" s="307" t="e">
        <f t="shared" si="511"/>
        <v>#N/A</v>
      </c>
      <c r="AE178" s="307" t="e">
        <f t="shared" si="511"/>
        <v>#N/A</v>
      </c>
      <c r="AG178" s="255">
        <f>T178</f>
        <v>2.976643512225486E-2</v>
      </c>
      <c r="AI178" s="308">
        <f>AG178/$AG$180</f>
        <v>6.2170326050061356E-2</v>
      </c>
      <c r="AJ178" s="308">
        <f>AI178*(1+$D$178)</f>
        <v>6.2170326050061356E-2</v>
      </c>
      <c r="AK178" s="308">
        <f>AJ178*(1+$D$178)</f>
        <v>6.2170326050061356E-2</v>
      </c>
      <c r="AL178" s="309"/>
      <c r="AM178" s="308">
        <f>AI178</f>
        <v>6.2170326050061356E-2</v>
      </c>
      <c r="AN178" s="308">
        <f t="shared" si="523"/>
        <v>6.2170326050061356E-2</v>
      </c>
      <c r="AO178" s="308">
        <f>AK178</f>
        <v>6.2170326050061356E-2</v>
      </c>
      <c r="AP178" s="309"/>
      <c r="AQ178" s="308">
        <f t="shared" si="529"/>
        <v>6.2170326050061356E-2</v>
      </c>
      <c r="AR178" s="308">
        <f t="shared" si="524"/>
        <v>6.2170326050061356E-2</v>
      </c>
      <c r="AS178" s="308">
        <f>AO178</f>
        <v>6.2170326050061356E-2</v>
      </c>
      <c r="AU178" s="274"/>
    </row>
    <row r="179" spans="1:47">
      <c r="A179" s="185" t="s">
        <v>16</v>
      </c>
      <c r="B179" s="185" t="str">
        <f t="shared" si="503"/>
        <v>TPPUGAT</v>
      </c>
      <c r="C179" s="185" t="str">
        <f t="shared" si="503"/>
        <v>Gautrain</v>
      </c>
      <c r="E179" s="240">
        <f t="shared" si="504"/>
        <v>2.2182677367803961E-3</v>
      </c>
      <c r="F179" s="240">
        <f t="shared" si="504"/>
        <v>2.2368568855691134E-3</v>
      </c>
      <c r="G179" s="240">
        <f t="shared" si="504"/>
        <v>2.4244048968265087E-3</v>
      </c>
      <c r="H179" s="240">
        <f t="shared" ref="H179:J179" si="535">H168/H$169</f>
        <v>2.5135303147340925E-3</v>
      </c>
      <c r="I179" s="240">
        <f t="shared" si="535"/>
        <v>2.3823205010920349E-3</v>
      </c>
      <c r="J179" s="240">
        <f t="shared" si="535"/>
        <v>2.2856727073258527E-3</v>
      </c>
      <c r="K179" s="240">
        <f t="shared" si="506"/>
        <v>2.4209742510417696E-3</v>
      </c>
      <c r="L179" s="240">
        <f t="shared" si="506"/>
        <v>2.6330620744598452E-3</v>
      </c>
      <c r="M179" s="240">
        <f t="shared" si="506"/>
        <v>2.775607258881306E-3</v>
      </c>
      <c r="N179" s="40"/>
      <c r="O179" s="240">
        <f t="shared" si="507"/>
        <v>2.2368568855691134E-3</v>
      </c>
      <c r="P179" s="240">
        <f t="shared" ref="P179:S179" si="536">P168/P$169</f>
        <v>2.4244048968265087E-3</v>
      </c>
      <c r="Q179" s="240">
        <f t="shared" si="536"/>
        <v>2.5135303147340925E-3</v>
      </c>
      <c r="R179" s="240">
        <f t="shared" si="536"/>
        <v>2.3823205010920349E-3</v>
      </c>
      <c r="S179" s="240">
        <f t="shared" si="536"/>
        <v>2.2856727073258527E-3</v>
      </c>
      <c r="T179" s="307">
        <f t="shared" si="509"/>
        <v>2.4209742510417696E-3</v>
      </c>
      <c r="U179" s="307">
        <f t="shared" si="509"/>
        <v>2.6330620744598452E-3</v>
      </c>
      <c r="V179" s="307">
        <f t="shared" si="509"/>
        <v>2.775607258881306E-3</v>
      </c>
      <c r="W179" s="281"/>
      <c r="X179" s="240">
        <f t="shared" si="514"/>
        <v>2.2368568855691134E-3</v>
      </c>
      <c r="Y179" s="240">
        <f t="shared" si="515"/>
        <v>2.4244048968265087E-3</v>
      </c>
      <c r="Z179" s="240">
        <f t="shared" si="516"/>
        <v>2.5135303147340925E-3</v>
      </c>
      <c r="AA179" s="240">
        <f t="shared" si="517"/>
        <v>2.3823205010920349E-3</v>
      </c>
      <c r="AB179" s="240">
        <f t="shared" si="518"/>
        <v>2.2856727073258527E-3</v>
      </c>
      <c r="AC179" s="307" t="e">
        <f t="shared" si="511"/>
        <v>#N/A</v>
      </c>
      <c r="AD179" s="307" t="e">
        <f t="shared" si="511"/>
        <v>#N/A</v>
      </c>
      <c r="AE179" s="307" t="e">
        <f t="shared" si="511"/>
        <v>#N/A</v>
      </c>
      <c r="AG179" s="255">
        <f>T179</f>
        <v>2.4209742510417696E-3</v>
      </c>
      <c r="AI179" s="308">
        <f>AG179/$AG$180</f>
        <v>5.0564589924152227E-3</v>
      </c>
      <c r="AJ179" s="308">
        <f t="shared" ref="AJ179:AK179" si="537">AI179</f>
        <v>5.0564589924152227E-3</v>
      </c>
      <c r="AK179" s="308">
        <f t="shared" si="537"/>
        <v>5.0564589924152227E-3</v>
      </c>
      <c r="AL179" s="309"/>
      <c r="AM179" s="308">
        <f t="shared" si="528"/>
        <v>5.0564589924152227E-3</v>
      </c>
      <c r="AN179" s="308">
        <f t="shared" si="523"/>
        <v>5.0564589924152227E-3</v>
      </c>
      <c r="AO179" s="308">
        <f t="shared" si="523"/>
        <v>5.0564589924152227E-3</v>
      </c>
      <c r="AP179" s="309"/>
      <c r="AQ179" s="308">
        <f>AM179</f>
        <v>5.0564589924152227E-3</v>
      </c>
      <c r="AR179" s="308">
        <f t="shared" si="524"/>
        <v>5.0564589924152227E-3</v>
      </c>
      <c r="AS179" s="308">
        <f t="shared" si="524"/>
        <v>5.0564589924152227E-3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0.47878846731937774</v>
      </c>
      <c r="AI180" s="33"/>
      <c r="AJ180" s="33"/>
      <c r="AK180" s="33"/>
    </row>
    <row r="181" spans="1:47">
      <c r="A181" s="185" t="s">
        <v>16</v>
      </c>
      <c r="C181" s="185" t="s">
        <v>145</v>
      </c>
      <c r="E181" s="33">
        <f>SUM(E172:E174)</f>
        <v>0.52815983173193326</v>
      </c>
      <c r="F181" s="33">
        <f t="shared" ref="F181:G181" si="538">SUM(F172:F174)</f>
        <v>0.49791812599982416</v>
      </c>
      <c r="G181" s="33">
        <f t="shared" si="538"/>
        <v>0.52435193740308439</v>
      </c>
      <c r="H181" s="33">
        <f t="shared" ref="H181:J181" si="539">SUM(H172:H174)</f>
        <v>0.52895500641929594</v>
      </c>
      <c r="I181" s="33">
        <f t="shared" si="539"/>
        <v>0.50630212033381494</v>
      </c>
      <c r="J181" s="33">
        <f t="shared" si="539"/>
        <v>0.48961689320391572</v>
      </c>
      <c r="K181" s="33">
        <f>SUM(K172:K174)</f>
        <v>0.52121153268062237</v>
      </c>
      <c r="L181" s="33">
        <f>SUM(L172:L174)</f>
        <v>0.58696121243908017</v>
      </c>
      <c r="M181" s="33">
        <f>SUM(M172:M174)</f>
        <v>0.64027813921263088</v>
      </c>
      <c r="N181" s="40"/>
      <c r="O181" s="33">
        <f>SUM(O172:O174)</f>
        <v>0.49791812599982416</v>
      </c>
      <c r="P181" s="33">
        <f t="shared" ref="P181:S181" si="540">SUM(P172:P174)</f>
        <v>0.52435193740308439</v>
      </c>
      <c r="Q181" s="33">
        <f t="shared" si="540"/>
        <v>0.52895500641929594</v>
      </c>
      <c r="R181" s="33">
        <f t="shared" si="540"/>
        <v>0.50630212033381494</v>
      </c>
      <c r="S181" s="33">
        <f t="shared" si="540"/>
        <v>0.48961689320391572</v>
      </c>
      <c r="T181" s="33">
        <f>SUM(T172:T174)</f>
        <v>0.52121153268062237</v>
      </c>
      <c r="U181" s="33">
        <f>SUM(U172:U174)</f>
        <v>0.58696121243908017</v>
      </c>
      <c r="V181" s="33">
        <f>SUM(V172:V174)</f>
        <v>0.64027813921263088</v>
      </c>
      <c r="X181" s="240">
        <f t="shared" si="514"/>
        <v>0.49791812599982416</v>
      </c>
      <c r="Y181" s="240">
        <f t="shared" si="515"/>
        <v>0.52435193740308439</v>
      </c>
      <c r="Z181" s="240">
        <f t="shared" si="516"/>
        <v>0.52895500641929594</v>
      </c>
      <c r="AA181" s="240">
        <f t="shared" si="517"/>
        <v>0.50630212033381494</v>
      </c>
      <c r="AB181" s="240">
        <f t="shared" si="518"/>
        <v>0.48961689320391572</v>
      </c>
      <c r="AC181" s="307" t="e">
        <f>SUM(AC172:AC174)</f>
        <v>#N/A</v>
      </c>
      <c r="AD181" s="307" t="e">
        <f>SUM(AD172:AD174)</f>
        <v>#N/A</v>
      </c>
      <c r="AE181" s="307" t="e">
        <f>SUM(AE172:AE174)</f>
        <v>#N/A</v>
      </c>
    </row>
    <row r="182" spans="1:47">
      <c r="A182" s="185" t="s">
        <v>16</v>
      </c>
      <c r="B182" s="273"/>
      <c r="C182" s="185" t="s">
        <v>146</v>
      </c>
      <c r="E182" s="33">
        <f t="shared" ref="E182:G182" si="541">1-E181</f>
        <v>0.47184016826806674</v>
      </c>
      <c r="F182" s="33">
        <f t="shared" si="541"/>
        <v>0.50208187400017579</v>
      </c>
      <c r="G182" s="33">
        <f t="shared" si="541"/>
        <v>0.47564806259691561</v>
      </c>
      <c r="H182" s="33">
        <f t="shared" ref="H182:J182" si="542">1-H181</f>
        <v>0.47104499358070406</v>
      </c>
      <c r="I182" s="33">
        <f t="shared" si="542"/>
        <v>0.49369787966618506</v>
      </c>
      <c r="J182" s="33">
        <f t="shared" si="542"/>
        <v>0.51038310679608423</v>
      </c>
      <c r="K182" s="33">
        <f>1-K181</f>
        <v>0.47878846731937763</v>
      </c>
      <c r="L182" s="33">
        <f>1-L181</f>
        <v>0.41303878756091983</v>
      </c>
      <c r="M182" s="33">
        <f>1-M181</f>
        <v>0.35972186078736912</v>
      </c>
      <c r="N182" s="40"/>
      <c r="O182" s="33">
        <f>1-O181</f>
        <v>0.50208187400017579</v>
      </c>
      <c r="P182" s="33">
        <f t="shared" ref="P182:S182" si="543">1-P181</f>
        <v>0.47564806259691561</v>
      </c>
      <c r="Q182" s="33">
        <f t="shared" si="543"/>
        <v>0.47104499358070406</v>
      </c>
      <c r="R182" s="33">
        <f t="shared" si="543"/>
        <v>0.49369787966618506</v>
      </c>
      <c r="S182" s="33">
        <f t="shared" si="543"/>
        <v>0.51038310679608423</v>
      </c>
      <c r="T182" s="33">
        <f>1-T181</f>
        <v>0.47878846731937763</v>
      </c>
      <c r="U182" s="33">
        <f>1-U181</f>
        <v>0.41303878756091983</v>
      </c>
      <c r="V182" s="33">
        <f>1-V181</f>
        <v>0.35972186078736912</v>
      </c>
      <c r="X182" s="240">
        <f t="shared" si="514"/>
        <v>0.50208187400017579</v>
      </c>
      <c r="Y182" s="240">
        <f t="shared" si="515"/>
        <v>0.47564806259691561</v>
      </c>
      <c r="Z182" s="240">
        <f t="shared" si="516"/>
        <v>0.47104499358070406</v>
      </c>
      <c r="AA182" s="240">
        <f t="shared" si="517"/>
        <v>0.49369787966618506</v>
      </c>
      <c r="AB182" s="240">
        <f t="shared" si="518"/>
        <v>0.51038310679608423</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77.614189675901358</v>
      </c>
      <c r="F186" s="10">
        <f>F149</f>
        <v>80.780869704812559</v>
      </c>
      <c r="G186" s="186">
        <f>G149</f>
        <v>80.152552888362095</v>
      </c>
      <c r="H186" s="186">
        <f>H149</f>
        <v>84.125623680017213</v>
      </c>
      <c r="I186" s="186">
        <f t="shared" ref="I186:J186" si="549">I149</f>
        <v>78.03660373688038</v>
      </c>
      <c r="J186" s="186">
        <f t="shared" si="549"/>
        <v>77.266261644173696</v>
      </c>
      <c r="K186" s="10">
        <f t="shared" ref="K186:M193" si="550">K149</f>
        <v>95.123734755862387</v>
      </c>
      <c r="L186" s="10">
        <f t="shared" si="550"/>
        <v>129.04434392088672</v>
      </c>
      <c r="M186" s="10">
        <f t="shared" si="550"/>
        <v>163.47243660233207</v>
      </c>
      <c r="N186" s="40"/>
      <c r="O186" s="233">
        <f>IF(O$113&lt;=$I$148,($I186-$F186)/10,IF(AND(O$113&gt;$I$148,O$113&lt;=$K$148),($K186-$I186)/10,IF(AND(O$113&gt;$K$148,O$113&lt;=$L$148),($L186-$K186)/2,($M186-$L186)/2)))+E186</f>
        <v>77.339763079108138</v>
      </c>
      <c r="P186" s="233">
        <f>IF(P$148&lt;=$I$148,($I186-$F186)/10,IF(AND(P$148&gt;$I$148,P$148&lt;=$K$148),($K186-$I186)/10,IF(AND(P$148&gt;$K$148,P$148&lt;=$L$148),($L186-$K186)/2,($M186-$L186)/2)))+O186</f>
        <v>77.065336482314919</v>
      </c>
      <c r="Q186" s="233">
        <f t="shared" ref="Q186:V186" si="551">IF(Q$148&lt;=$I$148,($I186-$F186)/10,IF(AND(Q$148&gt;$I$148,Q$148&lt;=$K$148),($K186-$I186)/10,IF(AND(Q$148&gt;$K$148,Q$148&lt;=$L$148),($L186-$K186)/2,($M186-$L186)/2)))+P186</f>
        <v>76.7909098855217</v>
      </c>
      <c r="R186" s="233">
        <f t="shared" si="551"/>
        <v>76.51648328872848</v>
      </c>
      <c r="S186" s="233">
        <f t="shared" si="551"/>
        <v>78.225196390626678</v>
      </c>
      <c r="T186" s="304">
        <f t="shared" si="551"/>
        <v>79.933909492524876</v>
      </c>
      <c r="U186" s="304">
        <f t="shared" si="551"/>
        <v>96.894214075037041</v>
      </c>
      <c r="V186" s="304">
        <f t="shared" si="551"/>
        <v>114.10826041575972</v>
      </c>
      <c r="W186" s="233">
        <f>E186</f>
        <v>77.614189675901358</v>
      </c>
      <c r="X186" s="233">
        <f t="shared" ref="X186:X187" si="552">IF(X$148&lt;=$I$148,($I186-$F186)/10,IF(AND(X$148&gt;$I$148,X$148&lt;=$K$148),($K186-$I186)/10,IF(AND(X$148&gt;$K$148,X$148&lt;=$L$148),($L186-$K186)/2,($M186-$L186)/2)))+W186</f>
        <v>77.339763079108138</v>
      </c>
      <c r="Y186" s="233">
        <f t="shared" ref="Y186:AR186" si="553">IF(Y$148&lt;=$I$148,($I186-$F186)/10,IF(AND(Y$148&gt;$I$148,Y$148&lt;=$K$148),($K186-$I186)/10,IF(AND(Y$148&gt;$K$148,Y$148&lt;=$L$148),($L186-$K186)/2,($M186-$L186)/2)))+X186</f>
        <v>77.065336482314919</v>
      </c>
      <c r="Z186" s="233">
        <f t="shared" si="553"/>
        <v>76.7909098855217</v>
      </c>
      <c r="AA186" s="233">
        <f t="shared" si="553"/>
        <v>76.51648328872848</v>
      </c>
      <c r="AB186" s="233">
        <f t="shared" si="553"/>
        <v>78.225196390626678</v>
      </c>
      <c r="AC186" s="233">
        <f t="shared" si="553"/>
        <v>79.933909492524876</v>
      </c>
      <c r="AD186" s="233">
        <f t="shared" si="553"/>
        <v>96.894214075037041</v>
      </c>
      <c r="AE186" s="233">
        <f t="shared" si="553"/>
        <v>114.10826041575972</v>
      </c>
      <c r="AF186" s="233">
        <f t="shared" si="553"/>
        <v>113.8338338189665</v>
      </c>
      <c r="AG186" s="233">
        <f t="shared" si="553"/>
        <v>113.55940722217328</v>
      </c>
      <c r="AH186" s="233">
        <f t="shared" si="553"/>
        <v>113.28498062538006</v>
      </c>
      <c r="AI186" s="233">
        <f t="shared" si="553"/>
        <v>113.01055402858684</v>
      </c>
      <c r="AJ186" s="233">
        <f t="shared" si="553"/>
        <v>112.73612743179362</v>
      </c>
      <c r="AK186" s="233">
        <f t="shared" si="553"/>
        <v>112.4617008350004</v>
      </c>
      <c r="AL186" s="233">
        <f t="shared" si="553"/>
        <v>112.18727423820718</v>
      </c>
      <c r="AM186" s="233">
        <f t="shared" si="553"/>
        <v>111.91284764141396</v>
      </c>
      <c r="AN186" s="233">
        <f t="shared" si="553"/>
        <v>111.63842104462074</v>
      </c>
      <c r="AO186" s="233">
        <f t="shared" si="553"/>
        <v>111.36399444782752</v>
      </c>
      <c r="AP186" s="233">
        <f t="shared" si="553"/>
        <v>111.0895678510343</v>
      </c>
      <c r="AQ186" s="233">
        <f t="shared" si="553"/>
        <v>110.81514125424108</v>
      </c>
      <c r="AR186" s="233">
        <f t="shared" si="553"/>
        <v>110.54071465744786</v>
      </c>
      <c r="AS186" s="233"/>
      <c r="AT186" s="233"/>
      <c r="AU186" s="233"/>
    </row>
    <row r="187" spans="1:47">
      <c r="A187" s="185" t="s">
        <v>16</v>
      </c>
      <c r="B187" s="185" t="str">
        <f t="shared" ref="B187:C193" si="554">B150</f>
        <v>TPPRSUV</v>
      </c>
      <c r="C187" s="185" t="str">
        <f t="shared" si="554"/>
        <v>SUV Priv.Veh. Vehicle km</v>
      </c>
      <c r="E187" s="298">
        <f t="shared" si="548"/>
        <v>9.939379683721306</v>
      </c>
      <c r="F187" s="10">
        <f t="shared" si="548"/>
        <v>13.247884240663684</v>
      </c>
      <c r="G187" s="10">
        <f t="shared" si="548"/>
        <v>17.032417488776947</v>
      </c>
      <c r="H187" s="10">
        <f t="shared" ref="H187:J187" si="555">H150</f>
        <v>17.87669503200366</v>
      </c>
      <c r="I187" s="10">
        <f t="shared" si="555"/>
        <v>16.582778294087085</v>
      </c>
      <c r="J187" s="10">
        <f t="shared" si="555"/>
        <v>16.419080599386913</v>
      </c>
      <c r="K187" s="10">
        <f t="shared" si="550"/>
        <v>20.21379363562076</v>
      </c>
      <c r="L187" s="10">
        <f t="shared" si="550"/>
        <v>27.421923083188428</v>
      </c>
      <c r="M187" s="10">
        <f t="shared" si="550"/>
        <v>34.737892777995569</v>
      </c>
      <c r="N187" s="40"/>
      <c r="O187" s="233">
        <f t="shared" ref="O187:O193" si="556">IF(O$113&lt;=$I$148,($I187-$F187)/10,IF(AND(O$113&gt;$I$148,O$113&lt;=$K$148),($K187-$I187)/10,IF(AND(O$113&gt;$K$148,O$113&lt;=$L$148),($L187-$K187)/2,($M187-$L187)/2)))+E187</f>
        <v>10.272869089063645</v>
      </c>
      <c r="P187" s="233">
        <f t="shared" ref="P187:V193" si="557">IF(P$148&lt;=$I$148,($I187-$F187)/10,IF(AND(P$148&gt;$I$148,P$148&lt;=$K$148),($K187-$I187)/10,IF(AND(P$148&gt;$K$148,P$148&lt;=$L$148),($L187-$K187)/2,($M187-$L187)/2)))+O187</f>
        <v>10.606358494405985</v>
      </c>
      <c r="Q187" s="233">
        <f t="shared" si="557"/>
        <v>10.939847899748324</v>
      </c>
      <c r="R187" s="233">
        <f t="shared" si="557"/>
        <v>11.273337305090664</v>
      </c>
      <c r="S187" s="233">
        <f t="shared" si="557"/>
        <v>11.636438839244031</v>
      </c>
      <c r="T187" s="304">
        <f t="shared" si="557"/>
        <v>11.999540373397398</v>
      </c>
      <c r="U187" s="304">
        <f t="shared" si="557"/>
        <v>15.603605097181232</v>
      </c>
      <c r="V187" s="304">
        <f t="shared" si="557"/>
        <v>19.261589944584802</v>
      </c>
      <c r="W187" s="233">
        <f t="shared" ref="W187:W193" si="558">E187</f>
        <v>9.939379683721306</v>
      </c>
      <c r="X187" s="233">
        <f t="shared" si="552"/>
        <v>10.272869089063645</v>
      </c>
      <c r="Y187" s="233">
        <f t="shared" ref="Y187:AR187" si="559">IF(Y$148&lt;=$I$148,($I187-$F187)/10,IF(AND(Y$148&gt;$I$148,Y$148&lt;=$K$148),($K187-$I187)/10,IF(AND(Y$148&gt;$K$148,Y$148&lt;=$L$148),($L187-$K187)/2,($M187-$L187)/2)))+X187</f>
        <v>10.606358494405985</v>
      </c>
      <c r="Z187" s="233">
        <f t="shared" si="559"/>
        <v>10.939847899748324</v>
      </c>
      <c r="AA187" s="233">
        <f t="shared" si="559"/>
        <v>11.273337305090664</v>
      </c>
      <c r="AB187" s="233">
        <f t="shared" si="559"/>
        <v>11.636438839244031</v>
      </c>
      <c r="AC187" s="233">
        <f t="shared" si="559"/>
        <v>11.999540373397398</v>
      </c>
      <c r="AD187" s="233">
        <f t="shared" si="559"/>
        <v>15.603605097181232</v>
      </c>
      <c r="AE187" s="233">
        <f t="shared" si="559"/>
        <v>19.261589944584802</v>
      </c>
      <c r="AF187" s="233">
        <f t="shared" si="559"/>
        <v>19.595079349927143</v>
      </c>
      <c r="AG187" s="233">
        <f t="shared" si="559"/>
        <v>19.928568755269485</v>
      </c>
      <c r="AH187" s="233">
        <f t="shared" si="559"/>
        <v>20.262058160611826</v>
      </c>
      <c r="AI187" s="233">
        <f t="shared" si="559"/>
        <v>20.595547565954167</v>
      </c>
      <c r="AJ187" s="233">
        <f t="shared" si="559"/>
        <v>20.929036971296508</v>
      </c>
      <c r="AK187" s="233">
        <f t="shared" si="559"/>
        <v>21.262526376638849</v>
      </c>
      <c r="AL187" s="233">
        <f t="shared" si="559"/>
        <v>21.59601578198119</v>
      </c>
      <c r="AM187" s="233">
        <f t="shared" si="559"/>
        <v>21.929505187323532</v>
      </c>
      <c r="AN187" s="233">
        <f t="shared" si="559"/>
        <v>22.262994592665873</v>
      </c>
      <c r="AO187" s="233">
        <f t="shared" si="559"/>
        <v>22.596483998008214</v>
      </c>
      <c r="AP187" s="233">
        <f t="shared" si="559"/>
        <v>22.929973403350555</v>
      </c>
      <c r="AQ187" s="233">
        <f t="shared" si="559"/>
        <v>23.263462808692896</v>
      </c>
      <c r="AR187" s="233">
        <f t="shared" si="559"/>
        <v>23.596952214035237</v>
      </c>
      <c r="AS187" s="233"/>
      <c r="AT187" s="233"/>
      <c r="AU187" s="233"/>
    </row>
    <row r="188" spans="1:47">
      <c r="A188" s="185" t="s">
        <v>16</v>
      </c>
      <c r="B188" s="185" t="str">
        <f t="shared" si="554"/>
        <v>TPPRMOT</v>
      </c>
      <c r="C188" s="185" t="str">
        <f t="shared" si="554"/>
        <v>Motorbikes Priv.Veh. Vehicle km</v>
      </c>
      <c r="E188" s="298">
        <f t="shared" si="548"/>
        <v>3.3646857046699763</v>
      </c>
      <c r="F188" s="10">
        <f t="shared" si="548"/>
        <v>2.838832337285075</v>
      </c>
      <c r="G188" s="10">
        <f t="shared" si="548"/>
        <v>3.0057207333135785</v>
      </c>
      <c r="H188" s="10">
        <f t="shared" ref="H188:J188" si="560">H151</f>
        <v>3.1547108880006456</v>
      </c>
      <c r="I188" s="10">
        <f t="shared" si="560"/>
        <v>2.9263726401330143</v>
      </c>
      <c r="J188" s="10">
        <f t="shared" si="560"/>
        <v>2.8974848116565135</v>
      </c>
      <c r="K188" s="10">
        <f t="shared" si="550"/>
        <v>3.5671400533448394</v>
      </c>
      <c r="L188" s="10">
        <f t="shared" si="550"/>
        <v>4.8391628970332521</v>
      </c>
      <c r="M188" s="10">
        <f t="shared" si="550"/>
        <v>6.1302163725874523</v>
      </c>
      <c r="N188" s="40"/>
      <c r="O188" s="233">
        <f t="shared" si="556"/>
        <v>3.3734397349547702</v>
      </c>
      <c r="P188" s="233">
        <f t="shared" si="557"/>
        <v>3.3821937652395642</v>
      </c>
      <c r="Q188" s="233">
        <f t="shared" si="557"/>
        <v>3.3909477955243581</v>
      </c>
      <c r="R188" s="233">
        <f t="shared" si="557"/>
        <v>3.399701825809152</v>
      </c>
      <c r="S188" s="233">
        <f t="shared" si="557"/>
        <v>3.4637785671303347</v>
      </c>
      <c r="T188" s="304">
        <f t="shared" si="557"/>
        <v>3.5278553084515174</v>
      </c>
      <c r="U188" s="304">
        <f t="shared" si="557"/>
        <v>4.163866730295724</v>
      </c>
      <c r="V188" s="304">
        <f t="shared" si="557"/>
        <v>4.8093934680728241</v>
      </c>
      <c r="W188" s="233">
        <f t="shared" si="558"/>
        <v>3.3646857046699763</v>
      </c>
      <c r="X188" s="233">
        <f t="shared" ref="X188" si="561">IF(X$148&lt;=$I$148,($I188-$F188)/10,IF(AND(X$148&gt;$I$148,X$148&lt;=$K$148),($K188-$I188)/10,IF(AND(X$148&gt;$K$148,X$148&lt;=$L$148),($L188-$K188)/2,($M188-$L188)/2)))+W188</f>
        <v>3.3734397349547702</v>
      </c>
      <c r="Y188" s="233">
        <f t="shared" ref="Y188:AR188" si="562">IF(Y$148&lt;=$I$148,($I188-$F188)/10,IF(AND(Y$148&gt;$I$148,Y$148&lt;=$K$148),($K188-$I188)/10,IF(AND(Y$148&gt;$K$148,Y$148&lt;=$L$148),($L188-$K188)/2,($M188-$L188)/2)))+X188</f>
        <v>3.3821937652395642</v>
      </c>
      <c r="Z188" s="233">
        <f t="shared" si="562"/>
        <v>3.3909477955243581</v>
      </c>
      <c r="AA188" s="233">
        <f t="shared" si="562"/>
        <v>3.399701825809152</v>
      </c>
      <c r="AB188" s="233">
        <f t="shared" si="562"/>
        <v>3.4637785671303347</v>
      </c>
      <c r="AC188" s="233">
        <f t="shared" si="562"/>
        <v>3.5278553084515174</v>
      </c>
      <c r="AD188" s="233">
        <f t="shared" si="562"/>
        <v>4.163866730295724</v>
      </c>
      <c r="AE188" s="233">
        <f t="shared" si="562"/>
        <v>4.8093934680728241</v>
      </c>
      <c r="AF188" s="233">
        <f t="shared" si="562"/>
        <v>4.818147498357618</v>
      </c>
      <c r="AG188" s="233">
        <f t="shared" si="562"/>
        <v>4.826901528642412</v>
      </c>
      <c r="AH188" s="233">
        <f t="shared" si="562"/>
        <v>4.8356555589272059</v>
      </c>
      <c r="AI188" s="233">
        <f t="shared" si="562"/>
        <v>4.8444095892119998</v>
      </c>
      <c r="AJ188" s="233">
        <f t="shared" si="562"/>
        <v>4.8531636194967938</v>
      </c>
      <c r="AK188" s="233">
        <f t="shared" si="562"/>
        <v>4.8619176497815877</v>
      </c>
      <c r="AL188" s="233">
        <f t="shared" si="562"/>
        <v>4.8706716800663816</v>
      </c>
      <c r="AM188" s="233">
        <f t="shared" si="562"/>
        <v>4.8794257103511756</v>
      </c>
      <c r="AN188" s="233">
        <f t="shared" si="562"/>
        <v>4.8881797406359695</v>
      </c>
      <c r="AO188" s="233">
        <f t="shared" si="562"/>
        <v>4.8969337709207634</v>
      </c>
      <c r="AP188" s="233">
        <f t="shared" si="562"/>
        <v>4.9056878012055574</v>
      </c>
      <c r="AQ188" s="233">
        <f t="shared" si="562"/>
        <v>4.9144418314903513</v>
      </c>
      <c r="AR188" s="233">
        <f t="shared" si="562"/>
        <v>4.9231958617751452</v>
      </c>
      <c r="AS188" s="233"/>
      <c r="AT188" s="233"/>
      <c r="AU188" s="233"/>
    </row>
    <row r="189" spans="1:47">
      <c r="A189" s="185" t="s">
        <v>16</v>
      </c>
      <c r="B189" s="185" t="str">
        <f t="shared" si="554"/>
        <v>TPPUBUS</v>
      </c>
      <c r="C189" s="185" t="str">
        <f t="shared" si="554"/>
        <v>Bus vehicle km</v>
      </c>
      <c r="E189" s="298">
        <f t="shared" si="548"/>
        <v>0.61799148971758899</v>
      </c>
      <c r="F189" s="10">
        <f t="shared" si="548"/>
        <v>1.1267099528419922</v>
      </c>
      <c r="G189" s="10">
        <f t="shared" si="548"/>
        <v>0.74009062785460766</v>
      </c>
      <c r="H189" s="10">
        <f t="shared" ref="H189:J189" si="563">H152</f>
        <v>0.7570387419116027</v>
      </c>
      <c r="I189" s="10">
        <f t="shared" si="563"/>
        <v>0.76940441338767729</v>
      </c>
      <c r="J189" s="10">
        <f t="shared" si="563"/>
        <v>0.78695313311422399</v>
      </c>
      <c r="K189" s="10">
        <f t="shared" si="550"/>
        <v>0.81566601416468187</v>
      </c>
      <c r="L189" s="10">
        <f t="shared" si="550"/>
        <v>0.77248175247766315</v>
      </c>
      <c r="M189" s="10">
        <f t="shared" si="550"/>
        <v>0.71076175399468777</v>
      </c>
      <c r="N189" s="40"/>
      <c r="O189" s="233">
        <f t="shared" si="556"/>
        <v>0.58226093577215754</v>
      </c>
      <c r="P189" s="233">
        <f t="shared" si="557"/>
        <v>0.54653038182672609</v>
      </c>
      <c r="Q189" s="233">
        <f t="shared" si="557"/>
        <v>0.51079982788129463</v>
      </c>
      <c r="R189" s="233">
        <f t="shared" si="557"/>
        <v>0.47506927393586312</v>
      </c>
      <c r="S189" s="233">
        <f t="shared" si="557"/>
        <v>0.47969543401356357</v>
      </c>
      <c r="T189" s="304">
        <f t="shared" si="557"/>
        <v>0.48432159409126402</v>
      </c>
      <c r="U189" s="304">
        <f t="shared" si="557"/>
        <v>0.46272946324775466</v>
      </c>
      <c r="V189" s="304">
        <f t="shared" si="557"/>
        <v>0.43186946400626697</v>
      </c>
      <c r="W189" s="233">
        <f t="shared" si="558"/>
        <v>0.61799148971758899</v>
      </c>
      <c r="X189" s="233">
        <f t="shared" ref="X189" si="564">IF(X$148&lt;=$I$148,($I189-$F189)/10,IF(AND(X$148&gt;$I$148,X$148&lt;=$K$148),($K189-$I189)/10,IF(AND(X$148&gt;$K$148,X$148&lt;=$L$148),($L189-$K189)/2,($M189-$L189)/2)))+W189</f>
        <v>0.58226093577215754</v>
      </c>
      <c r="Y189" s="233">
        <f t="shared" ref="Y189:AR189" si="565">IF(Y$148&lt;=$I$148,($I189-$F189)/10,IF(AND(Y$148&gt;$I$148,Y$148&lt;=$K$148),($K189-$I189)/10,IF(AND(Y$148&gt;$K$148,Y$148&lt;=$L$148),($L189-$K189)/2,($M189-$L189)/2)))+X189</f>
        <v>0.54653038182672609</v>
      </c>
      <c r="Z189" s="233">
        <f t="shared" si="565"/>
        <v>0.51079982788129463</v>
      </c>
      <c r="AA189" s="233">
        <f t="shared" si="565"/>
        <v>0.47506927393586312</v>
      </c>
      <c r="AB189" s="233">
        <f t="shared" si="565"/>
        <v>0.47969543401356357</v>
      </c>
      <c r="AC189" s="233">
        <f t="shared" si="565"/>
        <v>0.48432159409126402</v>
      </c>
      <c r="AD189" s="233">
        <f t="shared" si="565"/>
        <v>0.46272946324775466</v>
      </c>
      <c r="AE189" s="233">
        <f t="shared" si="565"/>
        <v>0.43186946400626697</v>
      </c>
      <c r="AF189" s="233">
        <f t="shared" si="565"/>
        <v>0.39613891006083546</v>
      </c>
      <c r="AG189" s="233">
        <f t="shared" si="565"/>
        <v>0.36040835611540395</v>
      </c>
      <c r="AH189" s="233">
        <f t="shared" si="565"/>
        <v>0.32467780216997244</v>
      </c>
      <c r="AI189" s="233">
        <f t="shared" si="565"/>
        <v>0.28894724822454093</v>
      </c>
      <c r="AJ189" s="233">
        <f t="shared" si="565"/>
        <v>0.25321669427910942</v>
      </c>
      <c r="AK189" s="233">
        <f t="shared" si="565"/>
        <v>0.21748614033367794</v>
      </c>
      <c r="AL189" s="233">
        <f t="shared" si="565"/>
        <v>0.18175558638824646</v>
      </c>
      <c r="AM189" s="233">
        <f t="shared" si="565"/>
        <v>0.14602503244281498</v>
      </c>
      <c r="AN189" s="233">
        <f t="shared" si="565"/>
        <v>0.1102944784973835</v>
      </c>
      <c r="AO189" s="233">
        <f t="shared" si="565"/>
        <v>7.4563924551952016E-2</v>
      </c>
      <c r="AP189" s="233">
        <f t="shared" si="565"/>
        <v>3.8833370606520527E-2</v>
      </c>
      <c r="AQ189" s="233">
        <f t="shared" si="565"/>
        <v>3.102816661089039E-3</v>
      </c>
      <c r="AR189" s="233">
        <f t="shared" si="565"/>
        <v>-3.2627737284342449E-2</v>
      </c>
      <c r="AS189" s="233"/>
      <c r="AT189" s="233"/>
      <c r="AU189" s="233"/>
    </row>
    <row r="190" spans="1:47">
      <c r="A190" s="185" t="s">
        <v>16</v>
      </c>
      <c r="B190" s="185" t="str">
        <f t="shared" si="554"/>
        <v>TPPUMBT</v>
      </c>
      <c r="C190" s="185" t="str">
        <f t="shared" si="554"/>
        <v>Minibus vehicle km</v>
      </c>
      <c r="E190" s="298">
        <f t="shared" si="548"/>
        <v>5.8698256197369378</v>
      </c>
      <c r="F190" s="10">
        <f t="shared" si="548"/>
        <v>6.7748466130043186</v>
      </c>
      <c r="G190" s="10">
        <f t="shared" si="548"/>
        <v>6.9919276256051859</v>
      </c>
      <c r="H190" s="10">
        <f t="shared" ref="H190:J190" si="566">H153</f>
        <v>7.1520431336484673</v>
      </c>
      <c r="I190" s="10">
        <f t="shared" si="566"/>
        <v>7.2688665019612859</v>
      </c>
      <c r="J190" s="10">
        <f t="shared" si="566"/>
        <v>7.434656168296784</v>
      </c>
      <c r="K190" s="10">
        <f t="shared" si="550"/>
        <v>7.705918063356008</v>
      </c>
      <c r="L190" s="10">
        <f t="shared" si="550"/>
        <v>7.2979393362694278</v>
      </c>
      <c r="M190" s="10">
        <f t="shared" si="550"/>
        <v>6.7148462038832104</v>
      </c>
      <c r="N190" s="40"/>
      <c r="O190" s="233">
        <f t="shared" si="556"/>
        <v>5.9192276086326343</v>
      </c>
      <c r="P190" s="233">
        <f t="shared" si="557"/>
        <v>5.9686295975283308</v>
      </c>
      <c r="Q190" s="233">
        <f t="shared" si="557"/>
        <v>6.0180315864240272</v>
      </c>
      <c r="R190" s="233">
        <f t="shared" si="557"/>
        <v>6.0674335753197237</v>
      </c>
      <c r="S190" s="233">
        <f t="shared" si="557"/>
        <v>6.1111387314591958</v>
      </c>
      <c r="T190" s="304">
        <f t="shared" si="557"/>
        <v>6.154843887598668</v>
      </c>
      <c r="U190" s="304">
        <f t="shared" si="557"/>
        <v>5.9508545240553783</v>
      </c>
      <c r="V190" s="304">
        <f t="shared" si="557"/>
        <v>5.6593079578622696</v>
      </c>
      <c r="W190" s="233">
        <f t="shared" si="558"/>
        <v>5.8698256197369378</v>
      </c>
      <c r="X190" s="233">
        <f t="shared" ref="X190" si="567">IF(X$148&lt;=$I$148,($I190-$F190)/10,IF(AND(X$148&gt;$I$148,X$148&lt;=$K$148),($K190-$I190)/10,IF(AND(X$148&gt;$K$148,X$148&lt;=$L$148),($L190-$K190)/2,($M190-$L190)/2)))+W190</f>
        <v>5.9192276086326343</v>
      </c>
      <c r="Y190" s="233">
        <f t="shared" ref="Y190:AR190" si="568">IF(Y$148&lt;=$I$148,($I190-$F190)/10,IF(AND(Y$148&gt;$I$148,Y$148&lt;=$K$148),($K190-$I190)/10,IF(AND(Y$148&gt;$K$148,Y$148&lt;=$L$148),($L190-$K190)/2,($M190-$L190)/2)))+X190</f>
        <v>5.9686295975283308</v>
      </c>
      <c r="Z190" s="233">
        <f t="shared" si="568"/>
        <v>6.0180315864240272</v>
      </c>
      <c r="AA190" s="233">
        <f t="shared" si="568"/>
        <v>6.0674335753197237</v>
      </c>
      <c r="AB190" s="233">
        <f t="shared" si="568"/>
        <v>6.1111387314591958</v>
      </c>
      <c r="AC190" s="233">
        <f t="shared" si="568"/>
        <v>6.154843887598668</v>
      </c>
      <c r="AD190" s="233">
        <f t="shared" si="568"/>
        <v>5.9508545240553783</v>
      </c>
      <c r="AE190" s="233">
        <f t="shared" si="568"/>
        <v>5.6593079578622696</v>
      </c>
      <c r="AF190" s="233">
        <f t="shared" si="568"/>
        <v>5.7087099467579661</v>
      </c>
      <c r="AG190" s="233">
        <f t="shared" si="568"/>
        <v>5.7581119356536625</v>
      </c>
      <c r="AH190" s="233">
        <f t="shared" si="568"/>
        <v>5.807513924549359</v>
      </c>
      <c r="AI190" s="233">
        <f t="shared" si="568"/>
        <v>5.8569159134450555</v>
      </c>
      <c r="AJ190" s="233">
        <f t="shared" si="568"/>
        <v>5.9063179023407519</v>
      </c>
      <c r="AK190" s="233">
        <f t="shared" si="568"/>
        <v>5.9557198912364484</v>
      </c>
      <c r="AL190" s="233">
        <f t="shared" si="568"/>
        <v>6.0051218801321449</v>
      </c>
      <c r="AM190" s="233">
        <f t="shared" si="568"/>
        <v>6.0545238690278413</v>
      </c>
      <c r="AN190" s="233">
        <f t="shared" si="568"/>
        <v>6.1039258579235378</v>
      </c>
      <c r="AO190" s="233">
        <f t="shared" si="568"/>
        <v>6.1533278468192343</v>
      </c>
      <c r="AP190" s="233">
        <f t="shared" si="568"/>
        <v>6.2027298357149308</v>
      </c>
      <c r="AQ190" s="233">
        <f t="shared" si="568"/>
        <v>6.2521318246106272</v>
      </c>
      <c r="AR190" s="233">
        <f t="shared" si="568"/>
        <v>6.3015338135063237</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0.10219175120925041</v>
      </c>
      <c r="J191" s="10">
        <f t="shared" si="569"/>
        <v>0.29553593035901915</v>
      </c>
      <c r="K191" s="10">
        <f t="shared" si="550"/>
        <v>0.5745061345379523</v>
      </c>
      <c r="L191" s="10">
        <f t="shared" si="550"/>
        <v>1.0965127074629528</v>
      </c>
      <c r="M191" s="10">
        <f t="shared" si="550"/>
        <v>1.5769101184642544</v>
      </c>
      <c r="N191" s="40"/>
      <c r="O191" s="233">
        <f t="shared" si="556"/>
        <v>2.8101367929347275E-2</v>
      </c>
      <c r="P191" s="233">
        <f t="shared" si="557"/>
        <v>3.5114993008527412E-2</v>
      </c>
      <c r="Q191" s="233">
        <f t="shared" si="557"/>
        <v>4.2128618087707549E-2</v>
      </c>
      <c r="R191" s="233">
        <f t="shared" si="557"/>
        <v>4.9142243166887686E-2</v>
      </c>
      <c r="S191" s="233">
        <f t="shared" si="557"/>
        <v>9.6373681499757877E-2</v>
      </c>
      <c r="T191" s="304">
        <f t="shared" si="557"/>
        <v>0.14360511983262808</v>
      </c>
      <c r="U191" s="304">
        <f t="shared" si="557"/>
        <v>0.40460840629512834</v>
      </c>
      <c r="V191" s="304">
        <f t="shared" si="557"/>
        <v>0.64480711179577921</v>
      </c>
      <c r="W191" s="233">
        <f t="shared" si="558"/>
        <v>2.1087742850167138E-2</v>
      </c>
      <c r="X191" s="233">
        <f t="shared" ref="X191" si="570">IF(X$148&lt;=$I$148,($I191-$F191)/10,IF(AND(X$148&gt;$I$148,X$148&lt;=$K$148),($K191-$I191)/10,IF(AND(X$148&gt;$K$148,X$148&lt;=$L$148),($L191-$K191)/2,($M191-$L191)/2)))+W191</f>
        <v>2.8101367929347275E-2</v>
      </c>
      <c r="Y191" s="233">
        <f t="shared" ref="Y191:AR191" si="571">IF(Y$148&lt;=$I$148,($I191-$F191)/10,IF(AND(Y$148&gt;$I$148,Y$148&lt;=$K$148),($K191-$I191)/10,IF(AND(Y$148&gt;$K$148,Y$148&lt;=$L$148),($L191-$K191)/2,($M191-$L191)/2)))+X191</f>
        <v>3.5114993008527412E-2</v>
      </c>
      <c r="Z191" s="233">
        <f t="shared" si="571"/>
        <v>4.2128618087707549E-2</v>
      </c>
      <c r="AA191" s="233">
        <f t="shared" si="571"/>
        <v>4.9142243166887686E-2</v>
      </c>
      <c r="AB191" s="233">
        <f t="shared" si="571"/>
        <v>9.6373681499757877E-2</v>
      </c>
      <c r="AC191" s="233">
        <f t="shared" si="571"/>
        <v>0.14360511983262808</v>
      </c>
      <c r="AD191" s="233">
        <f t="shared" si="571"/>
        <v>0.40460840629512834</v>
      </c>
      <c r="AE191" s="233">
        <f t="shared" si="571"/>
        <v>0.64480711179577921</v>
      </c>
      <c r="AF191" s="233">
        <f t="shared" si="571"/>
        <v>0.65182073687495934</v>
      </c>
      <c r="AG191" s="233">
        <f t="shared" si="571"/>
        <v>0.65883436195413947</v>
      </c>
      <c r="AH191" s="233">
        <f t="shared" si="571"/>
        <v>0.6658479870333196</v>
      </c>
      <c r="AI191" s="233">
        <f t="shared" si="571"/>
        <v>0.67286161211249973</v>
      </c>
      <c r="AJ191" s="233">
        <f t="shared" si="571"/>
        <v>0.67987523719167986</v>
      </c>
      <c r="AK191" s="233">
        <f t="shared" si="571"/>
        <v>0.68688886227085999</v>
      </c>
      <c r="AL191" s="233">
        <f t="shared" si="571"/>
        <v>0.69390248735004012</v>
      </c>
      <c r="AM191" s="233">
        <f t="shared" si="571"/>
        <v>0.70091611242922025</v>
      </c>
      <c r="AN191" s="233">
        <f t="shared" si="571"/>
        <v>0.70792973750840038</v>
      </c>
      <c r="AO191" s="233">
        <f t="shared" si="571"/>
        <v>0.71494336258758051</v>
      </c>
      <c r="AP191" s="233">
        <f t="shared" si="571"/>
        <v>0.72195698766676064</v>
      </c>
      <c r="AQ191" s="233">
        <f t="shared" si="571"/>
        <v>0.72897061274594077</v>
      </c>
      <c r="AR191" s="233">
        <f t="shared" si="571"/>
        <v>0.7359842378251209</v>
      </c>
      <c r="AS191" s="233"/>
      <c r="AT191" s="233"/>
      <c r="AU191" s="233"/>
    </row>
    <row r="192" spans="1:47">
      <c r="A192" s="185" t="s">
        <v>16</v>
      </c>
      <c r="B192" s="185" t="str">
        <f t="shared" si="554"/>
        <v>TPPUMER</v>
      </c>
      <c r="C192" s="185" t="str">
        <f t="shared" si="554"/>
        <v>Metro Rail pkm</v>
      </c>
      <c r="E192" s="298">
        <f t="shared" si="548"/>
        <v>15.023482841814213</v>
      </c>
      <c r="F192" s="10">
        <f t="shared" si="548"/>
        <v>12.322446292964566</v>
      </c>
      <c r="G192" s="10">
        <f t="shared" si="548"/>
        <v>8.6260563043864682</v>
      </c>
      <c r="H192" s="10">
        <f t="shared" ref="H192:J192" si="572">H155</f>
        <v>8.8235934445777957</v>
      </c>
      <c r="I192" s="10">
        <f t="shared" si="572"/>
        <v>8.967720358741504</v>
      </c>
      <c r="J192" s="10">
        <f t="shared" si="572"/>
        <v>9.1722578015002405</v>
      </c>
      <c r="K192" s="10">
        <f t="shared" si="550"/>
        <v>9.5069180705005074</v>
      </c>
      <c r="L192" s="10">
        <f t="shared" si="550"/>
        <v>9.003587993405187</v>
      </c>
      <c r="M192" s="10">
        <f t="shared" si="550"/>
        <v>8.2842163894651044</v>
      </c>
      <c r="N192" s="40"/>
      <c r="O192" s="233">
        <f t="shared" si="556"/>
        <v>14.688010248391906</v>
      </c>
      <c r="P192" s="233">
        <f t="shared" si="557"/>
        <v>14.3525376549696</v>
      </c>
      <c r="Q192" s="233">
        <f t="shared" si="557"/>
        <v>14.017065061547294</v>
      </c>
      <c r="R192" s="233">
        <f t="shared" si="557"/>
        <v>13.681592468124988</v>
      </c>
      <c r="S192" s="233">
        <f t="shared" si="557"/>
        <v>13.735512239300888</v>
      </c>
      <c r="T192" s="304">
        <f t="shared" si="557"/>
        <v>13.789432010476789</v>
      </c>
      <c r="U192" s="304">
        <f t="shared" si="557"/>
        <v>13.537766971929129</v>
      </c>
      <c r="V192" s="304">
        <f t="shared" si="557"/>
        <v>13.178081169959087</v>
      </c>
      <c r="W192" s="233">
        <f t="shared" si="558"/>
        <v>15.023482841814213</v>
      </c>
      <c r="X192" s="233">
        <f t="shared" ref="X192" si="573">IF(X$148&lt;=$I$148,($I192-$F192)/10,IF(AND(X$148&gt;$I$148,X$148&lt;=$K$148),($K192-$I192)/10,IF(AND(X$148&gt;$K$148,X$148&lt;=$L$148),($L192-$K192)/2,($M192-$L192)/2)))+W192</f>
        <v>14.688010248391906</v>
      </c>
      <c r="Y192" s="233">
        <f t="shared" ref="Y192:AR192" si="574">IF(Y$148&lt;=$I$148,($I192-$F192)/10,IF(AND(Y$148&gt;$I$148,Y$148&lt;=$K$148),($K192-$I192)/10,IF(AND(Y$148&gt;$K$148,Y$148&lt;=$L$148),($L192-$K192)/2,($M192-$L192)/2)))+X192</f>
        <v>14.3525376549696</v>
      </c>
      <c r="Z192" s="233">
        <f t="shared" si="574"/>
        <v>14.017065061547294</v>
      </c>
      <c r="AA192" s="233">
        <f t="shared" si="574"/>
        <v>13.681592468124988</v>
      </c>
      <c r="AB192" s="233">
        <f t="shared" si="574"/>
        <v>13.735512239300888</v>
      </c>
      <c r="AC192" s="233">
        <f t="shared" si="574"/>
        <v>13.789432010476789</v>
      </c>
      <c r="AD192" s="233">
        <f t="shared" si="574"/>
        <v>13.537766971929129</v>
      </c>
      <c r="AE192" s="233">
        <f t="shared" si="574"/>
        <v>13.178081169959087</v>
      </c>
      <c r="AF192" s="233">
        <f t="shared" si="574"/>
        <v>12.842608576536781</v>
      </c>
      <c r="AG192" s="233">
        <f t="shared" si="574"/>
        <v>12.507135983114475</v>
      </c>
      <c r="AH192" s="233">
        <f t="shared" si="574"/>
        <v>12.171663389692169</v>
      </c>
      <c r="AI192" s="233">
        <f t="shared" si="574"/>
        <v>11.836190796269863</v>
      </c>
      <c r="AJ192" s="233">
        <f t="shared" si="574"/>
        <v>11.500718202847557</v>
      </c>
      <c r="AK192" s="233">
        <f t="shared" si="574"/>
        <v>11.16524560942525</v>
      </c>
      <c r="AL192" s="233">
        <f t="shared" si="574"/>
        <v>10.829773016002944</v>
      </c>
      <c r="AM192" s="233">
        <f t="shared" si="574"/>
        <v>10.494300422580638</v>
      </c>
      <c r="AN192" s="233">
        <f t="shared" si="574"/>
        <v>10.158827829158332</v>
      </c>
      <c r="AO192" s="233">
        <f t="shared" si="574"/>
        <v>9.8233552357360256</v>
      </c>
      <c r="AP192" s="233">
        <f t="shared" si="574"/>
        <v>9.4878826423137195</v>
      </c>
      <c r="AQ192" s="233">
        <f t="shared" si="574"/>
        <v>9.1524100488914133</v>
      </c>
      <c r="AR192" s="233">
        <f t="shared" si="574"/>
        <v>8.8169374554691071</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0.64257947683872407</v>
      </c>
      <c r="J193" s="10">
        <f t="shared" si="575"/>
        <v>0.63122704466481427</v>
      </c>
      <c r="K193" s="10">
        <f t="shared" si="550"/>
        <v>0.77322002990668937</v>
      </c>
      <c r="L193" s="10">
        <f t="shared" si="550"/>
        <v>1.0130449529313386</v>
      </c>
      <c r="M193" s="10">
        <f t="shared" si="550"/>
        <v>1.2401434537218978</v>
      </c>
      <c r="N193" s="40"/>
      <c r="O193" s="233">
        <f t="shared" si="556"/>
        <v>0.53793265946196756</v>
      </c>
      <c r="P193" s="233">
        <f t="shared" si="557"/>
        <v>0.54126683625440153</v>
      </c>
      <c r="Q193" s="233">
        <f t="shared" si="557"/>
        <v>0.5446010130468355</v>
      </c>
      <c r="R193" s="233">
        <f t="shared" si="557"/>
        <v>0.54793518983926948</v>
      </c>
      <c r="S193" s="233">
        <f t="shared" si="557"/>
        <v>0.56099924514606603</v>
      </c>
      <c r="T193" s="304">
        <f t="shared" si="557"/>
        <v>0.57406330045286258</v>
      </c>
      <c r="U193" s="304">
        <f t="shared" si="557"/>
        <v>0.69397576196518718</v>
      </c>
      <c r="V193" s="304">
        <f t="shared" si="557"/>
        <v>0.80752501236046681</v>
      </c>
      <c r="W193" s="233">
        <f t="shared" si="558"/>
        <v>0.53459848266953358</v>
      </c>
      <c r="X193" s="233">
        <f t="shared" ref="X193" si="576">IF(X$148&lt;=$I$148,($I193-$F193)/10,IF(AND(X$148&gt;$I$148,X$148&lt;=$K$148),($K193-$I193)/10,IF(AND(X$148&gt;$K$148,X$148&lt;=$L$148),($L193-$K193)/2,($M193-$L193)/2)))+W193</f>
        <v>0.53793265946196756</v>
      </c>
      <c r="Y193" s="233">
        <f t="shared" ref="Y193:AR193" si="577">IF(Y$148&lt;=$I$148,($I193-$F193)/10,IF(AND(Y$148&gt;$I$148,Y$148&lt;=$K$148),($K193-$I193)/10,IF(AND(Y$148&gt;$K$148,Y$148&lt;=$L$148),($L193-$K193)/2,($M193-$L193)/2)))+X193</f>
        <v>0.54126683625440153</v>
      </c>
      <c r="Z193" s="233">
        <f t="shared" si="577"/>
        <v>0.5446010130468355</v>
      </c>
      <c r="AA193" s="233">
        <f t="shared" si="577"/>
        <v>0.54793518983926948</v>
      </c>
      <c r="AB193" s="233">
        <f t="shared" si="577"/>
        <v>0.56099924514606603</v>
      </c>
      <c r="AC193" s="233">
        <f t="shared" si="577"/>
        <v>0.57406330045286258</v>
      </c>
      <c r="AD193" s="233">
        <f t="shared" si="577"/>
        <v>0.69397576196518718</v>
      </c>
      <c r="AE193" s="233">
        <f t="shared" si="577"/>
        <v>0.80752501236046681</v>
      </c>
      <c r="AF193" s="233">
        <f t="shared" si="577"/>
        <v>0.81085918915290078</v>
      </c>
      <c r="AG193" s="233">
        <f t="shared" si="577"/>
        <v>0.81419336594533476</v>
      </c>
      <c r="AH193" s="233">
        <f t="shared" si="577"/>
        <v>0.81752754273776873</v>
      </c>
      <c r="AI193" s="233">
        <f t="shared" si="577"/>
        <v>0.8208617195302027</v>
      </c>
      <c r="AJ193" s="233">
        <f t="shared" si="577"/>
        <v>0.82419589632263668</v>
      </c>
      <c r="AK193" s="233">
        <f t="shared" si="577"/>
        <v>0.82753007311507065</v>
      </c>
      <c r="AL193" s="233">
        <f t="shared" si="577"/>
        <v>0.83086424990750463</v>
      </c>
      <c r="AM193" s="233">
        <f t="shared" si="577"/>
        <v>0.8341984266999386</v>
      </c>
      <c r="AN193" s="233">
        <f t="shared" si="577"/>
        <v>0.83753260349237257</v>
      </c>
      <c r="AO193" s="233">
        <f t="shared" si="577"/>
        <v>0.84086678028480655</v>
      </c>
      <c r="AP193" s="233">
        <f t="shared" si="577"/>
        <v>0.84420095707724052</v>
      </c>
      <c r="AQ193" s="233">
        <f t="shared" si="577"/>
        <v>0.8475351338696745</v>
      </c>
      <c r="AR193" s="233">
        <f t="shared" si="577"/>
        <v>0.85086931066210847</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613</v>
      </c>
      <c r="J195" s="16" t="s">
        <v>643</v>
      </c>
      <c r="K195" s="16" t="s">
        <v>644</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78.03660373688038</v>
      </c>
      <c r="V200" s="186" cm="1">
        <f t="array" ref="V200">IF(V$199=-1,W200,IF(V$199=99,U200,IF(V$199=0,INDEX($E186:$M186,0,V$197),(INDEX($E186:$M186,0,V$199+1)-INDEX($E186:$M186,0,V$199))/(INDEX($E$185:$M$185,0,V$199+1)-INDEX($E$185:$M$185,0,V$199))+U200)))</f>
        <v>77.266261644173696</v>
      </c>
      <c r="W200" s="186" cm="1">
        <f t="array" ref="W200">IF(W$199=-1,X200,IF(W$199=99,V200,IF(W$199=0,INDEX($E186:$M186,0,W$197),(INDEX($E186:$M186,0,W$199+1)-INDEX($E186:$M186,0,W$199))/(INDEX($E$185:$M$185,0,W$199+1)-INDEX($E$185:$M$185,0,W$199))+V200)))</f>
        <v>79.250425323250212</v>
      </c>
      <c r="X200" s="186" cm="1">
        <f t="array" ref="X200">IF(X$199=-1,Y200,IF(X$199=99,W200,IF(X$199=0,INDEX($E186:$M186,0,X$197),(INDEX($E186:$M186,0,X$199+1)-INDEX($E186:$M186,0,X$199))/(INDEX($E$185:$M$185,0,X$199+1)-INDEX($E$185:$M$185,0,X$199))+W200)))</f>
        <v>81.234589002326729</v>
      </c>
      <c r="Y200" s="186" cm="1">
        <f t="array" ref="Y200">IF(Y$199=-1,Z200,IF(Y$199=99,X200,IF(Y$199=0,INDEX($E186:$M186,0,Y$197),(INDEX($E186:$M186,0,Y$199+1)-INDEX($E186:$M186,0,Y$199))/(INDEX($E$185:$M$185,0,Y$199+1)-INDEX($E$185:$M$185,0,Y$199))+X200)))</f>
        <v>83.218752681403245</v>
      </c>
      <c r="Z200" s="186" cm="1">
        <f t="array" ref="Z200">IF(Z$199=-1,AA200,IF(Z$199=99,Y200,IF(Z$199=0,INDEX($E186:$M186,0,Z$197),(INDEX($E186:$M186,0,Z$199+1)-INDEX($E186:$M186,0,Z$199))/(INDEX($E$185:$M$185,0,Z$199+1)-INDEX($E$185:$M$185,0,Z$199))+Y200)))</f>
        <v>85.202916360479762</v>
      </c>
      <c r="AA200" s="186" cm="1">
        <f t="array" ref="AA200">IF(AA$199=-1,AB200,IF(AA$199=99,Z200,IF(AA$199=0,INDEX($E186:$M186,0,AA$197),(INDEX($E186:$M186,0,AA$199+1)-INDEX($E186:$M186,0,AA$199))/(INDEX($E$185:$M$185,0,AA$199+1)-INDEX($E$185:$M$185,0,AA$199))+Z200)))</f>
        <v>87.187080039556278</v>
      </c>
      <c r="AB200" s="186" cm="1">
        <f t="array" ref="AB200">IF(AB$199=-1,AC200,IF(AB$199=99,AA200,IF(AB$199=0,INDEX($E186:$M186,0,AB$197),(INDEX($E186:$M186,0,AB$199+1)-INDEX($E186:$M186,0,AB$199))/(INDEX($E$185:$M$185,0,AB$199+1)-INDEX($E$185:$M$185,0,AB$199))+AA200)))</f>
        <v>89.171243718632795</v>
      </c>
      <c r="AC200" s="186" cm="1">
        <f t="array" ref="AC200">IF(AC$199=-1,AD200,IF(AC$199=99,AB200,IF(AC$199=0,INDEX($E186:$M186,0,AC$197),(INDEX($E186:$M186,0,AC$199+1)-INDEX($E186:$M186,0,AC$199))/(INDEX($E$185:$M$185,0,AC$199+1)-INDEX($E$185:$M$185,0,AC$199))+AB200)))</f>
        <v>91.155407397709311</v>
      </c>
      <c r="AD200" s="186" cm="1">
        <f t="array" ref="AD200">IF(AD$199=-1,AE200,IF(AD$199=99,AC200,IF(AD$199=0,INDEX($E186:$M186,0,AD$197),(INDEX($E186:$M186,0,AD$199+1)-INDEX($E186:$M186,0,AD$199))/(INDEX($E$185:$M$185,0,AD$199+1)-INDEX($E$185:$M$185,0,AD$199))+AC200)))</f>
        <v>93.139571076785828</v>
      </c>
      <c r="AE200" s="186" cm="1">
        <f t="array" ref="AE200">IF(AE$199=-1,AF200,IF(AE$199=99,AD200,IF(AE$199=0,INDEX($E186:$M186,0,AE$197),(INDEX($E186:$M186,0,AE$199+1)-INDEX($E186:$M186,0,AE$199))/(INDEX($E$185:$M$185,0,AE$199+1)-INDEX($E$185:$M$185,0,AE$199))+AD200)))</f>
        <v>95.123734755862387</v>
      </c>
      <c r="AF200" s="186" cm="1">
        <f t="array" ref="AF200">IF(AF$199=-1,AG200,IF(AF$199=99,AE200,IF(AF$199=0,INDEX($E186:$M186,0,AF$197),(INDEX($E186:$M186,0,AF$199+1)-INDEX($E186:$M186,0,AF$199))/(INDEX($E$185:$M$185,0,AF$199+1)-INDEX($E$185:$M$185,0,AF$199))+AE200)))</f>
        <v>98.515795672364817</v>
      </c>
      <c r="AG200" s="186" cm="1">
        <f t="array" ref="AG200">IF(AG$199=-1,AH200,IF(AG$199=99,AF200,IF(AG$199=0,INDEX($E186:$M186,0,AG$197),(INDEX($E186:$M186,0,AG$199+1)-INDEX($E186:$M186,0,AG$199))/(INDEX($E$185:$M$185,0,AG$199+1)-INDEX($E$185:$M$185,0,AG$199))+AF200)))</f>
        <v>101.90785658886725</v>
      </c>
      <c r="AH200" s="186" cm="1">
        <f t="array" ref="AH200">IF(AH$199=-1,AI200,IF(AH$199=99,AG200,IF(AH$199=0,INDEX($E186:$M186,0,AH$197),(INDEX($E186:$M186,0,AH$199+1)-INDEX($E186:$M186,0,AH$199))/(INDEX($E$185:$M$185,0,AH$199+1)-INDEX($E$185:$M$185,0,AH$199))+AG200)))</f>
        <v>105.29991750536968</v>
      </c>
      <c r="AI200" s="186" cm="1">
        <f t="array" ref="AI200">IF(AI$199=-1,AJ200,IF(AI$199=99,AH200,IF(AI$199=0,INDEX($E186:$M186,0,AI$197),(INDEX($E186:$M186,0,AI$199+1)-INDEX($E186:$M186,0,AI$199))/(INDEX($E$185:$M$185,0,AI$199+1)-INDEX($E$185:$M$185,0,AI$199))+AH200)))</f>
        <v>108.69197842187211</v>
      </c>
      <c r="AJ200" s="186" cm="1">
        <f t="array" ref="AJ200">IF(AJ$199=-1,AK200,IF(AJ$199=99,AI200,IF(AJ$199=0,INDEX($E186:$M186,0,AJ$197),(INDEX($E186:$M186,0,AJ$199+1)-INDEX($E186:$M186,0,AJ$199))/(INDEX($E$185:$M$185,0,AJ$199+1)-INDEX($E$185:$M$185,0,AJ$199))+AI200)))</f>
        <v>112.08403933837454</v>
      </c>
      <c r="AK200" s="186" cm="1">
        <f t="array" ref="AK200">IF(AK$199=-1,AL200,IF(AK$199=99,AJ200,IF(AK$199=0,INDEX($E186:$M186,0,AK$197),(INDEX($E186:$M186,0,AK$199+1)-INDEX($E186:$M186,0,AK$199))/(INDEX($E$185:$M$185,0,AK$199+1)-INDEX($E$185:$M$185,0,AK$199))+AJ200)))</f>
        <v>115.47610025487697</v>
      </c>
      <c r="AL200" s="186" cm="1">
        <f t="array" ref="AL200">IF(AL$199=-1,AM200,IF(AL$199=99,AK200,IF(AL$199=0,INDEX($E186:$M186,0,AL$197),(INDEX($E186:$M186,0,AL$199+1)-INDEX($E186:$M186,0,AL$199))/(INDEX($E$185:$M$185,0,AL$199+1)-INDEX($E$185:$M$185,0,AL$199))+AK200)))</f>
        <v>118.8681611713794</v>
      </c>
      <c r="AM200" s="186" cm="1">
        <f t="array" ref="AM200">IF(AM$199=-1,AN200,IF(AM$199=99,AL200,IF(AM$199=0,INDEX($E186:$M186,0,AM$197),(INDEX($E186:$M186,0,AM$199+1)-INDEX($E186:$M186,0,AM$199))/(INDEX($E$185:$M$185,0,AM$199+1)-INDEX($E$185:$M$185,0,AM$199))+AL200)))</f>
        <v>122.26022208788183</v>
      </c>
      <c r="AN200" s="186" cm="1">
        <f t="array" ref="AN200">IF(AN$199=-1,AO200,IF(AN$199=99,AM200,IF(AN$199=0,INDEX($E186:$M186,0,AN$197),(INDEX($E186:$M186,0,AN$199+1)-INDEX($E186:$M186,0,AN$199))/(INDEX($E$185:$M$185,0,AN$199+1)-INDEX($E$185:$M$185,0,AN$199))+AM200)))</f>
        <v>125.65228300438426</v>
      </c>
      <c r="AO200" s="186" cm="1">
        <f t="array" ref="AO200">IF(AO$199=-1,AP200,IF(AO$199=99,AN200,IF(AO$199=0,INDEX($E186:$M186,0,AO$197),(INDEX($E186:$M186,0,AO$199+1)-INDEX($E186:$M186,0,AO$199))/(INDEX($E$185:$M$185,0,AO$199+1)-INDEX($E$185:$M$185,0,AO$199))+AN200)))</f>
        <v>129.04434392088672</v>
      </c>
      <c r="AP200" s="186" cm="1">
        <f t="array" ref="AP200">IF(AP$199=-1,AQ200,IF(AP$199=99,AO200,IF(AP$199=0,INDEX($E186:$M186,0,AP$197),(INDEX($E186:$M186,0,AP$199+1)-INDEX($E186:$M186,0,AP$199))/(INDEX($E$185:$M$185,0,AP$199+1)-INDEX($E$185:$M$185,0,AP$199))+AO200)))</f>
        <v>132.48715318903126</v>
      </c>
      <c r="AQ200" s="186" cm="1">
        <f t="array" ref="AQ200">IF(AQ$199=-1,AR200,IF(AQ$199=99,AP200,IF(AQ$199=0,INDEX($E186:$M186,0,AQ$197),(INDEX($E186:$M186,0,AQ$199+1)-INDEX($E186:$M186,0,AQ$199))/(INDEX($E$185:$M$185,0,AQ$199+1)-INDEX($E$185:$M$185,0,AQ$199))+AP200)))</f>
        <v>163.47243660233207</v>
      </c>
      <c r="AR200" s="186" cm="1">
        <f t="array" ref="AR200">IF(AR$199=-1,AS200,IF(AR$199=99,AQ200,IF(AR$199=0,INDEX($E186:$M186,0,AR$197),(INDEX($E186:$M186,0,AR$199+1)-INDEX($E186:$M186,0,AR$199))/(INDEX($E$185:$M$185,0,AR$199+1)-INDEX($E$185:$M$185,0,AR$199))+AQ200)))</f>
        <v>163.47243660233207</v>
      </c>
      <c r="AS200" s="186" cm="1">
        <f t="array" ref="AS200">IF(AS$199=-1,#REF!,IF(AS$199=99,AR200,IF(AS$199=0,INDEX($E186:$M186,0,AS$197),(INDEX($E186:$M186,0,AS$199+1)-INDEX($E186:$M186,0,AS$199))/(INDEX($E$185:$M$185,0,AS$199+1)-INDEX($E$185:$M$185,0,AS$199))+AR200)))</f>
        <v>163.47243660233207</v>
      </c>
      <c r="AT200" s="186"/>
      <c r="AW200" s="186"/>
      <c r="AX200" s="186"/>
      <c r="BH200" s="186">
        <f t="shared" ref="BH200:BH207" si="591">E186</f>
        <v>77.614189675901358</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16.582778294087085</v>
      </c>
      <c r="V201" s="186" cm="1">
        <f t="array" ref="V201">IF(V$199=-1,W201,IF(V$199=99,U201,IF(V$199=0,INDEX($E187:$M187,0,V$197),(INDEX($E187:$M187,0,V$199+1)-INDEX($E187:$M187,0,V$199))/(INDEX($E$185:$M$185,0,V$199+1)-INDEX($E$185:$M$185,0,V$199))+U201)))</f>
        <v>16.419080599386913</v>
      </c>
      <c r="W201" s="186" cm="1">
        <f t="array" ref="W201">IF(W$199=-1,X201,IF(W$199=99,V201,IF(W$199=0,INDEX($E187:$M187,0,W$197),(INDEX($E187:$M187,0,W$199+1)-INDEX($E187:$M187,0,W$199))/(INDEX($E$185:$M$185,0,W$199+1)-INDEX($E$185:$M$185,0,W$199))+V201)))</f>
        <v>16.840715381190673</v>
      </c>
      <c r="X201" s="186" cm="1">
        <f t="array" ref="X201">IF(X$199=-1,Y201,IF(X$199=99,W201,IF(X$199=0,INDEX($E187:$M187,0,X$197),(INDEX($E187:$M187,0,X$199+1)-INDEX($E187:$M187,0,X$199))/(INDEX($E$185:$M$185,0,X$199+1)-INDEX($E$185:$M$185,0,X$199))+W201)))</f>
        <v>17.262350162994434</v>
      </c>
      <c r="Y201" s="186" cm="1">
        <f t="array" ref="Y201">IF(Y$199=-1,Z201,IF(Y$199=99,X201,IF(Y$199=0,INDEX($E187:$M187,0,Y$197),(INDEX($E187:$M187,0,Y$199+1)-INDEX($E187:$M187,0,Y$199))/(INDEX($E$185:$M$185,0,Y$199+1)-INDEX($E$185:$M$185,0,Y$199))+X201)))</f>
        <v>17.683984944798194</v>
      </c>
      <c r="Z201" s="186" cm="1">
        <f t="array" ref="Z201">IF(Z$199=-1,AA201,IF(Z$199=99,Y201,IF(Z$199=0,INDEX($E187:$M187,0,Z$197),(INDEX($E187:$M187,0,Z$199+1)-INDEX($E187:$M187,0,Z$199))/(INDEX($E$185:$M$185,0,Z$199+1)-INDEX($E$185:$M$185,0,Z$199))+Y201)))</f>
        <v>18.105619726601955</v>
      </c>
      <c r="AA201" s="186" cm="1">
        <f t="array" ref="AA201">IF(AA$199=-1,AB201,IF(AA$199=99,Z201,IF(AA$199=0,INDEX($E187:$M187,0,AA$197),(INDEX($E187:$M187,0,AA$199+1)-INDEX($E187:$M187,0,AA$199))/(INDEX($E$185:$M$185,0,AA$199+1)-INDEX($E$185:$M$185,0,AA$199))+Z201)))</f>
        <v>18.527254508405715</v>
      </c>
      <c r="AB201" s="186" cm="1">
        <f t="array" ref="AB201">IF(AB$199=-1,AC201,IF(AB$199=99,AA201,IF(AB$199=0,INDEX($E187:$M187,0,AB$197),(INDEX($E187:$M187,0,AB$199+1)-INDEX($E187:$M187,0,AB$199))/(INDEX($E$185:$M$185,0,AB$199+1)-INDEX($E$185:$M$185,0,AB$199))+AA201)))</f>
        <v>18.948889290209475</v>
      </c>
      <c r="AC201" s="186" cm="1">
        <f t="array" ref="AC201">IF(AC$199=-1,AD201,IF(AC$199=99,AB201,IF(AC$199=0,INDEX($E187:$M187,0,AC$197),(INDEX($E187:$M187,0,AC$199+1)-INDEX($E187:$M187,0,AC$199))/(INDEX($E$185:$M$185,0,AC$199+1)-INDEX($E$185:$M$185,0,AC$199))+AB201)))</f>
        <v>19.370524072013236</v>
      </c>
      <c r="AD201" s="186" cm="1">
        <f t="array" ref="AD201">IF(AD$199=-1,AE201,IF(AD$199=99,AC201,IF(AD$199=0,INDEX($E187:$M187,0,AD$197),(INDEX($E187:$M187,0,AD$199+1)-INDEX($E187:$M187,0,AD$199))/(INDEX($E$185:$M$185,0,AD$199+1)-INDEX($E$185:$M$185,0,AD$199))+AC201)))</f>
        <v>19.792158853816996</v>
      </c>
      <c r="AE201" s="186" cm="1">
        <f t="array" ref="AE201">IF(AE$199=-1,AF201,IF(AE$199=99,AD201,IF(AE$199=0,INDEX($E187:$M187,0,AE$197),(INDEX($E187:$M187,0,AE$199+1)-INDEX($E187:$M187,0,AE$199))/(INDEX($E$185:$M$185,0,AE$199+1)-INDEX($E$185:$M$185,0,AE$199))+AD201)))</f>
        <v>20.21379363562076</v>
      </c>
      <c r="AF201" s="186" cm="1">
        <f t="array" ref="AF201">IF(AF$199=-1,AG201,IF(AF$199=99,AE201,IF(AF$199=0,INDEX($E187:$M187,0,AF$197),(INDEX($E187:$M187,0,AF$199+1)-INDEX($E187:$M187,0,AF$199))/(INDEX($E$185:$M$185,0,AF$199+1)-INDEX($E$185:$M$185,0,AF$199))+AE201)))</f>
        <v>20.934606580377526</v>
      </c>
      <c r="AG201" s="186" cm="1">
        <f t="array" ref="AG201">IF(AG$199=-1,AH201,IF(AG$199=99,AF201,IF(AG$199=0,INDEX($E187:$M187,0,AG$197),(INDEX($E187:$M187,0,AG$199+1)-INDEX($E187:$M187,0,AG$199))/(INDEX($E$185:$M$185,0,AG$199+1)-INDEX($E$185:$M$185,0,AG$199))+AF201)))</f>
        <v>21.655419525134292</v>
      </c>
      <c r="AH201" s="186" cm="1">
        <f t="array" ref="AH201">IF(AH$199=-1,AI201,IF(AH$199=99,AG201,IF(AH$199=0,INDEX($E187:$M187,0,AH$197),(INDEX($E187:$M187,0,AH$199+1)-INDEX($E187:$M187,0,AH$199))/(INDEX($E$185:$M$185,0,AH$199+1)-INDEX($E$185:$M$185,0,AH$199))+AG201)))</f>
        <v>22.376232469891058</v>
      </c>
      <c r="AI201" s="186" cm="1">
        <f t="array" ref="AI201">IF(AI$199=-1,AJ201,IF(AI$199=99,AH201,IF(AI$199=0,INDEX($E187:$M187,0,AI$197),(INDEX($E187:$M187,0,AI$199+1)-INDEX($E187:$M187,0,AI$199))/(INDEX($E$185:$M$185,0,AI$199+1)-INDEX($E$185:$M$185,0,AI$199))+AH201)))</f>
        <v>23.097045414647823</v>
      </c>
      <c r="AJ201" s="186" cm="1">
        <f t="array" ref="AJ201">IF(AJ$199=-1,AK201,IF(AJ$199=99,AI201,IF(AJ$199=0,INDEX($E187:$M187,0,AJ$197),(INDEX($E187:$M187,0,AJ$199+1)-INDEX($E187:$M187,0,AJ$199))/(INDEX($E$185:$M$185,0,AJ$199+1)-INDEX($E$185:$M$185,0,AJ$199))+AI201)))</f>
        <v>23.817858359404589</v>
      </c>
      <c r="AK201" s="186" cm="1">
        <f t="array" ref="AK201">IF(AK$199=-1,AL201,IF(AK$199=99,AJ201,IF(AK$199=0,INDEX($E187:$M187,0,AK$197),(INDEX($E187:$M187,0,AK$199+1)-INDEX($E187:$M187,0,AK$199))/(INDEX($E$185:$M$185,0,AK$199+1)-INDEX($E$185:$M$185,0,AK$199))+AJ201)))</f>
        <v>24.538671304161355</v>
      </c>
      <c r="AL201" s="186" cm="1">
        <f t="array" ref="AL201">IF(AL$199=-1,AM201,IF(AL$199=99,AK201,IF(AL$199=0,INDEX($E187:$M187,0,AL$197),(INDEX($E187:$M187,0,AL$199+1)-INDEX($E187:$M187,0,AL$199))/(INDEX($E$185:$M$185,0,AL$199+1)-INDEX($E$185:$M$185,0,AL$199))+AK201)))</f>
        <v>25.25948424891812</v>
      </c>
      <c r="AM201" s="186" cm="1">
        <f t="array" ref="AM201">IF(AM$199=-1,AN201,IF(AM$199=99,AL201,IF(AM$199=0,INDEX($E187:$M187,0,AM$197),(INDEX($E187:$M187,0,AM$199+1)-INDEX($E187:$M187,0,AM$199))/(INDEX($E$185:$M$185,0,AM$199+1)-INDEX($E$185:$M$185,0,AM$199))+AL201)))</f>
        <v>25.980297193674886</v>
      </c>
      <c r="AN201" s="186" cm="1">
        <f t="array" ref="AN201">IF(AN$199=-1,AO201,IF(AN$199=99,AM201,IF(AN$199=0,INDEX($E187:$M187,0,AN$197),(INDEX($E187:$M187,0,AN$199+1)-INDEX($E187:$M187,0,AN$199))/(INDEX($E$185:$M$185,0,AN$199+1)-INDEX($E$185:$M$185,0,AN$199))+AM201)))</f>
        <v>26.701110138431652</v>
      </c>
      <c r="AO201" s="186" cm="1">
        <f t="array" ref="AO201">IF(AO$199=-1,AP201,IF(AO$199=99,AN201,IF(AO$199=0,INDEX($E187:$M187,0,AO$197),(INDEX($E187:$M187,0,AO$199+1)-INDEX($E187:$M187,0,AO$199))/(INDEX($E$185:$M$185,0,AO$199+1)-INDEX($E$185:$M$185,0,AO$199))+AN201)))</f>
        <v>27.421923083188428</v>
      </c>
      <c r="AP201" s="186" cm="1">
        <f t="array" ref="AP201">IF(AP$199=-1,AQ201,IF(AP$199=99,AO201,IF(AP$199=0,INDEX($E187:$M187,0,AP$197),(INDEX($E187:$M187,0,AP$199+1)-INDEX($E187:$M187,0,AP$199))/(INDEX($E$185:$M$185,0,AP$199+1)-INDEX($E$185:$M$185,0,AP$199))+AO201)))</f>
        <v>28.153520052669144</v>
      </c>
      <c r="AQ201" s="186" cm="1">
        <f t="array" ref="AQ201">IF(AQ$199=-1,AR201,IF(AQ$199=99,AP201,IF(AQ$199=0,INDEX($E187:$M187,0,AQ$197),(INDEX($E187:$M187,0,AQ$199+1)-INDEX($E187:$M187,0,AQ$199))/(INDEX($E$185:$M$185,0,AQ$199+1)-INDEX($E$185:$M$185,0,AQ$199))+AP201)))</f>
        <v>34.737892777995569</v>
      </c>
      <c r="AR201" s="186" cm="1">
        <f t="array" ref="AR201">IF(AR$199=-1,AS201,IF(AR$199=99,AQ201,IF(AR$199=0,INDEX($E187:$M187,0,AR$197),(INDEX($E187:$M187,0,AR$199+1)-INDEX($E187:$M187,0,AR$199))/(INDEX($E$185:$M$185,0,AR$199+1)-INDEX($E$185:$M$185,0,AR$199))+AQ201)))</f>
        <v>34.737892777995569</v>
      </c>
      <c r="AS201" s="186" cm="1">
        <f t="array" ref="AS201">IF(AS$199=-1,#REF!,IF(AS$199=99,AR201,IF(AS$199=0,INDEX($E187:$M187,0,AS$197),(INDEX($E187:$M187,0,AS$199+1)-INDEX($E187:$M187,0,AS$199))/(INDEX($E$185:$M$185,0,AS$199+1)-INDEX($E$185:$M$185,0,AS$199))+AR201)))</f>
        <v>34.737892777995569</v>
      </c>
      <c r="AT201" s="186"/>
      <c r="AW201" s="186"/>
      <c r="AX201" s="186"/>
      <c r="BH201" s="186">
        <f t="shared" si="591"/>
        <v>9.939379683721306</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2.9263726401330143</v>
      </c>
      <c r="V202" s="186" cm="1">
        <f t="array" ref="V202">IF(V$199=-1,W202,IF(V$199=99,U202,IF(V$199=0,INDEX($E188:$M188,0,V$197),(INDEX($E188:$M188,0,V$199+1)-INDEX($E188:$M188,0,V$199))/(INDEX($E$185:$M$185,0,V$199+1)-INDEX($E$185:$M$185,0,V$199))+U202)))</f>
        <v>2.8974848116565135</v>
      </c>
      <c r="W202" s="186" cm="1">
        <f t="array" ref="W202">IF(W$199=-1,X202,IF(W$199=99,V202,IF(W$199=0,INDEX($E188:$M188,0,W$197),(INDEX($E188:$M188,0,W$199+1)-INDEX($E188:$M188,0,W$199))/(INDEX($E$185:$M$185,0,W$199+1)-INDEX($E$185:$M$185,0,W$199))+V202)))</f>
        <v>2.971890949621883</v>
      </c>
      <c r="X202" s="186" cm="1">
        <f t="array" ref="X202">IF(X$199=-1,Y202,IF(X$199=99,W202,IF(X$199=0,INDEX($E188:$M188,0,X$197),(INDEX($E188:$M188,0,X$199+1)-INDEX($E188:$M188,0,X$199))/(INDEX($E$185:$M$185,0,X$199+1)-INDEX($E$185:$M$185,0,X$199))+W202)))</f>
        <v>3.0462970875872526</v>
      </c>
      <c r="Y202" s="186" cm="1">
        <f t="array" ref="Y202">IF(Y$199=-1,Z202,IF(Y$199=99,X202,IF(Y$199=0,INDEX($E188:$M188,0,Y$197),(INDEX($E188:$M188,0,Y$199+1)-INDEX($E188:$M188,0,Y$199))/(INDEX($E$185:$M$185,0,Y$199+1)-INDEX($E$185:$M$185,0,Y$199))+X202)))</f>
        <v>3.1207032255526221</v>
      </c>
      <c r="Z202" s="186" cm="1">
        <f t="array" ref="Z202">IF(Z$199=-1,AA202,IF(Z$199=99,Y202,IF(Z$199=0,INDEX($E188:$M188,0,Z$197),(INDEX($E188:$M188,0,Z$199+1)-INDEX($E188:$M188,0,Z$199))/(INDEX($E$185:$M$185,0,Z$199+1)-INDEX($E$185:$M$185,0,Z$199))+Y202)))</f>
        <v>3.1951093635179917</v>
      </c>
      <c r="AA202" s="186" cm="1">
        <f t="array" ref="AA202">IF(AA$199=-1,AB202,IF(AA$199=99,Z202,IF(AA$199=0,INDEX($E188:$M188,0,AA$197),(INDEX($E188:$M188,0,AA$199+1)-INDEX($E188:$M188,0,AA$199))/(INDEX($E$185:$M$185,0,AA$199+1)-INDEX($E$185:$M$185,0,AA$199))+Z202)))</f>
        <v>3.2695155014833612</v>
      </c>
      <c r="AB202" s="186" cm="1">
        <f t="array" ref="AB202">IF(AB$199=-1,AC202,IF(AB$199=99,AA202,IF(AB$199=0,INDEX($E188:$M188,0,AB$197),(INDEX($E188:$M188,0,AB$199+1)-INDEX($E188:$M188,0,AB$199))/(INDEX($E$185:$M$185,0,AB$199+1)-INDEX($E$185:$M$185,0,AB$199))+AA202)))</f>
        <v>3.3439216394487308</v>
      </c>
      <c r="AC202" s="186" cm="1">
        <f t="array" ref="AC202">IF(AC$199=-1,AD202,IF(AC$199=99,AB202,IF(AC$199=0,INDEX($E188:$M188,0,AC$197),(INDEX($E188:$M188,0,AC$199+1)-INDEX($E188:$M188,0,AC$199))/(INDEX($E$185:$M$185,0,AC$199+1)-INDEX($E$185:$M$185,0,AC$199))+AB202)))</f>
        <v>3.4183277774141003</v>
      </c>
      <c r="AD202" s="186" cm="1">
        <f t="array" ref="AD202">IF(AD$199=-1,AE202,IF(AD$199=99,AC202,IF(AD$199=0,INDEX($E188:$M188,0,AD$197),(INDEX($E188:$M188,0,AD$199+1)-INDEX($E188:$M188,0,AD$199))/(INDEX($E$185:$M$185,0,AD$199+1)-INDEX($E$185:$M$185,0,AD$199))+AC202)))</f>
        <v>3.4927339153794699</v>
      </c>
      <c r="AE202" s="186" cm="1">
        <f t="array" ref="AE202">IF(AE$199=-1,AF202,IF(AE$199=99,AD202,IF(AE$199=0,INDEX($E188:$M188,0,AE$197),(INDEX($E188:$M188,0,AE$199+1)-INDEX($E188:$M188,0,AE$199))/(INDEX($E$185:$M$185,0,AE$199+1)-INDEX($E$185:$M$185,0,AE$199))+AD202)))</f>
        <v>3.5671400533448394</v>
      </c>
      <c r="AF202" s="186" cm="1">
        <f t="array" ref="AF202">IF(AF$199=-1,AG202,IF(AF$199=99,AE202,IF(AF$199=0,INDEX($E188:$M188,0,AF$197),(INDEX($E188:$M188,0,AF$199+1)-INDEX($E188:$M188,0,AF$199))/(INDEX($E$185:$M$185,0,AF$199+1)-INDEX($E$185:$M$185,0,AF$199))+AE202)))</f>
        <v>3.6943423377136808</v>
      </c>
      <c r="AG202" s="186" cm="1">
        <f t="array" ref="AG202">IF(AG$199=-1,AH202,IF(AG$199=99,AF202,IF(AG$199=0,INDEX($E188:$M188,0,AG$197),(INDEX($E188:$M188,0,AG$199+1)-INDEX($E188:$M188,0,AG$199))/(INDEX($E$185:$M$185,0,AG$199+1)-INDEX($E$185:$M$185,0,AG$199))+AF202)))</f>
        <v>3.8215446220825222</v>
      </c>
      <c r="AH202" s="186" cm="1">
        <f t="array" ref="AH202">IF(AH$199=-1,AI202,IF(AH$199=99,AG202,IF(AH$199=0,INDEX($E188:$M188,0,AH$197),(INDEX($E188:$M188,0,AH$199+1)-INDEX($E188:$M188,0,AH$199))/(INDEX($E$185:$M$185,0,AH$199+1)-INDEX($E$185:$M$185,0,AH$199))+AG202)))</f>
        <v>3.9487469064513636</v>
      </c>
      <c r="AI202" s="186" cm="1">
        <f t="array" ref="AI202">IF(AI$199=-1,AJ202,IF(AI$199=99,AH202,IF(AI$199=0,INDEX($E188:$M188,0,AI$197),(INDEX($E188:$M188,0,AI$199+1)-INDEX($E188:$M188,0,AI$199))/(INDEX($E$185:$M$185,0,AI$199+1)-INDEX($E$185:$M$185,0,AI$199))+AH202)))</f>
        <v>4.0759491908202046</v>
      </c>
      <c r="AJ202" s="186" cm="1">
        <f t="array" ref="AJ202">IF(AJ$199=-1,AK202,IF(AJ$199=99,AI202,IF(AJ$199=0,INDEX($E188:$M188,0,AJ$197),(INDEX($E188:$M188,0,AJ$199+1)-INDEX($E188:$M188,0,AJ$199))/(INDEX($E$185:$M$185,0,AJ$199+1)-INDEX($E$185:$M$185,0,AJ$199))+AI202)))</f>
        <v>4.2031514751890455</v>
      </c>
      <c r="AK202" s="186" cm="1">
        <f t="array" ref="AK202">IF(AK$199=-1,AL202,IF(AK$199=99,AJ202,IF(AK$199=0,INDEX($E188:$M188,0,AK$197),(INDEX($E188:$M188,0,AK$199+1)-INDEX($E188:$M188,0,AK$199))/(INDEX($E$185:$M$185,0,AK$199+1)-INDEX($E$185:$M$185,0,AK$199))+AJ202)))</f>
        <v>4.3303537595578865</v>
      </c>
      <c r="AL202" s="186" cm="1">
        <f t="array" ref="AL202">IF(AL$199=-1,AM202,IF(AL$199=99,AK202,IF(AL$199=0,INDEX($E188:$M188,0,AL$197),(INDEX($E188:$M188,0,AL$199+1)-INDEX($E188:$M188,0,AL$199))/(INDEX($E$185:$M$185,0,AL$199+1)-INDEX($E$185:$M$185,0,AL$199))+AK202)))</f>
        <v>4.4575560439267274</v>
      </c>
      <c r="AM202" s="186" cm="1">
        <f t="array" ref="AM202">IF(AM$199=-1,AN202,IF(AM$199=99,AL202,IF(AM$199=0,INDEX($E188:$M188,0,AM$197),(INDEX($E188:$M188,0,AM$199+1)-INDEX($E188:$M188,0,AM$199))/(INDEX($E$185:$M$185,0,AM$199+1)-INDEX($E$185:$M$185,0,AM$199))+AL202)))</f>
        <v>4.5847583282955684</v>
      </c>
      <c r="AN202" s="186" cm="1">
        <f t="array" ref="AN202">IF(AN$199=-1,AO202,IF(AN$199=99,AM202,IF(AN$199=0,INDEX($E188:$M188,0,AN$197),(INDEX($E188:$M188,0,AN$199+1)-INDEX($E188:$M188,0,AN$199))/(INDEX($E$185:$M$185,0,AN$199+1)-INDEX($E$185:$M$185,0,AN$199))+AM202)))</f>
        <v>4.7119606126644094</v>
      </c>
      <c r="AO202" s="186" cm="1">
        <f t="array" ref="AO202">IF(AO$199=-1,AP202,IF(AO$199=99,AN202,IF(AO$199=0,INDEX($E188:$M188,0,AO$197),(INDEX($E188:$M188,0,AO$199+1)-INDEX($E188:$M188,0,AO$199))/(INDEX($E$185:$M$185,0,AO$199+1)-INDEX($E$185:$M$185,0,AO$199))+AN202)))</f>
        <v>4.8391628970332521</v>
      </c>
      <c r="AP202" s="186" cm="1">
        <f t="array" ref="AP202">IF(AP$199=-1,AQ202,IF(AP$199=99,AO202,IF(AP$199=0,INDEX($E188:$M188,0,AP$197),(INDEX($E188:$M188,0,AP$199+1)-INDEX($E188:$M188,0,AP$199))/(INDEX($E$185:$M$185,0,AP$199+1)-INDEX($E$185:$M$185,0,AP$199))+AO202)))</f>
        <v>4.9682682445886721</v>
      </c>
      <c r="AQ202" s="186" cm="1">
        <f t="array" ref="AQ202">IF(AQ$199=-1,AR202,IF(AQ$199=99,AP202,IF(AQ$199=0,INDEX($E188:$M188,0,AQ$197),(INDEX($E188:$M188,0,AQ$199+1)-INDEX($E188:$M188,0,AQ$199))/(INDEX($E$185:$M$185,0,AQ$199+1)-INDEX($E$185:$M$185,0,AQ$199))+AP202)))</f>
        <v>6.1302163725874523</v>
      </c>
      <c r="AR202" s="186" cm="1">
        <f t="array" ref="AR202">IF(AR$199=-1,AS202,IF(AR$199=99,AQ202,IF(AR$199=0,INDEX($E188:$M188,0,AR$197),(INDEX($E188:$M188,0,AR$199+1)-INDEX($E188:$M188,0,AR$199))/(INDEX($E$185:$M$185,0,AR$199+1)-INDEX($E$185:$M$185,0,AR$199))+AQ202)))</f>
        <v>6.1302163725874523</v>
      </c>
      <c r="AS202" s="186" cm="1">
        <f t="array" ref="AS202">IF(AS$199=-1,#REF!,IF(AS$199=99,AR202,IF(AS$199=0,INDEX($E188:$M188,0,AS$197),(INDEX($E188:$M188,0,AS$199+1)-INDEX($E188:$M188,0,AS$199))/(INDEX($E$185:$M$185,0,AS$199+1)-INDEX($E$185:$M$185,0,AS$199))+AR202)))</f>
        <v>6.1302163725874523</v>
      </c>
      <c r="AT202" s="186"/>
      <c r="AW202" s="186"/>
      <c r="AX202" s="186"/>
      <c r="BH202" s="186">
        <f t="shared" si="591"/>
        <v>3.3646857046699763</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0.76940441338767729</v>
      </c>
      <c r="V203" s="186" cm="1">
        <f t="array" ref="V203">IF(V$199=-1,W203,IF(V$199=99,U203,IF(V$199=0,INDEX($E189:$M189,0,V$197),(INDEX($E189:$M189,0,V$199+1)-INDEX($E189:$M189,0,V$199))/(INDEX($E$185:$M$185,0,V$199+1)-INDEX($E$185:$M$185,0,V$199))+U203)))</f>
        <v>0.78695313311422399</v>
      </c>
      <c r="W203" s="186" cm="1">
        <f t="array" ref="W203">IF(W$199=-1,X203,IF(W$199=99,V203,IF(W$199=0,INDEX($E189:$M189,0,W$197),(INDEX($E189:$M189,0,W$199+1)-INDEX($E189:$M189,0,W$199))/(INDEX($E$185:$M$185,0,W$199+1)-INDEX($E$185:$M$185,0,W$199))+V203)))</f>
        <v>0.79014345323094148</v>
      </c>
      <c r="X203" s="186" cm="1">
        <f t="array" ref="X203">IF(X$199=-1,Y203,IF(X$199=99,W203,IF(X$199=0,INDEX($E189:$M189,0,X$197),(INDEX($E189:$M189,0,X$199+1)-INDEX($E189:$M189,0,X$199))/(INDEX($E$185:$M$185,0,X$199+1)-INDEX($E$185:$M$185,0,X$199))+W203)))</f>
        <v>0.79333377334765898</v>
      </c>
      <c r="Y203" s="186" cm="1">
        <f t="array" ref="Y203">IF(Y$199=-1,Z203,IF(Y$199=99,X203,IF(Y$199=0,INDEX($E189:$M189,0,Y$197),(INDEX($E189:$M189,0,Y$199+1)-INDEX($E189:$M189,0,Y$199))/(INDEX($E$185:$M$185,0,Y$199+1)-INDEX($E$185:$M$185,0,Y$199))+X203)))</f>
        <v>0.79652409346437647</v>
      </c>
      <c r="Z203" s="186" cm="1">
        <f t="array" ref="Z203">IF(Z$199=-1,AA203,IF(Z$199=99,Y203,IF(Z$199=0,INDEX($E189:$M189,0,Z$197),(INDEX($E189:$M189,0,Z$199+1)-INDEX($E189:$M189,0,Z$199))/(INDEX($E$185:$M$185,0,Z$199+1)-INDEX($E$185:$M$185,0,Z$199))+Y203)))</f>
        <v>0.79971441358109396</v>
      </c>
      <c r="AA203" s="186" cm="1">
        <f t="array" ref="AA203">IF(AA$199=-1,AB203,IF(AA$199=99,Z203,IF(AA$199=0,INDEX($E189:$M189,0,AA$197),(INDEX($E189:$M189,0,AA$199+1)-INDEX($E189:$M189,0,AA$199))/(INDEX($E$185:$M$185,0,AA$199+1)-INDEX($E$185:$M$185,0,AA$199))+Z203)))</f>
        <v>0.80290473369781146</v>
      </c>
      <c r="AB203" s="186" cm="1">
        <f t="array" ref="AB203">IF(AB$199=-1,AC203,IF(AB$199=99,AA203,IF(AB$199=0,INDEX($E189:$M189,0,AB$197),(INDEX($E189:$M189,0,AB$199+1)-INDEX($E189:$M189,0,AB$199))/(INDEX($E$185:$M$185,0,AB$199+1)-INDEX($E$185:$M$185,0,AB$199))+AA203)))</f>
        <v>0.80609505381452895</v>
      </c>
      <c r="AC203" s="186" cm="1">
        <f t="array" ref="AC203">IF(AC$199=-1,AD203,IF(AC$199=99,AB203,IF(AC$199=0,INDEX($E189:$M189,0,AC$197),(INDEX($E189:$M189,0,AC$199+1)-INDEX($E189:$M189,0,AC$199))/(INDEX($E$185:$M$185,0,AC$199+1)-INDEX($E$185:$M$185,0,AC$199))+AB203)))</f>
        <v>0.80928537393124644</v>
      </c>
      <c r="AD203" s="186" cm="1">
        <f t="array" ref="AD203">IF(AD$199=-1,AE203,IF(AD$199=99,AC203,IF(AD$199=0,INDEX($E189:$M189,0,AD$197),(INDEX($E189:$M189,0,AD$199+1)-INDEX($E189:$M189,0,AD$199))/(INDEX($E$185:$M$185,0,AD$199+1)-INDEX($E$185:$M$185,0,AD$199))+AC203)))</f>
        <v>0.81247569404796394</v>
      </c>
      <c r="AE203" s="186" cm="1">
        <f t="array" ref="AE203">IF(AE$199=-1,AF203,IF(AE$199=99,AD203,IF(AE$199=0,INDEX($E189:$M189,0,AE$197),(INDEX($E189:$M189,0,AE$199+1)-INDEX($E189:$M189,0,AE$199))/(INDEX($E$185:$M$185,0,AE$199+1)-INDEX($E$185:$M$185,0,AE$199))+AD203)))</f>
        <v>0.81566601416468187</v>
      </c>
      <c r="AF203" s="186" cm="1">
        <f t="array" ref="AF203">IF(AF$199=-1,AG203,IF(AF$199=99,AE203,IF(AF$199=0,INDEX($E189:$M189,0,AF$197),(INDEX($E189:$M189,0,AF$199+1)-INDEX($E189:$M189,0,AF$199))/(INDEX($E$185:$M$185,0,AF$199+1)-INDEX($E$185:$M$185,0,AF$199))+AE203)))</f>
        <v>0.81134758799597995</v>
      </c>
      <c r="AG203" s="186" cm="1">
        <f t="array" ref="AG203">IF(AG$199=-1,AH203,IF(AG$199=99,AF203,IF(AG$199=0,INDEX($E189:$M189,0,AG$197),(INDEX($E189:$M189,0,AG$199+1)-INDEX($E189:$M189,0,AG$199))/(INDEX($E$185:$M$185,0,AG$199+1)-INDEX($E$185:$M$185,0,AG$199))+AF203)))</f>
        <v>0.80702916182727802</v>
      </c>
      <c r="AH203" s="186" cm="1">
        <f t="array" ref="AH203">IF(AH$199=-1,AI203,IF(AH$199=99,AG203,IF(AH$199=0,INDEX($E189:$M189,0,AH$197),(INDEX($E189:$M189,0,AH$199+1)-INDEX($E189:$M189,0,AH$199))/(INDEX($E$185:$M$185,0,AH$199+1)-INDEX($E$185:$M$185,0,AH$199))+AG203)))</f>
        <v>0.80271073565857609</v>
      </c>
      <c r="AI203" s="186" cm="1">
        <f t="array" ref="AI203">IF(AI$199=-1,AJ203,IF(AI$199=99,AH203,IF(AI$199=0,INDEX($E189:$M189,0,AI$197),(INDEX($E189:$M189,0,AI$199+1)-INDEX($E189:$M189,0,AI$199))/(INDEX($E$185:$M$185,0,AI$199+1)-INDEX($E$185:$M$185,0,AI$199))+AH203)))</f>
        <v>0.79839230948987416</v>
      </c>
      <c r="AJ203" s="186" cm="1">
        <f t="array" ref="AJ203">IF(AJ$199=-1,AK203,IF(AJ$199=99,AI203,IF(AJ$199=0,INDEX($E189:$M189,0,AJ$197),(INDEX($E189:$M189,0,AJ$199+1)-INDEX($E189:$M189,0,AJ$199))/(INDEX($E$185:$M$185,0,AJ$199+1)-INDEX($E$185:$M$185,0,AJ$199))+AI203)))</f>
        <v>0.79407388332117224</v>
      </c>
      <c r="AK203" s="186" cm="1">
        <f t="array" ref="AK203">IF(AK$199=-1,AL203,IF(AK$199=99,AJ203,IF(AK$199=0,INDEX($E189:$M189,0,AK$197),(INDEX($E189:$M189,0,AK$199+1)-INDEX($E189:$M189,0,AK$199))/(INDEX($E$185:$M$185,0,AK$199+1)-INDEX($E$185:$M$185,0,AK$199))+AJ203)))</f>
        <v>0.78975545715247031</v>
      </c>
      <c r="AL203" s="186" cm="1">
        <f t="array" ref="AL203">IF(AL$199=-1,AM203,IF(AL$199=99,AK203,IF(AL$199=0,INDEX($E189:$M189,0,AL$197),(INDEX($E189:$M189,0,AL$199+1)-INDEX($E189:$M189,0,AL$199))/(INDEX($E$185:$M$185,0,AL$199+1)-INDEX($E$185:$M$185,0,AL$199))+AK203)))</f>
        <v>0.78543703098376838</v>
      </c>
      <c r="AM203" s="186" cm="1">
        <f t="array" ref="AM203">IF(AM$199=-1,AN203,IF(AM$199=99,AL203,IF(AM$199=0,INDEX($E189:$M189,0,AM$197),(INDEX($E189:$M189,0,AM$199+1)-INDEX($E189:$M189,0,AM$199))/(INDEX($E$185:$M$185,0,AM$199+1)-INDEX($E$185:$M$185,0,AM$199))+AL203)))</f>
        <v>0.78111860481506645</v>
      </c>
      <c r="AN203" s="186" cm="1">
        <f t="array" ref="AN203">IF(AN$199=-1,AO203,IF(AN$199=99,AM203,IF(AN$199=0,INDEX($E189:$M189,0,AN$197),(INDEX($E189:$M189,0,AN$199+1)-INDEX($E189:$M189,0,AN$199))/(INDEX($E$185:$M$185,0,AN$199+1)-INDEX($E$185:$M$185,0,AN$199))+AM203)))</f>
        <v>0.77680017864636453</v>
      </c>
      <c r="AO203" s="186" cm="1">
        <f t="array" ref="AO203">IF(AO$199=-1,AP203,IF(AO$199=99,AN203,IF(AO$199=0,INDEX($E189:$M189,0,AO$197),(INDEX($E189:$M189,0,AO$199+1)-INDEX($E189:$M189,0,AO$199))/(INDEX($E$185:$M$185,0,AO$199+1)-INDEX($E$185:$M$185,0,AO$199))+AN203)))</f>
        <v>0.77248175247766315</v>
      </c>
      <c r="AP203" s="186" cm="1">
        <f t="array" ref="AP203">IF(AP$199=-1,AQ203,IF(AP$199=99,AO203,IF(AP$199=0,INDEX($E189:$M189,0,AP$197),(INDEX($E189:$M189,0,AP$199+1)-INDEX($E189:$M189,0,AP$199))/(INDEX($E$185:$M$185,0,AP$199+1)-INDEX($E$185:$M$185,0,AP$199))+AO203)))</f>
        <v>0.76630975262936563</v>
      </c>
      <c r="AQ203" s="186" cm="1">
        <f t="array" ref="AQ203">IF(AQ$199=-1,AR203,IF(AQ$199=99,AP203,IF(AQ$199=0,INDEX($E189:$M189,0,AQ$197),(INDEX($E189:$M189,0,AQ$199+1)-INDEX($E189:$M189,0,AQ$199))/(INDEX($E$185:$M$185,0,AQ$199+1)-INDEX($E$185:$M$185,0,AQ$199))+AP203)))</f>
        <v>0.71076175399468777</v>
      </c>
      <c r="AR203" s="186" cm="1">
        <f t="array" ref="AR203">IF(AR$199=-1,AS203,IF(AR$199=99,AQ203,IF(AR$199=0,INDEX($E189:$M189,0,AR$197),(INDEX($E189:$M189,0,AR$199+1)-INDEX($E189:$M189,0,AR$199))/(INDEX($E$185:$M$185,0,AR$199+1)-INDEX($E$185:$M$185,0,AR$199))+AQ203)))</f>
        <v>0.71076175399468777</v>
      </c>
      <c r="AS203" s="186" cm="1">
        <f t="array" ref="AS203">IF(AS$199=-1,#REF!,IF(AS$199=99,AR203,IF(AS$199=0,INDEX($E189:$M189,0,AS$197),(INDEX($E189:$M189,0,AS$199+1)-INDEX($E189:$M189,0,AS$199))/(INDEX($E$185:$M$185,0,AS$199+1)-INDEX($E$185:$M$185,0,AS$199))+AR203)))</f>
        <v>0.71076175399468777</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7.2688665019612859</v>
      </c>
      <c r="V204" s="186" cm="1">
        <f t="array" ref="V204">IF(V$199=-1,W204,IF(V$199=99,U204,IF(V$199=0,INDEX($E190:$M190,0,V$197),(INDEX($E190:$M190,0,V$199+1)-INDEX($E190:$M190,0,V$199))/(INDEX($E$185:$M$185,0,V$199+1)-INDEX($E$185:$M$185,0,V$199))+U204)))</f>
        <v>7.434656168296784</v>
      </c>
      <c r="W204" s="186" cm="1">
        <f t="array" ref="W204">IF(W$199=-1,X204,IF(W$199=99,V204,IF(W$199=0,INDEX($E190:$M190,0,W$197),(INDEX($E190:$M190,0,W$199+1)-INDEX($E190:$M190,0,W$199))/(INDEX($E$185:$M$185,0,W$199+1)-INDEX($E$185:$M$185,0,W$199))+V204)))</f>
        <v>7.46479637885892</v>
      </c>
      <c r="X204" s="186" cm="1">
        <f t="array" ref="X204">IF(X$199=-1,Y204,IF(X$199=99,W204,IF(X$199=0,INDEX($E190:$M190,0,X$197),(INDEX($E190:$M190,0,X$199+1)-INDEX($E190:$M190,0,X$199))/(INDEX($E$185:$M$185,0,X$199+1)-INDEX($E$185:$M$185,0,X$199))+W204)))</f>
        <v>7.494936589421056</v>
      </c>
      <c r="Y204" s="186" cm="1">
        <f t="array" ref="Y204">IF(Y$199=-1,Z204,IF(Y$199=99,X204,IF(Y$199=0,INDEX($E190:$M190,0,Y$197),(INDEX($E190:$M190,0,Y$199+1)-INDEX($E190:$M190,0,Y$199))/(INDEX($E$185:$M$185,0,Y$199+1)-INDEX($E$185:$M$185,0,Y$199))+X204)))</f>
        <v>7.525076799983192</v>
      </c>
      <c r="Z204" s="186" cm="1">
        <f t="array" ref="Z204">IF(Z$199=-1,AA204,IF(Z$199=99,Y204,IF(Z$199=0,INDEX($E190:$M190,0,Z$197),(INDEX($E190:$M190,0,Z$199+1)-INDEX($E190:$M190,0,Z$199))/(INDEX($E$185:$M$185,0,Z$199+1)-INDEX($E$185:$M$185,0,Z$199))+Y204)))</f>
        <v>7.555217010545328</v>
      </c>
      <c r="AA204" s="186" cm="1">
        <f t="array" ref="AA204">IF(AA$199=-1,AB204,IF(AA$199=99,Z204,IF(AA$199=0,INDEX($E190:$M190,0,AA$197),(INDEX($E190:$M190,0,AA$199+1)-INDEX($E190:$M190,0,AA$199))/(INDEX($E$185:$M$185,0,AA$199+1)-INDEX($E$185:$M$185,0,AA$199))+Z204)))</f>
        <v>7.585357221107464</v>
      </c>
      <c r="AB204" s="186" cm="1">
        <f t="array" ref="AB204">IF(AB$199=-1,AC204,IF(AB$199=99,AA204,IF(AB$199=0,INDEX($E190:$M190,0,AB$197),(INDEX($E190:$M190,0,AB$199+1)-INDEX($E190:$M190,0,AB$199))/(INDEX($E$185:$M$185,0,AB$199+1)-INDEX($E$185:$M$185,0,AB$199))+AA204)))</f>
        <v>7.6154974316696</v>
      </c>
      <c r="AC204" s="186" cm="1">
        <f t="array" ref="AC204">IF(AC$199=-1,AD204,IF(AC$199=99,AB204,IF(AC$199=0,INDEX($E190:$M190,0,AC$197),(INDEX($E190:$M190,0,AC$199+1)-INDEX($E190:$M190,0,AC$199))/(INDEX($E$185:$M$185,0,AC$199+1)-INDEX($E$185:$M$185,0,AC$199))+AB204)))</f>
        <v>7.645637642231736</v>
      </c>
      <c r="AD204" s="186" cm="1">
        <f t="array" ref="AD204">IF(AD$199=-1,AE204,IF(AD$199=99,AC204,IF(AD$199=0,INDEX($E190:$M190,0,AD$197),(INDEX($E190:$M190,0,AD$199+1)-INDEX($E190:$M190,0,AD$199))/(INDEX($E$185:$M$185,0,AD$199+1)-INDEX($E$185:$M$185,0,AD$199))+AC204)))</f>
        <v>7.675777852793872</v>
      </c>
      <c r="AE204" s="186" cm="1">
        <f t="array" ref="AE204">IF(AE$199=-1,AF204,IF(AE$199=99,AD204,IF(AE$199=0,INDEX($E190:$M190,0,AE$197),(INDEX($E190:$M190,0,AE$199+1)-INDEX($E190:$M190,0,AE$199))/(INDEX($E$185:$M$185,0,AE$199+1)-INDEX($E$185:$M$185,0,AE$199))+AD204)))</f>
        <v>7.705918063356008</v>
      </c>
      <c r="AF204" s="186" cm="1">
        <f t="array" ref="AF204">IF(AF$199=-1,AG204,IF(AF$199=99,AE204,IF(AF$199=0,INDEX($E190:$M190,0,AF$197),(INDEX($E190:$M190,0,AF$199+1)-INDEX($E190:$M190,0,AF$199))/(INDEX($E$185:$M$185,0,AF$199+1)-INDEX($E$185:$M$185,0,AF$199))+AE204)))</f>
        <v>7.6651201906473503</v>
      </c>
      <c r="AG204" s="186" cm="1">
        <f t="array" ref="AG204">IF(AG$199=-1,AH204,IF(AG$199=99,AF204,IF(AG$199=0,INDEX($E190:$M190,0,AG$197),(INDEX($E190:$M190,0,AG$199+1)-INDEX($E190:$M190,0,AG$199))/(INDEX($E$185:$M$185,0,AG$199+1)-INDEX($E$185:$M$185,0,AG$199))+AF204)))</f>
        <v>7.6243223179386925</v>
      </c>
      <c r="AH204" s="186" cm="1">
        <f t="array" ref="AH204">IF(AH$199=-1,AI204,IF(AH$199=99,AG204,IF(AH$199=0,INDEX($E190:$M190,0,AH$197),(INDEX($E190:$M190,0,AH$199+1)-INDEX($E190:$M190,0,AH$199))/(INDEX($E$185:$M$185,0,AH$199+1)-INDEX($E$185:$M$185,0,AH$199))+AG204)))</f>
        <v>7.5835244452300348</v>
      </c>
      <c r="AI204" s="186" cm="1">
        <f t="array" ref="AI204">IF(AI$199=-1,AJ204,IF(AI$199=99,AH204,IF(AI$199=0,INDEX($E190:$M190,0,AI$197),(INDEX($E190:$M190,0,AI$199+1)-INDEX($E190:$M190,0,AI$199))/(INDEX($E$185:$M$185,0,AI$199+1)-INDEX($E$185:$M$185,0,AI$199))+AH204)))</f>
        <v>7.542726572521377</v>
      </c>
      <c r="AJ204" s="186" cm="1">
        <f t="array" ref="AJ204">IF(AJ$199=-1,AK204,IF(AJ$199=99,AI204,IF(AJ$199=0,INDEX($E190:$M190,0,AJ$197),(INDEX($E190:$M190,0,AJ$199+1)-INDEX($E190:$M190,0,AJ$199))/(INDEX($E$185:$M$185,0,AJ$199+1)-INDEX($E$185:$M$185,0,AJ$199))+AI204)))</f>
        <v>7.5019286998127193</v>
      </c>
      <c r="AK204" s="186" cm="1">
        <f t="array" ref="AK204">IF(AK$199=-1,AL204,IF(AK$199=99,AJ204,IF(AK$199=0,INDEX($E190:$M190,0,AK$197),(INDEX($E190:$M190,0,AK$199+1)-INDEX($E190:$M190,0,AK$199))/(INDEX($E$185:$M$185,0,AK$199+1)-INDEX($E$185:$M$185,0,AK$199))+AJ204)))</f>
        <v>7.4611308271040615</v>
      </c>
      <c r="AL204" s="186" cm="1">
        <f t="array" ref="AL204">IF(AL$199=-1,AM204,IF(AL$199=99,AK204,IF(AL$199=0,INDEX($E190:$M190,0,AL$197),(INDEX($E190:$M190,0,AL$199+1)-INDEX($E190:$M190,0,AL$199))/(INDEX($E$185:$M$185,0,AL$199+1)-INDEX($E$185:$M$185,0,AL$199))+AK204)))</f>
        <v>7.4203329543954037</v>
      </c>
      <c r="AM204" s="186" cm="1">
        <f t="array" ref="AM204">IF(AM$199=-1,AN204,IF(AM$199=99,AL204,IF(AM$199=0,INDEX($E190:$M190,0,AM$197),(INDEX($E190:$M190,0,AM$199+1)-INDEX($E190:$M190,0,AM$199))/(INDEX($E$185:$M$185,0,AM$199+1)-INDEX($E$185:$M$185,0,AM$199))+AL204)))</f>
        <v>7.379535081686746</v>
      </c>
      <c r="AN204" s="186" cm="1">
        <f t="array" ref="AN204">IF(AN$199=-1,AO204,IF(AN$199=99,AM204,IF(AN$199=0,INDEX($E190:$M190,0,AN$197),(INDEX($E190:$M190,0,AN$199+1)-INDEX($E190:$M190,0,AN$199))/(INDEX($E$185:$M$185,0,AN$199+1)-INDEX($E$185:$M$185,0,AN$199))+AM204)))</f>
        <v>7.3387372089780882</v>
      </c>
      <c r="AO204" s="186" cm="1">
        <f t="array" ref="AO204">IF(AO$199=-1,AP204,IF(AO$199=99,AN204,IF(AO$199=0,INDEX($E190:$M190,0,AO$197),(INDEX($E190:$M190,0,AO$199+1)-INDEX($E190:$M190,0,AO$199))/(INDEX($E$185:$M$185,0,AO$199+1)-INDEX($E$185:$M$185,0,AO$199))+AN204)))</f>
        <v>7.2979393362694278</v>
      </c>
      <c r="AP204" s="186" cm="1">
        <f t="array" ref="AP204">IF(AP$199=-1,AQ204,IF(AP$199=99,AO204,IF(AP$199=0,INDEX($E190:$M190,0,AP$197),(INDEX($E190:$M190,0,AP$199+1)-INDEX($E190:$M190,0,AP$199))/(INDEX($E$185:$M$185,0,AP$199+1)-INDEX($E$185:$M$185,0,AP$199))+AO204)))</f>
        <v>7.2396300230308057</v>
      </c>
      <c r="AQ204" s="186" cm="1">
        <f t="array" ref="AQ204">IF(AQ$199=-1,AR204,IF(AQ$199=99,AP204,IF(AQ$199=0,INDEX($E190:$M190,0,AQ$197),(INDEX($E190:$M190,0,AQ$199+1)-INDEX($E190:$M190,0,AQ$199))/(INDEX($E$185:$M$185,0,AQ$199+1)-INDEX($E$185:$M$185,0,AQ$199))+AP204)))</f>
        <v>6.7148462038832104</v>
      </c>
      <c r="AR204" s="186" cm="1">
        <f t="array" ref="AR204">IF(AR$199=-1,AS204,IF(AR$199=99,AQ204,IF(AR$199=0,INDEX($E190:$M190,0,AR$197),(INDEX($E190:$M190,0,AR$199+1)-INDEX($E190:$M190,0,AR$199))/(INDEX($E$185:$M$185,0,AR$199+1)-INDEX($E$185:$M$185,0,AR$199))+AQ204)))</f>
        <v>6.7148462038832104</v>
      </c>
      <c r="AS204" s="186" cm="1">
        <f t="array" ref="AS204">IF(AS$199=-1,#REF!,IF(AS$199=99,AR204,IF(AS$199=0,INDEX($E190:$M190,0,AS$197),(INDEX($E190:$M190,0,AS$199+1)-INDEX($E190:$M190,0,AS$199))/(INDEX($E$185:$M$185,0,AS$199+1)-INDEX($E$185:$M$185,0,AS$199))+AR204)))</f>
        <v>6.7148462038832104</v>
      </c>
      <c r="AT204" s="186"/>
      <c r="AW204" s="186"/>
      <c r="AX204" s="186"/>
      <c r="BH204" s="186">
        <f t="shared" si="591"/>
        <v>5.8698256197369378</v>
      </c>
      <c r="BI204" s="109">
        <f t="shared" si="592"/>
        <v>4.9146655581378935E-2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0.10219175120925041</v>
      </c>
      <c r="V205" s="186" cm="1">
        <f t="array" ref="V205">IF(V$199=-1,W205,IF(V$199=99,U205,IF(V$199=0,INDEX($E191:$M191,0,V$197),(INDEX($E191:$M191,0,V$199+1)-INDEX($E191:$M191,0,V$199))/(INDEX($E$185:$M$185,0,V$199+1)-INDEX($E$185:$M$185,0,V$199))+U205)))</f>
        <v>0.29553593035901915</v>
      </c>
      <c r="W205" s="186" cm="1">
        <f t="array" ref="W205">IF(W$199=-1,X205,IF(W$199=99,V205,IF(W$199=0,INDEX($E191:$M191,0,W$197),(INDEX($E191:$M191,0,W$199+1)-INDEX($E191:$M191,0,W$199))/(INDEX($E$185:$M$185,0,W$199+1)-INDEX($E$185:$M$185,0,W$199))+V205)))</f>
        <v>0.32653261971223396</v>
      </c>
      <c r="X205" s="186" cm="1">
        <f t="array" ref="X205">IF(X$199=-1,Y205,IF(X$199=99,W205,IF(X$199=0,INDEX($E191:$M191,0,X$197),(INDEX($E191:$M191,0,X$199+1)-INDEX($E191:$M191,0,X$199))/(INDEX($E$185:$M$185,0,X$199+1)-INDEX($E$185:$M$185,0,X$199))+W205)))</f>
        <v>0.35752930906544877</v>
      </c>
      <c r="Y205" s="186" cm="1">
        <f t="array" ref="Y205">IF(Y$199=-1,Z205,IF(Y$199=99,X205,IF(Y$199=0,INDEX($E191:$M191,0,Y$197),(INDEX($E191:$M191,0,Y$199+1)-INDEX($E191:$M191,0,Y$199))/(INDEX($E$185:$M$185,0,Y$199+1)-INDEX($E$185:$M$185,0,Y$199))+X205)))</f>
        <v>0.38852599841866359</v>
      </c>
      <c r="Z205" s="186" cm="1">
        <f t="array" ref="Z205">IF(Z$199=-1,AA205,IF(Z$199=99,Y205,IF(Z$199=0,INDEX($E191:$M191,0,Z$197),(INDEX($E191:$M191,0,Z$199+1)-INDEX($E191:$M191,0,Z$199))/(INDEX($E$185:$M$185,0,Z$199+1)-INDEX($E$185:$M$185,0,Z$199))+Y205)))</f>
        <v>0.4195226877718784</v>
      </c>
      <c r="AA205" s="186" cm="1">
        <f t="array" ref="AA205">IF(AA$199=-1,AB205,IF(AA$199=99,Z205,IF(AA$199=0,INDEX($E191:$M191,0,AA$197),(INDEX($E191:$M191,0,AA$199+1)-INDEX($E191:$M191,0,AA$199))/(INDEX($E$185:$M$185,0,AA$199+1)-INDEX($E$185:$M$185,0,AA$199))+Z205)))</f>
        <v>0.45051937712509321</v>
      </c>
      <c r="AB205" s="186" cm="1">
        <f t="array" ref="AB205">IF(AB$199=-1,AC205,IF(AB$199=99,AA205,IF(AB$199=0,INDEX($E191:$M191,0,AB$197),(INDEX($E191:$M191,0,AB$199+1)-INDEX($E191:$M191,0,AB$199))/(INDEX($E$185:$M$185,0,AB$199+1)-INDEX($E$185:$M$185,0,AB$199))+AA205)))</f>
        <v>0.48151606647830802</v>
      </c>
      <c r="AC205" s="186" cm="1">
        <f t="array" ref="AC205">IF(AC$199=-1,AD205,IF(AC$199=99,AB205,IF(AC$199=0,INDEX($E191:$M191,0,AC$197),(INDEX($E191:$M191,0,AC$199+1)-INDEX($E191:$M191,0,AC$199))/(INDEX($E$185:$M$185,0,AC$199+1)-INDEX($E$185:$M$185,0,AC$199))+AB205)))</f>
        <v>0.51251275583152278</v>
      </c>
      <c r="AD205" s="186" cm="1">
        <f t="array" ref="AD205">IF(AD$199=-1,AE205,IF(AD$199=99,AC205,IF(AD$199=0,INDEX($E191:$M191,0,AD$197),(INDEX($E191:$M191,0,AD$199+1)-INDEX($E191:$M191,0,AD$199))/(INDEX($E$185:$M$185,0,AD$199+1)-INDEX($E$185:$M$185,0,AD$199))+AC205)))</f>
        <v>0.54350944518473754</v>
      </c>
      <c r="AE205" s="186" cm="1">
        <f t="array" ref="AE205">IF(AE$199=-1,AF205,IF(AE$199=99,AD205,IF(AE$199=0,INDEX($E191:$M191,0,AE$197),(INDEX($E191:$M191,0,AE$199+1)-INDEX($E191:$M191,0,AE$199))/(INDEX($E$185:$M$185,0,AE$199+1)-INDEX($E$185:$M$185,0,AE$199))+AD205)))</f>
        <v>0.5745061345379523</v>
      </c>
      <c r="AF205" s="186" cm="1">
        <f t="array" ref="AF205">IF(AF$199=-1,AG205,IF(AF$199=99,AE205,IF(AF$199=0,INDEX($E191:$M191,0,AF$197),(INDEX($E191:$M191,0,AF$199+1)-INDEX($E191:$M191,0,AF$199))/(INDEX($E$185:$M$185,0,AF$199+1)-INDEX($E$185:$M$185,0,AF$199))+AE205)))</f>
        <v>0.6267067918304523</v>
      </c>
      <c r="AG205" s="186" cm="1">
        <f t="array" ref="AG205">IF(AG$199=-1,AH205,IF(AG$199=99,AF205,IF(AG$199=0,INDEX($E191:$M191,0,AG$197),(INDEX($E191:$M191,0,AG$199+1)-INDEX($E191:$M191,0,AG$199))/(INDEX($E$185:$M$185,0,AG$199+1)-INDEX($E$185:$M$185,0,AG$199))+AF205)))</f>
        <v>0.67890744912295231</v>
      </c>
      <c r="AH205" s="186" cm="1">
        <f t="array" ref="AH205">IF(AH$199=-1,AI205,IF(AH$199=99,AG205,IF(AH$199=0,INDEX($E191:$M191,0,AH$197),(INDEX($E191:$M191,0,AH$199+1)-INDEX($E191:$M191,0,AH$199))/(INDEX($E$185:$M$185,0,AH$199+1)-INDEX($E$185:$M$185,0,AH$199))+AG205)))</f>
        <v>0.73110810641545232</v>
      </c>
      <c r="AI205" s="186" cm="1">
        <f t="array" ref="AI205">IF(AI$199=-1,AJ205,IF(AI$199=99,AH205,IF(AI$199=0,INDEX($E191:$M191,0,AI$197),(INDEX($E191:$M191,0,AI$199+1)-INDEX($E191:$M191,0,AI$199))/(INDEX($E$185:$M$185,0,AI$199+1)-INDEX($E$185:$M$185,0,AI$199))+AH205)))</f>
        <v>0.78330876370795233</v>
      </c>
      <c r="AJ205" s="186" cm="1">
        <f t="array" ref="AJ205">IF(AJ$199=-1,AK205,IF(AJ$199=99,AI205,IF(AJ$199=0,INDEX($E191:$M191,0,AJ$197),(INDEX($E191:$M191,0,AJ$199+1)-INDEX($E191:$M191,0,AJ$199))/(INDEX($E$185:$M$185,0,AJ$199+1)-INDEX($E$185:$M$185,0,AJ$199))+AI205)))</f>
        <v>0.83550942100045233</v>
      </c>
      <c r="AK205" s="186" cm="1">
        <f t="array" ref="AK205">IF(AK$199=-1,AL205,IF(AK$199=99,AJ205,IF(AK$199=0,INDEX($E191:$M191,0,AK$197),(INDEX($E191:$M191,0,AK$199+1)-INDEX($E191:$M191,0,AK$199))/(INDEX($E$185:$M$185,0,AK$199+1)-INDEX($E$185:$M$185,0,AK$199))+AJ205)))</f>
        <v>0.88771007829295234</v>
      </c>
      <c r="AL205" s="186" cm="1">
        <f t="array" ref="AL205">IF(AL$199=-1,AM205,IF(AL$199=99,AK205,IF(AL$199=0,INDEX($E191:$M191,0,AL$197),(INDEX($E191:$M191,0,AL$199+1)-INDEX($E191:$M191,0,AL$199))/(INDEX($E$185:$M$185,0,AL$199+1)-INDEX($E$185:$M$185,0,AL$199))+AK205)))</f>
        <v>0.93991073558545235</v>
      </c>
      <c r="AM205" s="186" cm="1">
        <f t="array" ref="AM205">IF(AM$199=-1,AN205,IF(AM$199=99,AL205,IF(AM$199=0,INDEX($E191:$M191,0,AM$197),(INDEX($E191:$M191,0,AM$199+1)-INDEX($E191:$M191,0,AM$199))/(INDEX($E$185:$M$185,0,AM$199+1)-INDEX($E$185:$M$185,0,AM$199))+AL205)))</f>
        <v>0.99211139287795236</v>
      </c>
      <c r="AN205" s="186" cm="1">
        <f t="array" ref="AN205">IF(AN$199=-1,AO205,IF(AN$199=99,AM205,IF(AN$199=0,INDEX($E191:$M191,0,AN$197),(INDEX($E191:$M191,0,AN$199+1)-INDEX($E191:$M191,0,AN$199))/(INDEX($E$185:$M$185,0,AN$199+1)-INDEX($E$185:$M$185,0,AN$199))+AM205)))</f>
        <v>1.0443120501704524</v>
      </c>
      <c r="AO205" s="186" cm="1">
        <f t="array" ref="AO205">IF(AO$199=-1,AP205,IF(AO$199=99,AN205,IF(AO$199=0,INDEX($E191:$M191,0,AO$197),(INDEX($E191:$M191,0,AO$199+1)-INDEX($E191:$M191,0,AO$199))/(INDEX($E$185:$M$185,0,AO$199+1)-INDEX($E$185:$M$185,0,AO$199))+AN205)))</f>
        <v>1.0965127074629528</v>
      </c>
      <c r="AP205" s="186" cm="1">
        <f t="array" ref="AP205">IF(AP$199=-1,AQ205,IF(AP$199=99,AO205,IF(AP$199=0,INDEX($E191:$M191,0,AP$197),(INDEX($E191:$M191,0,AP$199+1)-INDEX($E191:$M191,0,AP$199))/(INDEX($E$185:$M$185,0,AP$199+1)-INDEX($E$185:$M$185,0,AP$199))+AO205)))</f>
        <v>1.1445524485630829</v>
      </c>
      <c r="AQ205" s="186" cm="1">
        <f t="array" ref="AQ205">IF(AQ$199=-1,AR205,IF(AQ$199=99,AP205,IF(AQ$199=0,INDEX($E191:$M191,0,AQ$197),(INDEX($E191:$M191,0,AQ$199+1)-INDEX($E191:$M191,0,AQ$199))/(INDEX($E$185:$M$185,0,AQ$199+1)-INDEX($E$185:$M$185,0,AQ$199))+AP205)))</f>
        <v>1.5769101184642544</v>
      </c>
      <c r="AR205" s="186" cm="1">
        <f t="array" ref="AR205">IF(AR$199=-1,AS205,IF(AR$199=99,AQ205,IF(AR$199=0,INDEX($E191:$M191,0,AR$197),(INDEX($E191:$M191,0,AR$199+1)-INDEX($E191:$M191,0,AR$199))/(INDEX($E$185:$M$185,0,AR$199+1)-INDEX($E$185:$M$185,0,AR$199))+AQ205)))</f>
        <v>1.5769101184642544</v>
      </c>
      <c r="AS205" s="186" cm="1">
        <f t="array" ref="AS205">IF(AS$199=-1,#REF!,IF(AS$199=99,AR205,IF(AS$199=0,INDEX($E191:$M191,0,AS$197),(INDEX($E191:$M191,0,AS$199+1)-INDEX($E191:$M191,0,AS$199))/(INDEX($E$185:$M$185,0,AS$199+1)-INDEX($E$185:$M$185,0,AS$199))+AR205)))</f>
        <v>1.5769101184642544</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8.967720358741504</v>
      </c>
      <c r="V206" s="186" cm="1">
        <f t="array" ref="V206">IF(V$199=-1,W206,IF(V$199=99,U206,IF(V$199=0,INDEX($E192:$M192,0,V$197),(INDEX($E192:$M192,0,V$199+1)-INDEX($E192:$M192,0,V$199))/(INDEX($E$185:$M$185,0,V$199+1)-INDEX($E$185:$M$185,0,V$199))+U206)))</f>
        <v>9.1722578015002405</v>
      </c>
      <c r="W206" s="186" cm="1">
        <f t="array" ref="W206">IF(W$199=-1,X206,IF(W$199=99,V206,IF(W$199=0,INDEX($E192:$M192,0,W$197),(INDEX($E192:$M192,0,W$199+1)-INDEX($E192:$M192,0,W$199))/(INDEX($E$185:$M$185,0,W$199+1)-INDEX($E$185:$M$185,0,W$199))+V206)))</f>
        <v>9.2094422758336041</v>
      </c>
      <c r="X206" s="186" cm="1">
        <f t="array" ref="X206">IF(X$199=-1,Y206,IF(X$199=99,W206,IF(X$199=0,INDEX($E192:$M192,0,X$197),(INDEX($E192:$M192,0,X$199+1)-INDEX($E192:$M192,0,X$199))/(INDEX($E$185:$M$185,0,X$199+1)-INDEX($E$185:$M$185,0,X$199))+W206)))</f>
        <v>9.2466267501669677</v>
      </c>
      <c r="Y206" s="186" cm="1">
        <f t="array" ref="Y206">IF(Y$199=-1,Z206,IF(Y$199=99,X206,IF(Y$199=0,INDEX($E192:$M192,0,Y$197),(INDEX($E192:$M192,0,Y$199+1)-INDEX($E192:$M192,0,Y$199))/(INDEX($E$185:$M$185,0,Y$199+1)-INDEX($E$185:$M$185,0,Y$199))+X206)))</f>
        <v>9.2838112245003312</v>
      </c>
      <c r="Z206" s="186" cm="1">
        <f t="array" ref="Z206">IF(Z$199=-1,AA206,IF(Z$199=99,Y206,IF(Z$199=0,INDEX($E192:$M192,0,Z$197),(INDEX($E192:$M192,0,Z$199+1)-INDEX($E192:$M192,0,Z$199))/(INDEX($E$185:$M$185,0,Z$199+1)-INDEX($E$185:$M$185,0,Z$199))+Y206)))</f>
        <v>9.3209956988336948</v>
      </c>
      <c r="AA206" s="186" cm="1">
        <f t="array" ref="AA206">IF(AA$199=-1,AB206,IF(AA$199=99,Z206,IF(AA$199=0,INDEX($E192:$M192,0,AA$197),(INDEX($E192:$M192,0,AA$199+1)-INDEX($E192:$M192,0,AA$199))/(INDEX($E$185:$M$185,0,AA$199+1)-INDEX($E$185:$M$185,0,AA$199))+Z206)))</f>
        <v>9.3581801731670584</v>
      </c>
      <c r="AB206" s="186" cm="1">
        <f t="array" ref="AB206">IF(AB$199=-1,AC206,IF(AB$199=99,AA206,IF(AB$199=0,INDEX($E192:$M192,0,AB$197),(INDEX($E192:$M192,0,AB$199+1)-INDEX($E192:$M192,0,AB$199))/(INDEX($E$185:$M$185,0,AB$199+1)-INDEX($E$185:$M$185,0,AB$199))+AA206)))</f>
        <v>9.395364647500422</v>
      </c>
      <c r="AC206" s="186" cm="1">
        <f t="array" ref="AC206">IF(AC$199=-1,AD206,IF(AC$199=99,AB206,IF(AC$199=0,INDEX($E192:$M192,0,AC$197),(INDEX($E192:$M192,0,AC$199+1)-INDEX($E192:$M192,0,AC$199))/(INDEX($E$185:$M$185,0,AC$199+1)-INDEX($E$185:$M$185,0,AC$199))+AB206)))</f>
        <v>9.4325491218337856</v>
      </c>
      <c r="AD206" s="186" cm="1">
        <f t="array" ref="AD206">IF(AD$199=-1,AE206,IF(AD$199=99,AC206,IF(AD$199=0,INDEX($E192:$M192,0,AD$197),(INDEX($E192:$M192,0,AD$199+1)-INDEX($E192:$M192,0,AD$199))/(INDEX($E$185:$M$185,0,AD$199+1)-INDEX($E$185:$M$185,0,AD$199))+AC206)))</f>
        <v>9.4697335961671492</v>
      </c>
      <c r="AE206" s="186" cm="1">
        <f t="array" ref="AE206">IF(AE$199=-1,AF206,IF(AE$199=99,AD206,IF(AE$199=0,INDEX($E192:$M192,0,AE$197),(INDEX($E192:$M192,0,AE$199+1)-INDEX($E192:$M192,0,AE$199))/(INDEX($E$185:$M$185,0,AE$199+1)-INDEX($E$185:$M$185,0,AE$199))+AD206)))</f>
        <v>9.5069180705005074</v>
      </c>
      <c r="AF206" s="186" cm="1">
        <f t="array" ref="AF206">IF(AF$199=-1,AG206,IF(AF$199=99,AE206,IF(AF$199=0,INDEX($E192:$M192,0,AF$197),(INDEX($E192:$M192,0,AF$199+1)-INDEX($E192:$M192,0,AF$199))/(INDEX($E$185:$M$185,0,AF$199+1)-INDEX($E$185:$M$185,0,AF$199))+AE206)))</f>
        <v>9.4565850627909747</v>
      </c>
      <c r="AG206" s="186" cm="1">
        <f t="array" ref="AG206">IF(AG$199=-1,AH206,IF(AG$199=99,AF206,IF(AG$199=0,INDEX($E192:$M192,0,AG$197),(INDEX($E192:$M192,0,AG$199+1)-INDEX($E192:$M192,0,AG$199))/(INDEX($E$185:$M$185,0,AG$199+1)-INDEX($E$185:$M$185,0,AG$199))+AF206)))</f>
        <v>9.4062520550814419</v>
      </c>
      <c r="AH206" s="186" cm="1">
        <f t="array" ref="AH206">IF(AH$199=-1,AI206,IF(AH$199=99,AG206,IF(AH$199=0,INDEX($E192:$M192,0,AH$197),(INDEX($E192:$M192,0,AH$199+1)-INDEX($E192:$M192,0,AH$199))/(INDEX($E$185:$M$185,0,AH$199+1)-INDEX($E$185:$M$185,0,AH$199))+AG206)))</f>
        <v>9.3559190473719092</v>
      </c>
      <c r="AI206" s="186" cm="1">
        <f t="array" ref="AI206">IF(AI$199=-1,AJ206,IF(AI$199=99,AH206,IF(AI$199=0,INDEX($E192:$M192,0,AI$197),(INDEX($E192:$M192,0,AI$199+1)-INDEX($E192:$M192,0,AI$199))/(INDEX($E$185:$M$185,0,AI$199+1)-INDEX($E$185:$M$185,0,AI$199))+AH206)))</f>
        <v>9.3055860396623764</v>
      </c>
      <c r="AJ206" s="186" cm="1">
        <f t="array" ref="AJ206">IF(AJ$199=-1,AK206,IF(AJ$199=99,AI206,IF(AJ$199=0,INDEX($E192:$M192,0,AJ$197),(INDEX($E192:$M192,0,AJ$199+1)-INDEX($E192:$M192,0,AJ$199))/(INDEX($E$185:$M$185,0,AJ$199+1)-INDEX($E$185:$M$185,0,AJ$199))+AI206)))</f>
        <v>9.2552530319528437</v>
      </c>
      <c r="AK206" s="186" cm="1">
        <f t="array" ref="AK206">IF(AK$199=-1,AL206,IF(AK$199=99,AJ206,IF(AK$199=0,INDEX($E192:$M192,0,AK$197),(INDEX($E192:$M192,0,AK$199+1)-INDEX($E192:$M192,0,AK$199))/(INDEX($E$185:$M$185,0,AK$199+1)-INDEX($E$185:$M$185,0,AK$199))+AJ206)))</f>
        <v>9.2049200242433109</v>
      </c>
      <c r="AL206" s="186" cm="1">
        <f t="array" ref="AL206">IF(AL$199=-1,AM206,IF(AL$199=99,AK206,IF(AL$199=0,INDEX($E192:$M192,0,AL$197),(INDEX($E192:$M192,0,AL$199+1)-INDEX($E192:$M192,0,AL$199))/(INDEX($E$185:$M$185,0,AL$199+1)-INDEX($E$185:$M$185,0,AL$199))+AK206)))</f>
        <v>9.1545870165337782</v>
      </c>
      <c r="AM206" s="186" cm="1">
        <f t="array" ref="AM206">IF(AM$199=-1,AN206,IF(AM$199=99,AL206,IF(AM$199=0,INDEX($E192:$M192,0,AM$197),(INDEX($E192:$M192,0,AM$199+1)-INDEX($E192:$M192,0,AM$199))/(INDEX($E$185:$M$185,0,AM$199+1)-INDEX($E$185:$M$185,0,AM$199))+AL206)))</f>
        <v>9.1042540088242454</v>
      </c>
      <c r="AN206" s="186" cm="1">
        <f t="array" ref="AN206">IF(AN$199=-1,AO206,IF(AN$199=99,AM206,IF(AN$199=0,INDEX($E192:$M192,0,AN$197),(INDEX($E192:$M192,0,AN$199+1)-INDEX($E192:$M192,0,AN$199))/(INDEX($E$185:$M$185,0,AN$199+1)-INDEX($E$185:$M$185,0,AN$199))+AM206)))</f>
        <v>9.0539210011147127</v>
      </c>
      <c r="AO206" s="186" cm="1">
        <f t="array" ref="AO206">IF(AO$199=-1,AP206,IF(AO$199=99,AN206,IF(AO$199=0,INDEX($E192:$M192,0,AO$197),(INDEX($E192:$M192,0,AO$199+1)-INDEX($E192:$M192,0,AO$199))/(INDEX($E$185:$M$185,0,AO$199+1)-INDEX($E$185:$M$185,0,AO$199))+AN206)))</f>
        <v>9.003587993405187</v>
      </c>
      <c r="AP206" s="186" cm="1">
        <f t="array" ref="AP206">IF(AP$199=-1,AQ206,IF(AP$199=99,AO206,IF(AP$199=0,INDEX($E192:$M192,0,AP$197),(INDEX($E192:$M192,0,AP$199+1)-INDEX($E192:$M192,0,AP$199))/(INDEX($E$185:$M$185,0,AP$199+1)-INDEX($E$185:$M$185,0,AP$199))+AO206)))</f>
        <v>8.9316508330111795</v>
      </c>
      <c r="AQ206" s="186" cm="1">
        <f t="array" ref="AQ206">IF(AQ$199=-1,AR206,IF(AQ$199=99,AP206,IF(AQ$199=0,INDEX($E192:$M192,0,AQ$197),(INDEX($E192:$M192,0,AQ$199+1)-INDEX($E192:$M192,0,AQ$199))/(INDEX($E$185:$M$185,0,AQ$199+1)-INDEX($E$185:$M$185,0,AQ$199))+AP206)))</f>
        <v>8.2842163894651044</v>
      </c>
      <c r="AR206" s="186" cm="1">
        <f t="array" ref="AR206">IF(AR$199=-1,AS206,IF(AR$199=99,AQ206,IF(AR$199=0,INDEX($E192:$M192,0,AR$197),(INDEX($E192:$M192,0,AR$199+1)-INDEX($E192:$M192,0,AR$199))/(INDEX($E$185:$M$185,0,AR$199+1)-INDEX($E$185:$M$185,0,AR$199))+AQ206)))</f>
        <v>8.2842163894651044</v>
      </c>
      <c r="AS206" s="186" cm="1">
        <f t="array" ref="AS206">IF(AS$199=-1,#REF!,IF(AS$199=99,AR206,IF(AS$199=0,INDEX($E192:$M192,0,AS$197),(INDEX($E192:$M192,0,AS$199+1)-INDEX($E192:$M192,0,AS$199))/(INDEX($E$185:$M$185,0,AS$199+1)-INDEX($E$185:$M$185,0,AS$199))+AR206)))</f>
        <v>8.2842163894651044</v>
      </c>
      <c r="AT206" s="186"/>
      <c r="AW206" s="186"/>
      <c r="AX206" s="186"/>
      <c r="BH206" s="186">
        <f t="shared" si="591"/>
        <v>15.023482841814213</v>
      </c>
      <c r="BI206" s="109">
        <f t="shared" si="592"/>
        <v>4.9146655581378998E-2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0.64257947683872407</v>
      </c>
      <c r="V207" s="186" cm="1">
        <f t="array" ref="V207">IF(V$199=-1,W207,IF(V$199=99,U207,IF(V$199=0,INDEX($E193:$M193,0,V$197),(INDEX($E193:$M193,0,V$199+1)-INDEX($E193:$M193,0,V$199))/(INDEX($E$185:$M$185,0,V$199+1)-INDEX($E$185:$M$185,0,V$199))+U207)))</f>
        <v>0.63122704466481427</v>
      </c>
      <c r="W207" s="186" cm="1">
        <f t="array" ref="W207">IF(W$199=-1,X207,IF(W$199=99,V207,IF(W$199=0,INDEX($E193:$M193,0,W$197),(INDEX($E193:$M193,0,W$199+1)-INDEX($E193:$M193,0,W$199))/(INDEX($E$185:$M$185,0,W$199+1)-INDEX($E$185:$M$185,0,W$199))+V207)))</f>
        <v>0.64700404302502257</v>
      </c>
      <c r="X207" s="186" cm="1">
        <f t="array" ref="X207">IF(X$199=-1,Y207,IF(X$199=99,W207,IF(X$199=0,INDEX($E193:$M193,0,X$197),(INDEX($E193:$M193,0,X$199+1)-INDEX($E193:$M193,0,X$199))/(INDEX($E$185:$M$185,0,X$199+1)-INDEX($E$185:$M$185,0,X$199))+W207)))</f>
        <v>0.66278104138523086</v>
      </c>
      <c r="Y207" s="186" cm="1">
        <f t="array" ref="Y207">IF(Y$199=-1,Z207,IF(Y$199=99,X207,IF(Y$199=0,INDEX($E193:$M193,0,Y$197),(INDEX($E193:$M193,0,Y$199+1)-INDEX($E193:$M193,0,Y$199))/(INDEX($E$185:$M$185,0,Y$199+1)-INDEX($E$185:$M$185,0,Y$199))+X207)))</f>
        <v>0.67855803974543916</v>
      </c>
      <c r="Z207" s="186" cm="1">
        <f t="array" ref="Z207">IF(Z$199=-1,AA207,IF(Z$199=99,Y207,IF(Z$199=0,INDEX($E193:$M193,0,Z$197),(INDEX($E193:$M193,0,Z$199+1)-INDEX($E193:$M193,0,Z$199))/(INDEX($E$185:$M$185,0,Z$199+1)-INDEX($E$185:$M$185,0,Z$199))+Y207)))</f>
        <v>0.69433503810564745</v>
      </c>
      <c r="AA207" s="186" cm="1">
        <f t="array" ref="AA207">IF(AA$199=-1,AB207,IF(AA$199=99,Z207,IF(AA$199=0,INDEX($E193:$M193,0,AA$197),(INDEX($E193:$M193,0,AA$199+1)-INDEX($E193:$M193,0,AA$199))/(INDEX($E$185:$M$185,0,AA$199+1)-INDEX($E$185:$M$185,0,AA$199))+Z207)))</f>
        <v>0.71011203646585574</v>
      </c>
      <c r="AB207" s="186" cm="1">
        <f t="array" ref="AB207">IF(AB$199=-1,AC207,IF(AB$199=99,AA207,IF(AB$199=0,INDEX($E193:$M193,0,AB$197),(INDEX($E193:$M193,0,AB$199+1)-INDEX($E193:$M193,0,AB$199))/(INDEX($E$185:$M$185,0,AB$199+1)-INDEX($E$185:$M$185,0,AB$199))+AA207)))</f>
        <v>0.72588903482606404</v>
      </c>
      <c r="AC207" s="186" cm="1">
        <f t="array" ref="AC207">IF(AC$199=-1,AD207,IF(AC$199=99,AB207,IF(AC$199=0,INDEX($E193:$M193,0,AC$197),(INDEX($E193:$M193,0,AC$199+1)-INDEX($E193:$M193,0,AC$199))/(INDEX($E$185:$M$185,0,AC$199+1)-INDEX($E$185:$M$185,0,AC$199))+AB207)))</f>
        <v>0.74166603318627233</v>
      </c>
      <c r="AD207" s="186" cm="1">
        <f t="array" ref="AD207">IF(AD$199=-1,AE207,IF(AD$199=99,AC207,IF(AD$199=0,INDEX($E193:$M193,0,AD$197),(INDEX($E193:$M193,0,AD$199+1)-INDEX($E193:$M193,0,AD$199))/(INDEX($E$185:$M$185,0,AD$199+1)-INDEX($E$185:$M$185,0,AD$199))+AC207)))</f>
        <v>0.75744303154648063</v>
      </c>
      <c r="AE207" s="186" cm="1">
        <f t="array" ref="AE207">IF(AE$199=-1,AF207,IF(AE$199=99,AD207,IF(AE$199=0,INDEX($E193:$M193,0,AE$197),(INDEX($E193:$M193,0,AE$199+1)-INDEX($E193:$M193,0,AE$199))/(INDEX($E$185:$M$185,0,AE$199+1)-INDEX($E$185:$M$185,0,AE$199))+AD207)))</f>
        <v>0.77322002990668937</v>
      </c>
      <c r="AF207" s="186" cm="1">
        <f t="array" ref="AF207">IF(AF$199=-1,AG207,IF(AF$199=99,AE207,IF(AF$199=0,INDEX($E193:$M193,0,AF$197),(INDEX($E193:$M193,0,AF$199+1)-INDEX($E193:$M193,0,AF$199))/(INDEX($E$185:$M$185,0,AF$199+1)-INDEX($E$185:$M$185,0,AF$199))+AE207)))</f>
        <v>0.79720252220915433</v>
      </c>
      <c r="AG207" s="186" cm="1">
        <f t="array" ref="AG207">IF(AG$199=-1,AH207,IF(AG$199=99,AF207,IF(AG$199=0,INDEX($E193:$M193,0,AG$197),(INDEX($E193:$M193,0,AG$199+1)-INDEX($E193:$M193,0,AG$199))/(INDEX($E$185:$M$185,0,AG$199+1)-INDEX($E$185:$M$185,0,AG$199))+AF207)))</f>
        <v>0.82118501451161929</v>
      </c>
      <c r="AH207" s="186" cm="1">
        <f t="array" ref="AH207">IF(AH$199=-1,AI207,IF(AH$199=99,AG207,IF(AH$199=0,INDEX($E193:$M193,0,AH$197),(INDEX($E193:$M193,0,AH$199+1)-INDEX($E193:$M193,0,AH$199))/(INDEX($E$185:$M$185,0,AH$199+1)-INDEX($E$185:$M$185,0,AH$199))+AG207)))</f>
        <v>0.84516750681408426</v>
      </c>
      <c r="AI207" s="186" cm="1">
        <f t="array" ref="AI207">IF(AI$199=-1,AJ207,IF(AI$199=99,AH207,IF(AI$199=0,INDEX($E193:$M193,0,AI$197),(INDEX($E193:$M193,0,AI$199+1)-INDEX($E193:$M193,0,AI$199))/(INDEX($E$185:$M$185,0,AI$199+1)-INDEX($E$185:$M$185,0,AI$199))+AH207)))</f>
        <v>0.86914999911654922</v>
      </c>
      <c r="AJ207" s="186" cm="1">
        <f t="array" ref="AJ207">IF(AJ$199=-1,AK207,IF(AJ$199=99,AI207,IF(AJ$199=0,INDEX($E193:$M193,0,AJ$197),(INDEX($E193:$M193,0,AJ$199+1)-INDEX($E193:$M193,0,AJ$199))/(INDEX($E$185:$M$185,0,AJ$199+1)-INDEX($E$185:$M$185,0,AJ$199))+AI207)))</f>
        <v>0.89313249141901419</v>
      </c>
      <c r="AK207" s="186" cm="1">
        <f t="array" ref="AK207">IF(AK$199=-1,AL207,IF(AK$199=99,AJ207,IF(AK$199=0,INDEX($E193:$M193,0,AK$197),(INDEX($E193:$M193,0,AK$199+1)-INDEX($E193:$M193,0,AK$199))/(INDEX($E$185:$M$185,0,AK$199+1)-INDEX($E$185:$M$185,0,AK$199))+AJ207)))</f>
        <v>0.91711498372147915</v>
      </c>
      <c r="AL207" s="186" cm="1">
        <f t="array" ref="AL207">IF(AL$199=-1,AM207,IF(AL$199=99,AK207,IF(AL$199=0,INDEX($E193:$M193,0,AL$197),(INDEX($E193:$M193,0,AL$199+1)-INDEX($E193:$M193,0,AL$199))/(INDEX($E$185:$M$185,0,AL$199+1)-INDEX($E$185:$M$185,0,AL$199))+AK207)))</f>
        <v>0.94109747602394411</v>
      </c>
      <c r="AM207" s="186" cm="1">
        <f t="array" ref="AM207">IF(AM$199=-1,AN207,IF(AM$199=99,AL207,IF(AM$199=0,INDEX($E193:$M193,0,AM$197),(INDEX($E193:$M193,0,AM$199+1)-INDEX($E193:$M193,0,AM$199))/(INDEX($E$185:$M$185,0,AM$199+1)-INDEX($E$185:$M$185,0,AM$199))+AL207)))</f>
        <v>0.96507996832640908</v>
      </c>
      <c r="AN207" s="186" cm="1">
        <f t="array" ref="AN207">IF(AN$199=-1,AO207,IF(AN$199=99,AM207,IF(AN$199=0,INDEX($E193:$M193,0,AN$197),(INDEX($E193:$M193,0,AN$199+1)-INDEX($E193:$M193,0,AN$199))/(INDEX($E$185:$M$185,0,AN$199+1)-INDEX($E$185:$M$185,0,AN$199))+AM207)))</f>
        <v>0.98906246062887404</v>
      </c>
      <c r="AO207" s="186" cm="1">
        <f t="array" ref="AO207">IF(AO$199=-1,AP207,IF(AO$199=99,AN207,IF(AO$199=0,INDEX($E193:$M193,0,AO$197),(INDEX($E193:$M193,0,AO$199+1)-INDEX($E193:$M193,0,AO$199))/(INDEX($E$185:$M$185,0,AO$199+1)-INDEX($E$185:$M$185,0,AO$199))+AN207)))</f>
        <v>1.0130449529313386</v>
      </c>
      <c r="AP207" s="186" cm="1">
        <f t="array" ref="AP207">IF(AP$199=-1,AQ207,IF(AP$199=99,AO207,IF(AP$199=0,INDEX($E193:$M193,0,AP$197),(INDEX($E193:$M193,0,AP$199+1)-INDEX($E193:$M193,0,AP$199))/(INDEX($E$185:$M$185,0,AP$199+1)-INDEX($E$185:$M$185,0,AP$199))+AO207)))</f>
        <v>1.0357548030103945</v>
      </c>
      <c r="AQ207" s="186" cm="1">
        <f t="array" ref="AQ207">IF(AQ$199=-1,AR207,IF(AQ$199=99,AP207,IF(AQ$199=0,INDEX($E193:$M193,0,AQ$197),(INDEX($E193:$M193,0,AQ$199+1)-INDEX($E193:$M193,0,AQ$199))/(INDEX($E$185:$M$185,0,AQ$199+1)-INDEX($E$185:$M$185,0,AQ$199))+AP207)))</f>
        <v>1.2401434537218978</v>
      </c>
      <c r="AR207" s="186" cm="1">
        <f t="array" ref="AR207">IF(AR$199=-1,AS207,IF(AR$199=99,AQ207,IF(AR$199=0,INDEX($E193:$M193,0,AR$197),(INDEX($E193:$M193,0,AR$199+1)-INDEX($E193:$M193,0,AR$199))/(INDEX($E$185:$M$185,0,AR$199+1)-INDEX($E$185:$M$185,0,AR$199))+AQ207)))</f>
        <v>1.2401434537218978</v>
      </c>
      <c r="AS207" s="186" cm="1">
        <f t="array" ref="AS207">IF(AS$199=-1,#REF!,IF(AS$199=99,AR207,IF(AS$199=0,INDEX($E193:$M193,0,AS$197),(INDEX($E193:$M193,0,AS$199+1)-INDEX($E193:$M193,0,AS$199))/(INDEX($E$185:$M$185,0,AS$199+1)-INDEX($E$185:$M$185,0,AS$199))+AR207)))</f>
        <v>1.2401434537218978</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613</v>
      </c>
      <c r="I209" s="16" t="s">
        <v>643</v>
      </c>
      <c r="J209" s="16" t="s">
        <v>644</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78.03660373688038</v>
      </c>
      <c r="S219" s="186" cm="1">
        <f t="array" ref="S219">IF(S$218=-1,T219,IF(S$218=99,R219,IF(S$218=0,INDEX($E186:$M186,0,S$216),(INDEX($E186:$M186,0,S$218+1)-INDEX($E186:$M186,0,S$218))/(INDEX($E$185:$M$185,0,S$218+1)-INDEX($E$185:$M$185,0,S$218))+R219)))</f>
        <v>77.266261644173696</v>
      </c>
      <c r="T219" s="186" cm="1">
        <f t="array" ref="T219">IF(T$218=-1,U219,IF(T$218=99,S219,IF(T$218=0,INDEX($E186:$M186,0,T$216),(INDEX($E186:$M186,0,T$218+1)-INDEX($E186:$M186,0,T$218))/(INDEX($E$185:$M$185,0,T$218+1)-INDEX($E$185:$M$185,0,T$218))+S219)))</f>
        <v>79.250425323250212</v>
      </c>
      <c r="U219" s="186" cm="1">
        <f t="array" ref="U219">IF(U$218=-1,V219,IF(U$218=99,T219,IF(U$218=0,INDEX($E186:$M186,0,U$216),(INDEX($E186:$M186,0,U$218+1)-INDEX($E186:$M186,0,U$218))/(INDEX($E$185:$M$185,0,U$218+1)-INDEX($E$185:$M$185,0,U$218))+T219)))</f>
        <v>81.234589002326729</v>
      </c>
      <c r="V219" s="186" cm="1">
        <f t="array" ref="V219">IF(V$218=-1,W219,IF(V$218=99,U219,IF(V$218=0,INDEX($E186:$M186,0,V$216),(INDEX($E186:$M186,0,V$218+1)-INDEX($E186:$M186,0,V$218))/(INDEX($E$185:$M$185,0,V$218+1)-INDEX($E$185:$M$185,0,V$218))+U219)))</f>
        <v>83.218752681403245</v>
      </c>
      <c r="W219" s="186" cm="1">
        <f t="array" ref="W219">IF(W$218=-1,X219,IF(W$218=99,V219,IF(W$218=0,INDEX($E186:$M186,0,W$216),(INDEX($E186:$M186,0,W$218+1)-INDEX($E186:$M186,0,W$218))/(INDEX($E$185:$M$185,0,W$218+1)-INDEX($E$185:$M$185,0,W$218))+V219)))</f>
        <v>85.202916360479762</v>
      </c>
      <c r="X219" s="186" cm="1">
        <f t="array" ref="X219">IF(X$218=-1,Y219,IF(X$218=99,W219,IF(X$218=0,INDEX($E186:$M186,0,X$216),(INDEX($E186:$M186,0,X$218+1)-INDEX($E186:$M186,0,X$218))/(INDEX($E$185:$M$185,0,X$218+1)-INDEX($E$185:$M$185,0,X$218))+W219)))</f>
        <v>87.187080039556278</v>
      </c>
      <c r="Y219" s="186" cm="1">
        <f t="array" ref="Y219">IF(Y$218=-1,Z219,IF(Y$218=99,X219,IF(Y$218=0,INDEX($E186:$M186,0,Y$216),(INDEX($E186:$M186,0,Y$218+1)-INDEX($E186:$M186,0,Y$218))/(INDEX($E$185:$M$185,0,Y$218+1)-INDEX($E$185:$M$185,0,Y$218))+X219)))</f>
        <v>89.171243718632795</v>
      </c>
      <c r="Z219" s="186" cm="1">
        <f t="array" ref="Z219">IF(Z$218=-1,AA219,IF(Z$218=99,Y219,IF(Z$218=0,INDEX($E186:$M186,0,Z$216),(INDEX($E186:$M186,0,Z$218+1)-INDEX($E186:$M186,0,Z$218))/(INDEX($E$185:$M$185,0,Z$218+1)-INDEX($E$185:$M$185,0,Z$218))+Y219)))</f>
        <v>91.155407397709311</v>
      </c>
      <c r="AA219" s="186" cm="1">
        <f t="array" ref="AA219">IF(AA$218=-1,AB219,IF(AA$218=99,Z219,IF(AA$218=0,INDEX($E186:$M186,0,AA$216),(INDEX($E186:$M186,0,AA$218+1)-INDEX($E186:$M186,0,AA$218))/(INDEX($E$185:$M$185,0,AA$218+1)-INDEX($E$185:$M$185,0,AA$218))+Z219)))</f>
        <v>93.139571076785828</v>
      </c>
      <c r="AB219" s="186" cm="1">
        <f t="array" ref="AB219">IF(AB$218=-1,AC219,IF(AB$218=99,AA219,IF(AB$218=0,INDEX($E186:$M186,0,AB$216),(INDEX($E186:$M186,0,AB$218+1)-INDEX($E186:$M186,0,AB$218))/(INDEX($E$185:$M$185,0,AB$218+1)-INDEX($E$185:$M$185,0,AB$218))+AA219)))</f>
        <v>95.123734755862387</v>
      </c>
      <c r="AC219" s="186" cm="1">
        <f t="array" ref="AC219">IF(AC$218=-1,AD219,IF(AC$218=99,AB219,IF(AC$218=0,INDEX($E186:$M186,0,AC$216),(INDEX($E186:$M186,0,AC$218+1)-INDEX($E186:$M186,0,AC$218))/(INDEX($E$185:$M$185,0,AC$218+1)-INDEX($E$185:$M$185,0,AC$218))+AB219)))</f>
        <v>98.515795672364817</v>
      </c>
      <c r="AD219" s="186" cm="1">
        <f t="array" ref="AD219">IF(AD$218=-1,AE219,IF(AD$218=99,AC219,IF(AD$218=0,INDEX($E186:$M186,0,AD$216),(INDEX($E186:$M186,0,AD$218+1)-INDEX($E186:$M186,0,AD$218))/(INDEX($E$185:$M$185,0,AD$218+1)-INDEX($E$185:$M$185,0,AD$218))+AC219)))</f>
        <v>101.90785658886725</v>
      </c>
      <c r="AE219" s="186" cm="1">
        <f t="array" ref="AE219">IF(AE$218=-1,AF219,IF(AE$218=99,AD219,IF(AE$218=0,INDEX($E186:$M186,0,AE$216),(INDEX($E186:$M186,0,AE$218+1)-INDEX($E186:$M186,0,AE$218))/(INDEX($E$185:$M$185,0,AE$218+1)-INDEX($E$185:$M$185,0,AE$218))+AD219)))</f>
        <v>105.29991750536968</v>
      </c>
      <c r="AF219" s="186" cm="1">
        <f t="array" ref="AF219">IF(AF$218=-1,AG219,IF(AF$218=99,AE219,IF(AF$218=0,INDEX($E186:$M186,0,AF$216),(INDEX($E186:$M186,0,AF$218+1)-INDEX($E186:$M186,0,AF$218))/(INDEX($E$185:$M$185,0,AF$218+1)-INDEX($E$185:$M$185,0,AF$218))+AE219)))</f>
        <v>108.69197842187211</v>
      </c>
      <c r="AG219" s="186" cm="1">
        <f t="array" ref="AG219">IF(AG$218=-1,AH219,IF(AG$218=99,AF219,IF(AG$218=0,INDEX($E186:$M186,0,AG$216),(INDEX($E186:$M186,0,AG$218+1)-INDEX($E186:$M186,0,AG$218))/(INDEX($E$185:$M$185,0,AG$218+1)-INDEX($E$185:$M$185,0,AG$218))+AF219)))</f>
        <v>112.08403933837454</v>
      </c>
      <c r="AH219" s="186" cm="1">
        <f t="array" ref="AH219">IF(AH$218=-1,AI219,IF(AH$218=99,AG219,IF(AH$218=0,INDEX($E186:$M186,0,AH$216),(INDEX($E186:$M186,0,AH$218+1)-INDEX($E186:$M186,0,AH$218))/(INDEX($E$185:$M$185,0,AH$218+1)-INDEX($E$185:$M$185,0,AH$218))+AG219)))</f>
        <v>115.47610025487697</v>
      </c>
      <c r="AI219" s="186" cm="1">
        <f t="array" ref="AI219">IF(AI$218=-1,AJ219,IF(AI$218=99,AH219,IF(AI$218=0,INDEX($E186:$M186,0,AI$216),(INDEX($E186:$M186,0,AI$218+1)-INDEX($E186:$M186,0,AI$218))/(INDEX($E$185:$M$185,0,AI$218+1)-INDEX($E$185:$M$185,0,AI$218))+AH219)))</f>
        <v>118.8681611713794</v>
      </c>
      <c r="AJ219" s="186" cm="1">
        <f t="array" ref="AJ219">IF(AJ$218=-1,AK219,IF(AJ$218=99,AI219,IF(AJ$218=0,INDEX($E186:$M186,0,AJ$216),(INDEX($E186:$M186,0,AJ$218+1)-INDEX($E186:$M186,0,AJ$218))/(INDEX($E$185:$M$185,0,AJ$218+1)-INDEX($E$185:$M$185,0,AJ$218))+AI219)))</f>
        <v>122.26022208788183</v>
      </c>
      <c r="AK219" s="186" cm="1">
        <f t="array" ref="AK219">IF(AK$218=-1,AL219,IF(AK$218=99,AJ219,IF(AK$218=0,INDEX($E186:$M186,0,AK$216),(INDEX($E186:$M186,0,AK$218+1)-INDEX($E186:$M186,0,AK$218))/(INDEX($E$185:$M$185,0,AK$218+1)-INDEX($E$185:$M$185,0,AK$218))+AJ219)))</f>
        <v>125.65228300438426</v>
      </c>
      <c r="AL219" s="186" cm="1">
        <f t="array" ref="AL219">IF(AL$218=-1,AM219,IF(AL$218=99,AK219,IF(AL$218=0,INDEX($E186:$M186,0,AL$216),(INDEX($E186:$M186,0,AL$218+1)-INDEX($E186:$M186,0,AL$218))/(INDEX($E$185:$M$185,0,AL$218+1)-INDEX($E$185:$M$185,0,AL$218))+AK219)))</f>
        <v>129.04434392088672</v>
      </c>
      <c r="AM219" s="299">
        <f>(AL219+AN219)/2</f>
        <v>146.25839026160941</v>
      </c>
      <c r="AN219" s="186" cm="1">
        <f t="array" ref="AN219">IF(AN$218=-1,AO219,IF(AN$218=99,AM219,IF(AN$218=0,INDEX($E186:$M186,0,AN$216),(INDEX($E186:$M186,0,AN$218+1)-INDEX($E186:$M186,0,AN$218))/(INDEX($E$185:$M$185,0,AN$218+1)-INDEX($E$185:$M$185,0,AN$218))+AM219)))</f>
        <v>163.47243660233207</v>
      </c>
      <c r="AO219" s="186" cm="1">
        <f t="array" ref="AO219">IF(AO$218=-1,AP219,IF(AO$218=99,AN219,IF(AO$218=0,INDEX($E186:$M186,0,AO$216),(INDEX($E186:$M186,0,AO$218+1)-INDEX($E186:$M186,0,AO$218))/(INDEX($E$185:$M$185,0,AO$218+1)-INDEX($E$185:$M$185,0,AO$218))+AN219)))</f>
        <v>163.47243660233207</v>
      </c>
      <c r="AP219" s="186" cm="1">
        <f t="array" ref="AP219">IF(AP$218=-1,#REF!,IF(AP$218=99,AO219,IF(AP$218=0,INDEX($E186:$M186,0,AP$216),(INDEX($E186:$M186,0,AP$218+1)-INDEX($E186:$M186,0,AP$218))/(INDEX($E$185:$M$185,0,AP$218+1)-INDEX($E$185:$M$185,0,AP$218))+AO219)))</f>
        <v>163.47243660233207</v>
      </c>
      <c r="AQ219" s="186"/>
      <c r="AT219" s="186"/>
      <c r="AU219" s="186"/>
      <c r="BE219" s="186">
        <f t="shared" ref="BE219:BE226" si="603">E186</f>
        <v>77.614189675901358</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16.582778294087085</v>
      </c>
      <c r="S220" s="186" cm="1">
        <f t="array" ref="S220">IF(S$218=-1,T220,IF(S$218=99,R220,IF(S$218=0,INDEX($E187:$M187,0,S$216),(INDEX($E187:$M187,0,S$218+1)-INDEX($E187:$M187,0,S$218))/(INDEX($E$185:$M$185,0,S$218+1)-INDEX($E$185:$M$185,0,S$218))+R220)))</f>
        <v>16.419080599386913</v>
      </c>
      <c r="T220" s="186" cm="1">
        <f t="array" ref="T220">IF(T$218=-1,U220,IF(T$218=99,S220,IF(T$218=0,INDEX($E187:$M187,0,T$216),(INDEX($E187:$M187,0,T$218+1)-INDEX($E187:$M187,0,T$218))/(INDEX($E$185:$M$185,0,T$218+1)-INDEX($E$185:$M$185,0,T$218))+S220)))</f>
        <v>16.840715381190673</v>
      </c>
      <c r="U220" s="186" cm="1">
        <f t="array" ref="U220">IF(U$218=-1,V220,IF(U$218=99,T220,IF(U$218=0,INDEX($E187:$M187,0,U$216),(INDEX($E187:$M187,0,U$218+1)-INDEX($E187:$M187,0,U$218))/(INDEX($E$185:$M$185,0,U$218+1)-INDEX($E$185:$M$185,0,U$218))+T220)))</f>
        <v>17.262350162994434</v>
      </c>
      <c r="V220" s="186" cm="1">
        <f t="array" ref="V220">IF(V$218=-1,W220,IF(V$218=99,U220,IF(V$218=0,INDEX($E187:$M187,0,V$216),(INDEX($E187:$M187,0,V$218+1)-INDEX($E187:$M187,0,V$218))/(INDEX($E$185:$M$185,0,V$218+1)-INDEX($E$185:$M$185,0,V$218))+U220)))</f>
        <v>17.683984944798194</v>
      </c>
      <c r="W220" s="186" cm="1">
        <f t="array" ref="W220">IF(W$218=-1,X220,IF(W$218=99,V220,IF(W$218=0,INDEX($E187:$M187,0,W$216),(INDEX($E187:$M187,0,W$218+1)-INDEX($E187:$M187,0,W$218))/(INDEX($E$185:$M$185,0,W$218+1)-INDEX($E$185:$M$185,0,W$218))+V220)))</f>
        <v>18.105619726601955</v>
      </c>
      <c r="X220" s="186" cm="1">
        <f t="array" ref="X220">IF(X$218=-1,Y220,IF(X$218=99,W220,IF(X$218=0,INDEX($E187:$M187,0,X$216),(INDEX($E187:$M187,0,X$218+1)-INDEX($E187:$M187,0,X$218))/(INDEX($E$185:$M$185,0,X$218+1)-INDEX($E$185:$M$185,0,X$218))+W220)))</f>
        <v>18.527254508405715</v>
      </c>
      <c r="Y220" s="186" cm="1">
        <f t="array" ref="Y220">IF(Y$218=-1,Z220,IF(Y$218=99,X220,IF(Y$218=0,INDEX($E187:$M187,0,Y$216),(INDEX($E187:$M187,0,Y$218+1)-INDEX($E187:$M187,0,Y$218))/(INDEX($E$185:$M$185,0,Y$218+1)-INDEX($E$185:$M$185,0,Y$218))+X220)))</f>
        <v>18.948889290209475</v>
      </c>
      <c r="Z220" s="186" cm="1">
        <f t="array" ref="Z220">IF(Z$218=-1,AA220,IF(Z$218=99,Y220,IF(Z$218=0,INDEX($E187:$M187,0,Z$216),(INDEX($E187:$M187,0,Z$218+1)-INDEX($E187:$M187,0,Z$218))/(INDEX($E$185:$M$185,0,Z$218+1)-INDEX($E$185:$M$185,0,Z$218))+Y220)))</f>
        <v>19.370524072013236</v>
      </c>
      <c r="AA220" s="186" cm="1">
        <f t="array" ref="AA220">IF(AA$218=-1,AB220,IF(AA$218=99,Z220,IF(AA$218=0,INDEX($E187:$M187,0,AA$216),(INDEX($E187:$M187,0,AA$218+1)-INDEX($E187:$M187,0,AA$218))/(INDEX($E$185:$M$185,0,AA$218+1)-INDEX($E$185:$M$185,0,AA$218))+Z220)))</f>
        <v>19.792158853816996</v>
      </c>
      <c r="AB220" s="186" cm="1">
        <f t="array" ref="AB220">IF(AB$218=-1,AC220,IF(AB$218=99,AA220,IF(AB$218=0,INDEX($E187:$M187,0,AB$216),(INDEX($E187:$M187,0,AB$218+1)-INDEX($E187:$M187,0,AB$218))/(INDEX($E$185:$M$185,0,AB$218+1)-INDEX($E$185:$M$185,0,AB$218))+AA220)))</f>
        <v>20.21379363562076</v>
      </c>
      <c r="AC220" s="186" cm="1">
        <f t="array" ref="AC220">IF(AC$218=-1,AD220,IF(AC$218=99,AB220,IF(AC$218=0,INDEX($E187:$M187,0,AC$216),(INDEX($E187:$M187,0,AC$218+1)-INDEX($E187:$M187,0,AC$218))/(INDEX($E$185:$M$185,0,AC$218+1)-INDEX($E$185:$M$185,0,AC$218))+AB220)))</f>
        <v>20.934606580377526</v>
      </c>
      <c r="AD220" s="186" cm="1">
        <f t="array" ref="AD220">IF(AD$218=-1,AE220,IF(AD$218=99,AC220,IF(AD$218=0,INDEX($E187:$M187,0,AD$216),(INDEX($E187:$M187,0,AD$218+1)-INDEX($E187:$M187,0,AD$218))/(INDEX($E$185:$M$185,0,AD$218+1)-INDEX($E$185:$M$185,0,AD$218))+AC220)))</f>
        <v>21.655419525134292</v>
      </c>
      <c r="AE220" s="186" cm="1">
        <f t="array" ref="AE220">IF(AE$218=-1,AF220,IF(AE$218=99,AD220,IF(AE$218=0,INDEX($E187:$M187,0,AE$216),(INDEX($E187:$M187,0,AE$218+1)-INDEX($E187:$M187,0,AE$218))/(INDEX($E$185:$M$185,0,AE$218+1)-INDEX($E$185:$M$185,0,AE$218))+AD220)))</f>
        <v>22.376232469891058</v>
      </c>
      <c r="AF220" s="186" cm="1">
        <f t="array" ref="AF220">IF(AF$218=-1,AG220,IF(AF$218=99,AE220,IF(AF$218=0,INDEX($E187:$M187,0,AF$216),(INDEX($E187:$M187,0,AF$218+1)-INDEX($E187:$M187,0,AF$218))/(INDEX($E$185:$M$185,0,AF$218+1)-INDEX($E$185:$M$185,0,AF$218))+AE220)))</f>
        <v>23.097045414647823</v>
      </c>
      <c r="AG220" s="186" cm="1">
        <f t="array" ref="AG220">IF(AG$218=-1,AH220,IF(AG$218=99,AF220,IF(AG$218=0,INDEX($E187:$M187,0,AG$216),(INDEX($E187:$M187,0,AG$218+1)-INDEX($E187:$M187,0,AG$218))/(INDEX($E$185:$M$185,0,AG$218+1)-INDEX($E$185:$M$185,0,AG$218))+AF220)))</f>
        <v>23.817858359404589</v>
      </c>
      <c r="AH220" s="186" cm="1">
        <f t="array" ref="AH220">IF(AH$218=-1,AI220,IF(AH$218=99,AG220,IF(AH$218=0,INDEX($E187:$M187,0,AH$216),(INDEX($E187:$M187,0,AH$218+1)-INDEX($E187:$M187,0,AH$218))/(INDEX($E$185:$M$185,0,AH$218+1)-INDEX($E$185:$M$185,0,AH$218))+AG220)))</f>
        <v>24.538671304161355</v>
      </c>
      <c r="AI220" s="186" cm="1">
        <f t="array" ref="AI220">IF(AI$218=-1,AJ220,IF(AI$218=99,AH220,IF(AI$218=0,INDEX($E187:$M187,0,AI$216),(INDEX($E187:$M187,0,AI$218+1)-INDEX($E187:$M187,0,AI$218))/(INDEX($E$185:$M$185,0,AI$218+1)-INDEX($E$185:$M$185,0,AI$218))+AH220)))</f>
        <v>25.25948424891812</v>
      </c>
      <c r="AJ220" s="186" cm="1">
        <f t="array" ref="AJ220">IF(AJ$218=-1,AK220,IF(AJ$218=99,AI220,IF(AJ$218=0,INDEX($E187:$M187,0,AJ$216),(INDEX($E187:$M187,0,AJ$218+1)-INDEX($E187:$M187,0,AJ$218))/(INDEX($E$185:$M$185,0,AJ$218+1)-INDEX($E$185:$M$185,0,AJ$218))+AI220)))</f>
        <v>25.980297193674886</v>
      </c>
      <c r="AK220" s="186" cm="1">
        <f t="array" ref="AK220">IF(AK$218=-1,AL220,IF(AK$218=99,AJ220,IF(AK$218=0,INDEX($E187:$M187,0,AK$216),(INDEX($E187:$M187,0,AK$218+1)-INDEX($E187:$M187,0,AK$218))/(INDEX($E$185:$M$185,0,AK$218+1)-INDEX($E$185:$M$185,0,AK$218))+AJ220)))</f>
        <v>26.701110138431652</v>
      </c>
      <c r="AL220" s="186" cm="1">
        <f t="array" ref="AL220">IF(AL$218=-1,AM220,IF(AL$218=99,AK220,IF(AL$218=0,INDEX($E187:$M187,0,AL$216),(INDEX($E187:$M187,0,AL$218+1)-INDEX($E187:$M187,0,AL$218))/(INDEX($E$185:$M$185,0,AL$218+1)-INDEX($E$185:$M$185,0,AL$218))+AK220)))</f>
        <v>27.421923083188428</v>
      </c>
      <c r="AM220" s="299">
        <f t="shared" ref="AM220:AM226" si="605">(AL220+AN220)/2</f>
        <v>31.079907930592</v>
      </c>
      <c r="AN220" s="186" cm="1">
        <f t="array" ref="AN220">IF(AN$218=-1,AO220,IF(AN$218=99,AM220,IF(AN$218=0,INDEX($E187:$M187,0,AN$216),(INDEX($E187:$M187,0,AN$218+1)-INDEX($E187:$M187,0,AN$218))/(INDEX($E$185:$M$185,0,AN$218+1)-INDEX($E$185:$M$185,0,AN$218))+AM220)))</f>
        <v>34.737892777995569</v>
      </c>
      <c r="AO220" s="186" cm="1">
        <f t="array" ref="AO220">IF(AO$218=-1,AP220,IF(AO$218=99,AN220,IF(AO$218=0,INDEX($E187:$M187,0,AO$216),(INDEX($E187:$M187,0,AO$218+1)-INDEX($E187:$M187,0,AO$218))/(INDEX($E$185:$M$185,0,AO$218+1)-INDEX($E$185:$M$185,0,AO$218))+AN220)))</f>
        <v>34.737892777995569</v>
      </c>
      <c r="AP220" s="186" cm="1">
        <f t="array" ref="AP220">IF(AP$218=-1,#REF!,IF(AP$218=99,AO220,IF(AP$218=0,INDEX($E187:$M187,0,AP$216),(INDEX($E187:$M187,0,AP$218+1)-INDEX($E187:$M187,0,AP$218))/(INDEX($E$185:$M$185,0,AP$218+1)-INDEX($E$185:$M$185,0,AP$218))+AO220)))</f>
        <v>34.737892777995569</v>
      </c>
      <c r="AQ220" s="186"/>
      <c r="AT220" s="186"/>
      <c r="AU220" s="186"/>
      <c r="BE220" s="186">
        <f t="shared" si="603"/>
        <v>9.939379683721306</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2.9263726401330143</v>
      </c>
      <c r="S221" s="186" cm="1">
        <f t="array" ref="S221">IF(S$218=-1,T221,IF(S$218=99,R221,IF(S$218=0,INDEX($E188:$M188,0,S$216),(INDEX($E188:$M188,0,S$218+1)-INDEX($E188:$M188,0,S$218))/(INDEX($E$185:$M$185,0,S$218+1)-INDEX($E$185:$M$185,0,S$218))+R221)))</f>
        <v>2.8974848116565135</v>
      </c>
      <c r="T221" s="186" cm="1">
        <f t="array" ref="T221">IF(T$218=-1,U221,IF(T$218=99,S221,IF(T$218=0,INDEX($E188:$M188,0,T$216),(INDEX($E188:$M188,0,T$218+1)-INDEX($E188:$M188,0,T$218))/(INDEX($E$185:$M$185,0,T$218+1)-INDEX($E$185:$M$185,0,T$218))+S221)))</f>
        <v>2.971890949621883</v>
      </c>
      <c r="U221" s="186" cm="1">
        <f t="array" ref="U221">IF(U$218=-1,V221,IF(U$218=99,T221,IF(U$218=0,INDEX($E188:$M188,0,U$216),(INDEX($E188:$M188,0,U$218+1)-INDEX($E188:$M188,0,U$218))/(INDEX($E$185:$M$185,0,U$218+1)-INDEX($E$185:$M$185,0,U$218))+T221)))</f>
        <v>3.0462970875872526</v>
      </c>
      <c r="V221" s="186" cm="1">
        <f t="array" ref="V221">IF(V$218=-1,W221,IF(V$218=99,U221,IF(V$218=0,INDEX($E188:$M188,0,V$216),(INDEX($E188:$M188,0,V$218+1)-INDEX($E188:$M188,0,V$218))/(INDEX($E$185:$M$185,0,V$218+1)-INDEX($E$185:$M$185,0,V$218))+U221)))</f>
        <v>3.1207032255526221</v>
      </c>
      <c r="W221" s="186" cm="1">
        <f t="array" ref="W221">IF(W$218=-1,X221,IF(W$218=99,V221,IF(W$218=0,INDEX($E188:$M188,0,W$216),(INDEX($E188:$M188,0,W$218+1)-INDEX($E188:$M188,0,W$218))/(INDEX($E$185:$M$185,0,W$218+1)-INDEX($E$185:$M$185,0,W$218))+V221)))</f>
        <v>3.1951093635179917</v>
      </c>
      <c r="X221" s="186" cm="1">
        <f t="array" ref="X221">IF(X$218=-1,Y221,IF(X$218=99,W221,IF(X$218=0,INDEX($E188:$M188,0,X$216),(INDEX($E188:$M188,0,X$218+1)-INDEX($E188:$M188,0,X$218))/(INDEX($E$185:$M$185,0,X$218+1)-INDEX($E$185:$M$185,0,X$218))+W221)))</f>
        <v>3.2695155014833612</v>
      </c>
      <c r="Y221" s="186" cm="1">
        <f t="array" ref="Y221">IF(Y$218=-1,Z221,IF(Y$218=99,X221,IF(Y$218=0,INDEX($E188:$M188,0,Y$216),(INDEX($E188:$M188,0,Y$218+1)-INDEX($E188:$M188,0,Y$218))/(INDEX($E$185:$M$185,0,Y$218+1)-INDEX($E$185:$M$185,0,Y$218))+X221)))</f>
        <v>3.3439216394487308</v>
      </c>
      <c r="Z221" s="186" cm="1">
        <f t="array" ref="Z221">IF(Z$218=-1,AA221,IF(Z$218=99,Y221,IF(Z$218=0,INDEX($E188:$M188,0,Z$216),(INDEX($E188:$M188,0,Z$218+1)-INDEX($E188:$M188,0,Z$218))/(INDEX($E$185:$M$185,0,Z$218+1)-INDEX($E$185:$M$185,0,Z$218))+Y221)))</f>
        <v>3.4183277774141003</v>
      </c>
      <c r="AA221" s="186" cm="1">
        <f t="array" ref="AA221">IF(AA$218=-1,AB221,IF(AA$218=99,Z221,IF(AA$218=0,INDEX($E188:$M188,0,AA$216),(INDEX($E188:$M188,0,AA$218+1)-INDEX($E188:$M188,0,AA$218))/(INDEX($E$185:$M$185,0,AA$218+1)-INDEX($E$185:$M$185,0,AA$218))+Z221)))</f>
        <v>3.4927339153794699</v>
      </c>
      <c r="AB221" s="186" cm="1">
        <f t="array" ref="AB221">IF(AB$218=-1,AC221,IF(AB$218=99,AA221,IF(AB$218=0,INDEX($E188:$M188,0,AB$216),(INDEX($E188:$M188,0,AB$218+1)-INDEX($E188:$M188,0,AB$218))/(INDEX($E$185:$M$185,0,AB$218+1)-INDEX($E$185:$M$185,0,AB$218))+AA221)))</f>
        <v>3.5671400533448394</v>
      </c>
      <c r="AC221" s="186" cm="1">
        <f t="array" ref="AC221">IF(AC$218=-1,AD221,IF(AC$218=99,AB221,IF(AC$218=0,INDEX($E188:$M188,0,AC$216),(INDEX($E188:$M188,0,AC$218+1)-INDEX($E188:$M188,0,AC$218))/(INDEX($E$185:$M$185,0,AC$218+1)-INDEX($E$185:$M$185,0,AC$218))+AB221)))</f>
        <v>3.6943423377136808</v>
      </c>
      <c r="AD221" s="186" cm="1">
        <f t="array" ref="AD221">IF(AD$218=-1,AE221,IF(AD$218=99,AC221,IF(AD$218=0,INDEX($E188:$M188,0,AD$216),(INDEX($E188:$M188,0,AD$218+1)-INDEX($E188:$M188,0,AD$218))/(INDEX($E$185:$M$185,0,AD$218+1)-INDEX($E$185:$M$185,0,AD$218))+AC221)))</f>
        <v>3.8215446220825222</v>
      </c>
      <c r="AE221" s="186" cm="1">
        <f t="array" ref="AE221">IF(AE$218=-1,AF221,IF(AE$218=99,AD221,IF(AE$218=0,INDEX($E188:$M188,0,AE$216),(INDEX($E188:$M188,0,AE$218+1)-INDEX($E188:$M188,0,AE$218))/(INDEX($E$185:$M$185,0,AE$218+1)-INDEX($E$185:$M$185,0,AE$218))+AD221)))</f>
        <v>3.9487469064513636</v>
      </c>
      <c r="AF221" s="186" cm="1">
        <f t="array" ref="AF221">IF(AF$218=-1,AG221,IF(AF$218=99,AE221,IF(AF$218=0,INDEX($E188:$M188,0,AF$216),(INDEX($E188:$M188,0,AF$218+1)-INDEX($E188:$M188,0,AF$218))/(INDEX($E$185:$M$185,0,AF$218+1)-INDEX($E$185:$M$185,0,AF$218))+AE221)))</f>
        <v>4.0759491908202046</v>
      </c>
      <c r="AG221" s="186" cm="1">
        <f t="array" ref="AG221">IF(AG$218=-1,AH221,IF(AG$218=99,AF221,IF(AG$218=0,INDEX($E188:$M188,0,AG$216),(INDEX($E188:$M188,0,AG$218+1)-INDEX($E188:$M188,0,AG$218))/(INDEX($E$185:$M$185,0,AG$218+1)-INDEX($E$185:$M$185,0,AG$218))+AF221)))</f>
        <v>4.2031514751890455</v>
      </c>
      <c r="AH221" s="186" cm="1">
        <f t="array" ref="AH221">IF(AH$218=-1,AI221,IF(AH$218=99,AG221,IF(AH$218=0,INDEX($E188:$M188,0,AH$216),(INDEX($E188:$M188,0,AH$218+1)-INDEX($E188:$M188,0,AH$218))/(INDEX($E$185:$M$185,0,AH$218+1)-INDEX($E$185:$M$185,0,AH$218))+AG221)))</f>
        <v>4.3303537595578865</v>
      </c>
      <c r="AI221" s="186" cm="1">
        <f t="array" ref="AI221">IF(AI$218=-1,AJ221,IF(AI$218=99,AH221,IF(AI$218=0,INDEX($E188:$M188,0,AI$216),(INDEX($E188:$M188,0,AI$218+1)-INDEX($E188:$M188,0,AI$218))/(INDEX($E$185:$M$185,0,AI$218+1)-INDEX($E$185:$M$185,0,AI$218))+AH221)))</f>
        <v>4.4575560439267274</v>
      </c>
      <c r="AJ221" s="186" cm="1">
        <f t="array" ref="AJ221">IF(AJ$218=-1,AK221,IF(AJ$218=99,AI221,IF(AJ$218=0,INDEX($E188:$M188,0,AJ$216),(INDEX($E188:$M188,0,AJ$218+1)-INDEX($E188:$M188,0,AJ$218))/(INDEX($E$185:$M$185,0,AJ$218+1)-INDEX($E$185:$M$185,0,AJ$218))+AI221)))</f>
        <v>4.5847583282955684</v>
      </c>
      <c r="AK221" s="186" cm="1">
        <f t="array" ref="AK221">IF(AK$218=-1,AL221,IF(AK$218=99,AJ221,IF(AK$218=0,INDEX($E188:$M188,0,AK$216),(INDEX($E188:$M188,0,AK$218+1)-INDEX($E188:$M188,0,AK$218))/(INDEX($E$185:$M$185,0,AK$218+1)-INDEX($E$185:$M$185,0,AK$218))+AJ221)))</f>
        <v>4.7119606126644094</v>
      </c>
      <c r="AL221" s="186" cm="1">
        <f t="array" ref="AL221">IF(AL$218=-1,AM221,IF(AL$218=99,AK221,IF(AL$218=0,INDEX($E188:$M188,0,AL$216),(INDEX($E188:$M188,0,AL$218+1)-INDEX($E188:$M188,0,AL$218))/(INDEX($E$185:$M$185,0,AL$218+1)-INDEX($E$185:$M$185,0,AL$218))+AK221)))</f>
        <v>4.8391628970332521</v>
      </c>
      <c r="AM221" s="299">
        <f t="shared" si="605"/>
        <v>5.4846896348103522</v>
      </c>
      <c r="AN221" s="186" cm="1">
        <f t="array" ref="AN221">IF(AN$218=-1,AO221,IF(AN$218=99,AM221,IF(AN$218=0,INDEX($E188:$M188,0,AN$216),(INDEX($E188:$M188,0,AN$218+1)-INDEX($E188:$M188,0,AN$218))/(INDEX($E$185:$M$185,0,AN$218+1)-INDEX($E$185:$M$185,0,AN$218))+AM221)))</f>
        <v>6.1302163725874523</v>
      </c>
      <c r="AO221" s="186" cm="1">
        <f t="array" ref="AO221">IF(AO$218=-1,AP221,IF(AO$218=99,AN221,IF(AO$218=0,INDEX($E188:$M188,0,AO$216),(INDEX($E188:$M188,0,AO$218+1)-INDEX($E188:$M188,0,AO$218))/(INDEX($E$185:$M$185,0,AO$218+1)-INDEX($E$185:$M$185,0,AO$218))+AN221)))</f>
        <v>6.1302163725874523</v>
      </c>
      <c r="AP221" s="186" cm="1">
        <f t="array" ref="AP221">IF(AP$218=-1,#REF!,IF(AP$218=99,AO221,IF(AP$218=0,INDEX($E188:$M188,0,AP$216),(INDEX($E188:$M188,0,AP$218+1)-INDEX($E188:$M188,0,AP$218))/(INDEX($E$185:$M$185,0,AP$218+1)-INDEX($E$185:$M$185,0,AP$218))+AO221)))</f>
        <v>6.1302163725874523</v>
      </c>
      <c r="AQ221" s="186"/>
      <c r="AT221" s="186"/>
      <c r="AU221" s="186"/>
      <c r="BE221" s="186">
        <f t="shared" si="603"/>
        <v>3.3646857046699763</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0.76940441338767729</v>
      </c>
      <c r="S222" s="186" cm="1">
        <f t="array" ref="S222">IF(S$218=-1,T222,IF(S$218=99,R222,IF(S$218=0,INDEX($E189:$M189,0,S$216),(INDEX($E189:$M189,0,S$218+1)-INDEX($E189:$M189,0,S$218))/(INDEX($E$185:$M$185,0,S$218+1)-INDEX($E$185:$M$185,0,S$218))+R222)))</f>
        <v>0.78695313311422399</v>
      </c>
      <c r="T222" s="186" cm="1">
        <f t="array" ref="T222">IF(T$218=-1,U222,IF(T$218=99,S222,IF(T$218=0,INDEX($E189:$M189,0,T$216),(INDEX($E189:$M189,0,T$218+1)-INDEX($E189:$M189,0,T$218))/(INDEX($E$185:$M$185,0,T$218+1)-INDEX($E$185:$M$185,0,T$218))+S222)))</f>
        <v>0.79014345323094148</v>
      </c>
      <c r="U222" s="186" cm="1">
        <f t="array" ref="U222">IF(U$218=-1,V222,IF(U$218=99,T222,IF(U$218=0,INDEX($E189:$M189,0,U$216),(INDEX($E189:$M189,0,U$218+1)-INDEX($E189:$M189,0,U$218))/(INDEX($E$185:$M$185,0,U$218+1)-INDEX($E$185:$M$185,0,U$218))+T222)))</f>
        <v>0.79333377334765898</v>
      </c>
      <c r="V222" s="186" cm="1">
        <f t="array" ref="V222">IF(V$218=-1,W222,IF(V$218=99,U222,IF(V$218=0,INDEX($E189:$M189,0,V$216),(INDEX($E189:$M189,0,V$218+1)-INDEX($E189:$M189,0,V$218))/(INDEX($E$185:$M$185,0,V$218+1)-INDEX($E$185:$M$185,0,V$218))+U222)))</f>
        <v>0.79652409346437647</v>
      </c>
      <c r="W222" s="186" cm="1">
        <f t="array" ref="W222">IF(W$218=-1,X222,IF(W$218=99,V222,IF(W$218=0,INDEX($E189:$M189,0,W$216),(INDEX($E189:$M189,0,W$218+1)-INDEX($E189:$M189,0,W$218))/(INDEX($E$185:$M$185,0,W$218+1)-INDEX($E$185:$M$185,0,W$218))+V222)))</f>
        <v>0.79971441358109396</v>
      </c>
      <c r="X222" s="186" cm="1">
        <f t="array" ref="X222">IF(X$218=-1,Y222,IF(X$218=99,W222,IF(X$218=0,INDEX($E189:$M189,0,X$216),(INDEX($E189:$M189,0,X$218+1)-INDEX($E189:$M189,0,X$218))/(INDEX($E$185:$M$185,0,X$218+1)-INDEX($E$185:$M$185,0,X$218))+W222)))</f>
        <v>0.80290473369781146</v>
      </c>
      <c r="Y222" s="186" cm="1">
        <f t="array" ref="Y222">IF(Y$218=-1,Z222,IF(Y$218=99,X222,IF(Y$218=0,INDEX($E189:$M189,0,Y$216),(INDEX($E189:$M189,0,Y$218+1)-INDEX($E189:$M189,0,Y$218))/(INDEX($E$185:$M$185,0,Y$218+1)-INDEX($E$185:$M$185,0,Y$218))+X222)))</f>
        <v>0.80609505381452895</v>
      </c>
      <c r="Z222" s="186" cm="1">
        <f t="array" ref="Z222">IF(Z$218=-1,AA222,IF(Z$218=99,Y222,IF(Z$218=0,INDEX($E189:$M189,0,Z$216),(INDEX($E189:$M189,0,Z$218+1)-INDEX($E189:$M189,0,Z$218))/(INDEX($E$185:$M$185,0,Z$218+1)-INDEX($E$185:$M$185,0,Z$218))+Y222)))</f>
        <v>0.80928537393124644</v>
      </c>
      <c r="AA222" s="186" cm="1">
        <f t="array" ref="AA222">IF(AA$218=-1,AB222,IF(AA$218=99,Z222,IF(AA$218=0,INDEX($E189:$M189,0,AA$216),(INDEX($E189:$M189,0,AA$218+1)-INDEX($E189:$M189,0,AA$218))/(INDEX($E$185:$M$185,0,AA$218+1)-INDEX($E$185:$M$185,0,AA$218))+Z222)))</f>
        <v>0.81247569404796394</v>
      </c>
      <c r="AB222" s="186" cm="1">
        <f t="array" ref="AB222">IF(AB$218=-1,AC222,IF(AB$218=99,AA222,IF(AB$218=0,INDEX($E189:$M189,0,AB$216),(INDEX($E189:$M189,0,AB$218+1)-INDEX($E189:$M189,0,AB$218))/(INDEX($E$185:$M$185,0,AB$218+1)-INDEX($E$185:$M$185,0,AB$218))+AA222)))</f>
        <v>0.81566601416468187</v>
      </c>
      <c r="AC222" s="186" cm="1">
        <f t="array" ref="AC222">IF(AC$218=-1,AD222,IF(AC$218=99,AB222,IF(AC$218=0,INDEX($E189:$M189,0,AC$216),(INDEX($E189:$M189,0,AC$218+1)-INDEX($E189:$M189,0,AC$218))/(INDEX($E$185:$M$185,0,AC$218+1)-INDEX($E$185:$M$185,0,AC$218))+AB222)))</f>
        <v>0.81134758799597995</v>
      </c>
      <c r="AD222" s="186" cm="1">
        <f t="array" ref="AD222">IF(AD$218=-1,AE222,IF(AD$218=99,AC222,IF(AD$218=0,INDEX($E189:$M189,0,AD$216),(INDEX($E189:$M189,0,AD$218+1)-INDEX($E189:$M189,0,AD$218))/(INDEX($E$185:$M$185,0,AD$218+1)-INDEX($E$185:$M$185,0,AD$218))+AC222)))</f>
        <v>0.80702916182727802</v>
      </c>
      <c r="AE222" s="186" cm="1">
        <f t="array" ref="AE222">IF(AE$218=-1,AF222,IF(AE$218=99,AD222,IF(AE$218=0,INDEX($E189:$M189,0,AE$216),(INDEX($E189:$M189,0,AE$218+1)-INDEX($E189:$M189,0,AE$218))/(INDEX($E$185:$M$185,0,AE$218+1)-INDEX($E$185:$M$185,0,AE$218))+AD222)))</f>
        <v>0.80271073565857609</v>
      </c>
      <c r="AF222" s="186" cm="1">
        <f t="array" ref="AF222">IF(AF$218=-1,AG222,IF(AF$218=99,AE222,IF(AF$218=0,INDEX($E189:$M189,0,AF$216),(INDEX($E189:$M189,0,AF$218+1)-INDEX($E189:$M189,0,AF$218))/(INDEX($E$185:$M$185,0,AF$218+1)-INDEX($E$185:$M$185,0,AF$218))+AE222)))</f>
        <v>0.79839230948987416</v>
      </c>
      <c r="AG222" s="186" cm="1">
        <f t="array" ref="AG222">IF(AG$218=-1,AH222,IF(AG$218=99,AF222,IF(AG$218=0,INDEX($E189:$M189,0,AG$216),(INDEX($E189:$M189,0,AG$218+1)-INDEX($E189:$M189,0,AG$218))/(INDEX($E$185:$M$185,0,AG$218+1)-INDEX($E$185:$M$185,0,AG$218))+AF222)))</f>
        <v>0.79407388332117224</v>
      </c>
      <c r="AH222" s="186" cm="1">
        <f t="array" ref="AH222">IF(AH$218=-1,AI222,IF(AH$218=99,AG222,IF(AH$218=0,INDEX($E189:$M189,0,AH$216),(INDEX($E189:$M189,0,AH$218+1)-INDEX($E189:$M189,0,AH$218))/(INDEX($E$185:$M$185,0,AH$218+1)-INDEX($E$185:$M$185,0,AH$218))+AG222)))</f>
        <v>0.78975545715247031</v>
      </c>
      <c r="AI222" s="186" cm="1">
        <f t="array" ref="AI222">IF(AI$218=-1,AJ222,IF(AI$218=99,AH222,IF(AI$218=0,INDEX($E189:$M189,0,AI$216),(INDEX($E189:$M189,0,AI$218+1)-INDEX($E189:$M189,0,AI$218))/(INDEX($E$185:$M$185,0,AI$218+1)-INDEX($E$185:$M$185,0,AI$218))+AH222)))</f>
        <v>0.78543703098376838</v>
      </c>
      <c r="AJ222" s="186" cm="1">
        <f t="array" ref="AJ222">IF(AJ$218=-1,AK222,IF(AJ$218=99,AI222,IF(AJ$218=0,INDEX($E189:$M189,0,AJ$216),(INDEX($E189:$M189,0,AJ$218+1)-INDEX($E189:$M189,0,AJ$218))/(INDEX($E$185:$M$185,0,AJ$218+1)-INDEX($E$185:$M$185,0,AJ$218))+AI222)))</f>
        <v>0.78111860481506645</v>
      </c>
      <c r="AK222" s="186" cm="1">
        <f t="array" ref="AK222">IF(AK$218=-1,AL222,IF(AK$218=99,AJ222,IF(AK$218=0,INDEX($E189:$M189,0,AK$216),(INDEX($E189:$M189,0,AK$218+1)-INDEX($E189:$M189,0,AK$218))/(INDEX($E$185:$M$185,0,AK$218+1)-INDEX($E$185:$M$185,0,AK$218))+AJ222)))</f>
        <v>0.77680017864636453</v>
      </c>
      <c r="AL222" s="186" cm="1">
        <f t="array" ref="AL222">IF(AL$218=-1,AM222,IF(AL$218=99,AK222,IF(AL$218=0,INDEX($E189:$M189,0,AL$216),(INDEX($E189:$M189,0,AL$218+1)-INDEX($E189:$M189,0,AL$218))/(INDEX($E$185:$M$185,0,AL$218+1)-INDEX($E$185:$M$185,0,AL$218))+AK222)))</f>
        <v>0.77248175247766315</v>
      </c>
      <c r="AM222" s="299">
        <f t="shared" si="605"/>
        <v>0.74162175323617552</v>
      </c>
      <c r="AN222" s="186" cm="1">
        <f t="array" ref="AN222">IF(AN$218=-1,AO222,IF(AN$218=99,AM222,IF(AN$218=0,INDEX($E189:$M189,0,AN$216),(INDEX($E189:$M189,0,AN$218+1)-INDEX($E189:$M189,0,AN$218))/(INDEX($E$185:$M$185,0,AN$218+1)-INDEX($E$185:$M$185,0,AN$218))+AM222)))</f>
        <v>0.71076175399468777</v>
      </c>
      <c r="AO222" s="186" cm="1">
        <f t="array" ref="AO222">IF(AO$218=-1,AP222,IF(AO$218=99,AN222,IF(AO$218=0,INDEX($E189:$M189,0,AO$216),(INDEX($E189:$M189,0,AO$218+1)-INDEX($E189:$M189,0,AO$218))/(INDEX($E$185:$M$185,0,AO$218+1)-INDEX($E$185:$M$185,0,AO$218))+AN222)))</f>
        <v>0.71076175399468777</v>
      </c>
      <c r="AP222" s="186" cm="1">
        <f t="array" ref="AP222">IF(AP$218=-1,#REF!,IF(AP$218=99,AO222,IF(AP$218=0,INDEX($E189:$M189,0,AP$216),(INDEX($E189:$M189,0,AP$218+1)-INDEX($E189:$M189,0,AP$218))/(INDEX($E$185:$M$185,0,AP$218+1)-INDEX($E$185:$M$185,0,AP$218))+AO222)))</f>
        <v>0.71076175399468777</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7.2688665019612859</v>
      </c>
      <c r="S223" s="186" cm="1">
        <f t="array" ref="S223">IF(S$218=-1,T223,IF(S$218=99,R223,IF(S$218=0,INDEX($E190:$M190,0,S$216),(INDEX($E190:$M190,0,S$218+1)-INDEX($E190:$M190,0,S$218))/(INDEX($E$185:$M$185,0,S$218+1)-INDEX($E$185:$M$185,0,S$218))+R223)))</f>
        <v>7.434656168296784</v>
      </c>
      <c r="T223" s="186" cm="1">
        <f t="array" ref="T223">IF(T$218=-1,U223,IF(T$218=99,S223,IF(T$218=0,INDEX($E190:$M190,0,T$216),(INDEX($E190:$M190,0,T$218+1)-INDEX($E190:$M190,0,T$218))/(INDEX($E$185:$M$185,0,T$218+1)-INDEX($E$185:$M$185,0,T$218))+S223)))</f>
        <v>7.46479637885892</v>
      </c>
      <c r="U223" s="186" cm="1">
        <f t="array" ref="U223">IF(U$218=-1,V223,IF(U$218=99,T223,IF(U$218=0,INDEX($E190:$M190,0,U$216),(INDEX($E190:$M190,0,U$218+1)-INDEX($E190:$M190,0,U$218))/(INDEX($E$185:$M$185,0,U$218+1)-INDEX($E$185:$M$185,0,U$218))+T223)))</f>
        <v>7.494936589421056</v>
      </c>
      <c r="V223" s="186" cm="1">
        <f t="array" ref="V223">IF(V$218=-1,W223,IF(V$218=99,U223,IF(V$218=0,INDEX($E190:$M190,0,V$216),(INDEX($E190:$M190,0,V$218+1)-INDEX($E190:$M190,0,V$218))/(INDEX($E$185:$M$185,0,V$218+1)-INDEX($E$185:$M$185,0,V$218))+U223)))</f>
        <v>7.525076799983192</v>
      </c>
      <c r="W223" s="186" cm="1">
        <f t="array" ref="W223">IF(W$218=-1,X223,IF(W$218=99,V223,IF(W$218=0,INDEX($E190:$M190,0,W$216),(INDEX($E190:$M190,0,W$218+1)-INDEX($E190:$M190,0,W$218))/(INDEX($E$185:$M$185,0,W$218+1)-INDEX($E$185:$M$185,0,W$218))+V223)))</f>
        <v>7.555217010545328</v>
      </c>
      <c r="X223" s="186" cm="1">
        <f t="array" ref="X223">IF(X$218=-1,Y223,IF(X$218=99,W223,IF(X$218=0,INDEX($E190:$M190,0,X$216),(INDEX($E190:$M190,0,X$218+1)-INDEX($E190:$M190,0,X$218))/(INDEX($E$185:$M$185,0,X$218+1)-INDEX($E$185:$M$185,0,X$218))+W223)))</f>
        <v>7.585357221107464</v>
      </c>
      <c r="Y223" s="186" cm="1">
        <f t="array" ref="Y223">IF(Y$218=-1,Z223,IF(Y$218=99,X223,IF(Y$218=0,INDEX($E190:$M190,0,Y$216),(INDEX($E190:$M190,0,Y$218+1)-INDEX($E190:$M190,0,Y$218))/(INDEX($E$185:$M$185,0,Y$218+1)-INDEX($E$185:$M$185,0,Y$218))+X223)))</f>
        <v>7.6154974316696</v>
      </c>
      <c r="Z223" s="186" cm="1">
        <f t="array" ref="Z223">IF(Z$218=-1,AA223,IF(Z$218=99,Y223,IF(Z$218=0,INDEX($E190:$M190,0,Z$216),(INDEX($E190:$M190,0,Z$218+1)-INDEX($E190:$M190,0,Z$218))/(INDEX($E$185:$M$185,0,Z$218+1)-INDEX($E$185:$M$185,0,Z$218))+Y223)))</f>
        <v>7.645637642231736</v>
      </c>
      <c r="AA223" s="186" cm="1">
        <f t="array" ref="AA223">IF(AA$218=-1,AB223,IF(AA$218=99,Z223,IF(AA$218=0,INDEX($E190:$M190,0,AA$216),(INDEX($E190:$M190,0,AA$218+1)-INDEX($E190:$M190,0,AA$218))/(INDEX($E$185:$M$185,0,AA$218+1)-INDEX($E$185:$M$185,0,AA$218))+Z223)))</f>
        <v>7.675777852793872</v>
      </c>
      <c r="AB223" s="186" cm="1">
        <f t="array" ref="AB223">IF(AB$218=-1,AC223,IF(AB$218=99,AA223,IF(AB$218=0,INDEX($E190:$M190,0,AB$216),(INDEX($E190:$M190,0,AB$218+1)-INDEX($E190:$M190,0,AB$218))/(INDEX($E$185:$M$185,0,AB$218+1)-INDEX($E$185:$M$185,0,AB$218))+AA223)))</f>
        <v>7.705918063356008</v>
      </c>
      <c r="AC223" s="186" cm="1">
        <f t="array" ref="AC223">IF(AC$218=-1,AD223,IF(AC$218=99,AB223,IF(AC$218=0,INDEX($E190:$M190,0,AC$216),(INDEX($E190:$M190,0,AC$218+1)-INDEX($E190:$M190,0,AC$218))/(INDEX($E$185:$M$185,0,AC$218+1)-INDEX($E$185:$M$185,0,AC$218))+AB223)))</f>
        <v>7.6651201906473503</v>
      </c>
      <c r="AD223" s="186" cm="1">
        <f t="array" ref="AD223">IF(AD$218=-1,AE223,IF(AD$218=99,AC223,IF(AD$218=0,INDEX($E190:$M190,0,AD$216),(INDEX($E190:$M190,0,AD$218+1)-INDEX($E190:$M190,0,AD$218))/(INDEX($E$185:$M$185,0,AD$218+1)-INDEX($E$185:$M$185,0,AD$218))+AC223)))</f>
        <v>7.6243223179386925</v>
      </c>
      <c r="AE223" s="186" cm="1">
        <f t="array" ref="AE223">IF(AE$218=-1,AF223,IF(AE$218=99,AD223,IF(AE$218=0,INDEX($E190:$M190,0,AE$216),(INDEX($E190:$M190,0,AE$218+1)-INDEX($E190:$M190,0,AE$218))/(INDEX($E$185:$M$185,0,AE$218+1)-INDEX($E$185:$M$185,0,AE$218))+AD223)))</f>
        <v>7.5835244452300348</v>
      </c>
      <c r="AF223" s="186" cm="1">
        <f t="array" ref="AF223">IF(AF$218=-1,AG223,IF(AF$218=99,AE223,IF(AF$218=0,INDEX($E190:$M190,0,AF$216),(INDEX($E190:$M190,0,AF$218+1)-INDEX($E190:$M190,0,AF$218))/(INDEX($E$185:$M$185,0,AF$218+1)-INDEX($E$185:$M$185,0,AF$218))+AE223)))</f>
        <v>7.542726572521377</v>
      </c>
      <c r="AG223" s="186" cm="1">
        <f t="array" ref="AG223">IF(AG$218=-1,AH223,IF(AG$218=99,AF223,IF(AG$218=0,INDEX($E190:$M190,0,AG$216),(INDEX($E190:$M190,0,AG$218+1)-INDEX($E190:$M190,0,AG$218))/(INDEX($E$185:$M$185,0,AG$218+1)-INDEX($E$185:$M$185,0,AG$218))+AF223)))</f>
        <v>7.5019286998127193</v>
      </c>
      <c r="AH223" s="186" cm="1">
        <f t="array" ref="AH223">IF(AH$218=-1,AI223,IF(AH$218=99,AG223,IF(AH$218=0,INDEX($E190:$M190,0,AH$216),(INDEX($E190:$M190,0,AH$218+1)-INDEX($E190:$M190,0,AH$218))/(INDEX($E$185:$M$185,0,AH$218+1)-INDEX($E$185:$M$185,0,AH$218))+AG223)))</f>
        <v>7.4611308271040615</v>
      </c>
      <c r="AI223" s="186" cm="1">
        <f t="array" ref="AI223">IF(AI$218=-1,AJ223,IF(AI$218=99,AH223,IF(AI$218=0,INDEX($E190:$M190,0,AI$216),(INDEX($E190:$M190,0,AI$218+1)-INDEX($E190:$M190,0,AI$218))/(INDEX($E$185:$M$185,0,AI$218+1)-INDEX($E$185:$M$185,0,AI$218))+AH223)))</f>
        <v>7.4203329543954037</v>
      </c>
      <c r="AJ223" s="186" cm="1">
        <f t="array" ref="AJ223">IF(AJ$218=-1,AK223,IF(AJ$218=99,AI223,IF(AJ$218=0,INDEX($E190:$M190,0,AJ$216),(INDEX($E190:$M190,0,AJ$218+1)-INDEX($E190:$M190,0,AJ$218))/(INDEX($E$185:$M$185,0,AJ$218+1)-INDEX($E$185:$M$185,0,AJ$218))+AI223)))</f>
        <v>7.379535081686746</v>
      </c>
      <c r="AK223" s="186" cm="1">
        <f t="array" ref="AK223">IF(AK$218=-1,AL223,IF(AK$218=99,AJ223,IF(AK$218=0,INDEX($E190:$M190,0,AK$216),(INDEX($E190:$M190,0,AK$218+1)-INDEX($E190:$M190,0,AK$218))/(INDEX($E$185:$M$185,0,AK$218+1)-INDEX($E$185:$M$185,0,AK$218))+AJ223)))</f>
        <v>7.3387372089780882</v>
      </c>
      <c r="AL223" s="186" cm="1">
        <f t="array" ref="AL223">IF(AL$218=-1,AM223,IF(AL$218=99,AK223,IF(AL$218=0,INDEX($E190:$M190,0,AL$216),(INDEX($E190:$M190,0,AL$218+1)-INDEX($E190:$M190,0,AL$218))/(INDEX($E$185:$M$185,0,AL$218+1)-INDEX($E$185:$M$185,0,AL$218))+AK223)))</f>
        <v>7.2979393362694278</v>
      </c>
      <c r="AM223" s="299">
        <f t="shared" si="605"/>
        <v>7.0063927700763191</v>
      </c>
      <c r="AN223" s="186" cm="1">
        <f t="array" ref="AN223">IF(AN$218=-1,AO223,IF(AN$218=99,AM223,IF(AN$218=0,INDEX($E190:$M190,0,AN$216),(INDEX($E190:$M190,0,AN$218+1)-INDEX($E190:$M190,0,AN$218))/(INDEX($E$185:$M$185,0,AN$218+1)-INDEX($E$185:$M$185,0,AN$218))+AM223)))</f>
        <v>6.7148462038832104</v>
      </c>
      <c r="AO223" s="186" cm="1">
        <f t="array" ref="AO223">IF(AO$218=-1,AP223,IF(AO$218=99,AN223,IF(AO$218=0,INDEX($E190:$M190,0,AO$216),(INDEX($E190:$M190,0,AO$218+1)-INDEX($E190:$M190,0,AO$218))/(INDEX($E$185:$M$185,0,AO$218+1)-INDEX($E$185:$M$185,0,AO$218))+AN223)))</f>
        <v>6.7148462038832104</v>
      </c>
      <c r="AP223" s="186" cm="1">
        <f t="array" ref="AP223">IF(AP$218=-1,#REF!,IF(AP$218=99,AO223,IF(AP$218=0,INDEX($E190:$M190,0,AP$216),(INDEX($E190:$M190,0,AP$218+1)-INDEX($E190:$M190,0,AP$218))/(INDEX($E$185:$M$185,0,AP$218+1)-INDEX($E$185:$M$185,0,AP$218))+AO223)))</f>
        <v>6.7148462038832104</v>
      </c>
      <c r="AQ223" s="186"/>
      <c r="AT223" s="186"/>
      <c r="AU223" s="186"/>
      <c r="BE223" s="186">
        <f t="shared" si="603"/>
        <v>5.8698256197369378</v>
      </c>
      <c r="BF223" s="109">
        <f t="shared" si="604"/>
        <v>4.9146655581378935E-2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0.10219175120925041</v>
      </c>
      <c r="S224" s="186" cm="1">
        <f t="array" ref="S224">IF(S$218=-1,T224,IF(S$218=99,R224,IF(S$218=0,INDEX($E191:$M191,0,S$216),(INDEX($E191:$M191,0,S$218+1)-INDEX($E191:$M191,0,S$218))/(INDEX($E$185:$M$185,0,S$218+1)-INDEX($E$185:$M$185,0,S$218))+R224)))</f>
        <v>0.29553593035901915</v>
      </c>
      <c r="T224" s="186" cm="1">
        <f t="array" ref="T224">IF(T$218=-1,U224,IF(T$218=99,S224,IF(T$218=0,INDEX($E191:$M191,0,T$216),(INDEX($E191:$M191,0,T$218+1)-INDEX($E191:$M191,0,T$218))/(INDEX($E$185:$M$185,0,T$218+1)-INDEX($E$185:$M$185,0,T$218))+S224)))</f>
        <v>0.32653261971223396</v>
      </c>
      <c r="U224" s="186" cm="1">
        <f t="array" ref="U224">IF(U$218=-1,V224,IF(U$218=99,T224,IF(U$218=0,INDEX($E191:$M191,0,U$216),(INDEX($E191:$M191,0,U$218+1)-INDEX($E191:$M191,0,U$218))/(INDEX($E$185:$M$185,0,U$218+1)-INDEX($E$185:$M$185,0,U$218))+T224)))</f>
        <v>0.35752930906544877</v>
      </c>
      <c r="V224" s="186" cm="1">
        <f t="array" ref="V224">IF(V$218=-1,W224,IF(V$218=99,U224,IF(V$218=0,INDEX($E191:$M191,0,V$216),(INDEX($E191:$M191,0,V$218+1)-INDEX($E191:$M191,0,V$218))/(INDEX($E$185:$M$185,0,V$218+1)-INDEX($E$185:$M$185,0,V$218))+U224)))</f>
        <v>0.38852599841866359</v>
      </c>
      <c r="W224" s="186" cm="1">
        <f t="array" ref="W224">IF(W$218=-1,X224,IF(W$218=99,V224,IF(W$218=0,INDEX($E191:$M191,0,W$216),(INDEX($E191:$M191,0,W$218+1)-INDEX($E191:$M191,0,W$218))/(INDEX($E$185:$M$185,0,W$218+1)-INDEX($E$185:$M$185,0,W$218))+V224)))</f>
        <v>0.4195226877718784</v>
      </c>
      <c r="X224" s="186" cm="1">
        <f t="array" ref="X224">IF(X$218=-1,Y224,IF(X$218=99,W224,IF(X$218=0,INDEX($E191:$M191,0,X$216),(INDEX($E191:$M191,0,X$218+1)-INDEX($E191:$M191,0,X$218))/(INDEX($E$185:$M$185,0,X$218+1)-INDEX($E$185:$M$185,0,X$218))+W224)))</f>
        <v>0.45051937712509321</v>
      </c>
      <c r="Y224" s="186" cm="1">
        <f t="array" ref="Y224">IF(Y$218=-1,Z224,IF(Y$218=99,X224,IF(Y$218=0,INDEX($E191:$M191,0,Y$216),(INDEX($E191:$M191,0,Y$218+1)-INDEX($E191:$M191,0,Y$218))/(INDEX($E$185:$M$185,0,Y$218+1)-INDEX($E$185:$M$185,0,Y$218))+X224)))</f>
        <v>0.48151606647830802</v>
      </c>
      <c r="Z224" s="186" cm="1">
        <f t="array" ref="Z224">IF(Z$218=-1,AA224,IF(Z$218=99,Y224,IF(Z$218=0,INDEX($E191:$M191,0,Z$216),(INDEX($E191:$M191,0,Z$218+1)-INDEX($E191:$M191,0,Z$218))/(INDEX($E$185:$M$185,0,Z$218+1)-INDEX($E$185:$M$185,0,Z$218))+Y224)))</f>
        <v>0.51251275583152278</v>
      </c>
      <c r="AA224" s="186" cm="1">
        <f t="array" ref="AA224">IF(AA$218=-1,AB224,IF(AA$218=99,Z224,IF(AA$218=0,INDEX($E191:$M191,0,AA$216),(INDEX($E191:$M191,0,AA$218+1)-INDEX($E191:$M191,0,AA$218))/(INDEX($E$185:$M$185,0,AA$218+1)-INDEX($E$185:$M$185,0,AA$218))+Z224)))</f>
        <v>0.54350944518473754</v>
      </c>
      <c r="AB224" s="186" cm="1">
        <f t="array" ref="AB224">IF(AB$218=-1,AC224,IF(AB$218=99,AA224,IF(AB$218=0,INDEX($E191:$M191,0,AB$216),(INDEX($E191:$M191,0,AB$218+1)-INDEX($E191:$M191,0,AB$218))/(INDEX($E$185:$M$185,0,AB$218+1)-INDEX($E$185:$M$185,0,AB$218))+AA224)))</f>
        <v>0.5745061345379523</v>
      </c>
      <c r="AC224" s="186" cm="1">
        <f t="array" ref="AC224">IF(AC$218=-1,AD224,IF(AC$218=99,AB224,IF(AC$218=0,INDEX($E191:$M191,0,AC$216),(INDEX($E191:$M191,0,AC$218+1)-INDEX($E191:$M191,0,AC$218))/(INDEX($E$185:$M$185,0,AC$218+1)-INDEX($E$185:$M$185,0,AC$218))+AB224)))</f>
        <v>0.6267067918304523</v>
      </c>
      <c r="AD224" s="186" cm="1">
        <f t="array" ref="AD224">IF(AD$218=-1,AE224,IF(AD$218=99,AC224,IF(AD$218=0,INDEX($E191:$M191,0,AD$216),(INDEX($E191:$M191,0,AD$218+1)-INDEX($E191:$M191,0,AD$218))/(INDEX($E$185:$M$185,0,AD$218+1)-INDEX($E$185:$M$185,0,AD$218))+AC224)))</f>
        <v>0.67890744912295231</v>
      </c>
      <c r="AE224" s="186" cm="1">
        <f t="array" ref="AE224">IF(AE$218=-1,AF224,IF(AE$218=99,AD224,IF(AE$218=0,INDEX($E191:$M191,0,AE$216),(INDEX($E191:$M191,0,AE$218+1)-INDEX($E191:$M191,0,AE$218))/(INDEX($E$185:$M$185,0,AE$218+1)-INDEX($E$185:$M$185,0,AE$218))+AD224)))</f>
        <v>0.73110810641545232</v>
      </c>
      <c r="AF224" s="186" cm="1">
        <f t="array" ref="AF224">IF(AF$218=-1,AG224,IF(AF$218=99,AE224,IF(AF$218=0,INDEX($E191:$M191,0,AF$216),(INDEX($E191:$M191,0,AF$218+1)-INDEX($E191:$M191,0,AF$218))/(INDEX($E$185:$M$185,0,AF$218+1)-INDEX($E$185:$M$185,0,AF$218))+AE224)))</f>
        <v>0.78330876370795233</v>
      </c>
      <c r="AG224" s="186" cm="1">
        <f t="array" ref="AG224">IF(AG$218=-1,AH224,IF(AG$218=99,AF224,IF(AG$218=0,INDEX($E191:$M191,0,AG$216),(INDEX($E191:$M191,0,AG$218+1)-INDEX($E191:$M191,0,AG$218))/(INDEX($E$185:$M$185,0,AG$218+1)-INDEX($E$185:$M$185,0,AG$218))+AF224)))</f>
        <v>0.83550942100045233</v>
      </c>
      <c r="AH224" s="186" cm="1">
        <f t="array" ref="AH224">IF(AH$218=-1,AI224,IF(AH$218=99,AG224,IF(AH$218=0,INDEX($E191:$M191,0,AH$216),(INDEX($E191:$M191,0,AH$218+1)-INDEX($E191:$M191,0,AH$218))/(INDEX($E$185:$M$185,0,AH$218+1)-INDEX($E$185:$M$185,0,AH$218))+AG224)))</f>
        <v>0.88771007829295234</v>
      </c>
      <c r="AI224" s="186" cm="1">
        <f t="array" ref="AI224">IF(AI$218=-1,AJ224,IF(AI$218=99,AH224,IF(AI$218=0,INDEX($E191:$M191,0,AI$216),(INDEX($E191:$M191,0,AI$218+1)-INDEX($E191:$M191,0,AI$218))/(INDEX($E$185:$M$185,0,AI$218+1)-INDEX($E$185:$M$185,0,AI$218))+AH224)))</f>
        <v>0.93991073558545235</v>
      </c>
      <c r="AJ224" s="186" cm="1">
        <f t="array" ref="AJ224">IF(AJ$218=-1,AK224,IF(AJ$218=99,AI224,IF(AJ$218=0,INDEX($E191:$M191,0,AJ$216),(INDEX($E191:$M191,0,AJ$218+1)-INDEX($E191:$M191,0,AJ$218))/(INDEX($E$185:$M$185,0,AJ$218+1)-INDEX($E$185:$M$185,0,AJ$218))+AI224)))</f>
        <v>0.99211139287795236</v>
      </c>
      <c r="AK224" s="186" cm="1">
        <f t="array" ref="AK224">IF(AK$218=-1,AL224,IF(AK$218=99,AJ224,IF(AK$218=0,INDEX($E191:$M191,0,AK$216),(INDEX($E191:$M191,0,AK$218+1)-INDEX($E191:$M191,0,AK$218))/(INDEX($E$185:$M$185,0,AK$218+1)-INDEX($E$185:$M$185,0,AK$218))+AJ224)))</f>
        <v>1.0443120501704524</v>
      </c>
      <c r="AL224" s="186" cm="1">
        <f t="array" ref="AL224">IF(AL$218=-1,AM224,IF(AL$218=99,AK224,IF(AL$218=0,INDEX($E191:$M191,0,AL$216),(INDEX($E191:$M191,0,AL$218+1)-INDEX($E191:$M191,0,AL$218))/(INDEX($E$185:$M$185,0,AL$218+1)-INDEX($E$185:$M$185,0,AL$218))+AK224)))</f>
        <v>1.0965127074629528</v>
      </c>
      <c r="AM224" s="299">
        <f t="shared" si="605"/>
        <v>1.3367114129636035</v>
      </c>
      <c r="AN224" s="186" cm="1">
        <f t="array" ref="AN224">IF(AN$218=-1,AO224,IF(AN$218=99,AM224,IF(AN$218=0,INDEX($E191:$M191,0,AN$216),(INDEX($E191:$M191,0,AN$218+1)-INDEX($E191:$M191,0,AN$218))/(INDEX($E$185:$M$185,0,AN$218+1)-INDEX($E$185:$M$185,0,AN$218))+AM224)))</f>
        <v>1.5769101184642544</v>
      </c>
      <c r="AO224" s="186" cm="1">
        <f t="array" ref="AO224">IF(AO$218=-1,AP224,IF(AO$218=99,AN224,IF(AO$218=0,INDEX($E191:$M191,0,AO$216),(INDEX($E191:$M191,0,AO$218+1)-INDEX($E191:$M191,0,AO$218))/(INDEX($E$185:$M$185,0,AO$218+1)-INDEX($E$185:$M$185,0,AO$218))+AN224)))</f>
        <v>1.5769101184642544</v>
      </c>
      <c r="AP224" s="186" cm="1">
        <f t="array" ref="AP224">IF(AP$218=-1,#REF!,IF(AP$218=99,AO224,IF(AP$218=0,INDEX($E191:$M191,0,AP$216),(INDEX($E191:$M191,0,AP$218+1)-INDEX($E191:$M191,0,AP$218))/(INDEX($E$185:$M$185,0,AP$218+1)-INDEX($E$185:$M$185,0,AP$218))+AO224)))</f>
        <v>1.5769101184642544</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8.967720358741504</v>
      </c>
      <c r="S225" s="186" cm="1">
        <f t="array" ref="S225">IF(S$218=-1,T225,IF(S$218=99,R225,IF(S$218=0,INDEX($E192:$M192,0,S$216),(INDEX($E192:$M192,0,S$218+1)-INDEX($E192:$M192,0,S$218))/(INDEX($E$185:$M$185,0,S$218+1)-INDEX($E$185:$M$185,0,S$218))+R225)))</f>
        <v>9.1722578015002405</v>
      </c>
      <c r="T225" s="186" cm="1">
        <f t="array" ref="T225">IF(T$218=-1,U225,IF(T$218=99,S225,IF(T$218=0,INDEX($E192:$M192,0,T$216),(INDEX($E192:$M192,0,T$218+1)-INDEX($E192:$M192,0,T$218))/(INDEX($E$185:$M$185,0,T$218+1)-INDEX($E$185:$M$185,0,T$218))+S225)))</f>
        <v>9.2094422758336041</v>
      </c>
      <c r="U225" s="186" cm="1">
        <f t="array" ref="U225">IF(U$218=-1,V225,IF(U$218=99,T225,IF(U$218=0,INDEX($E192:$M192,0,U$216),(INDEX($E192:$M192,0,U$218+1)-INDEX($E192:$M192,0,U$218))/(INDEX($E$185:$M$185,0,U$218+1)-INDEX($E$185:$M$185,0,U$218))+T225)))</f>
        <v>9.2466267501669677</v>
      </c>
      <c r="V225" s="186" cm="1">
        <f t="array" ref="V225">IF(V$218=-1,W225,IF(V$218=99,U225,IF(V$218=0,INDEX($E192:$M192,0,V$216),(INDEX($E192:$M192,0,V$218+1)-INDEX($E192:$M192,0,V$218))/(INDEX($E$185:$M$185,0,V$218+1)-INDEX($E$185:$M$185,0,V$218))+U225)))</f>
        <v>9.2838112245003312</v>
      </c>
      <c r="W225" s="186" cm="1">
        <f t="array" ref="W225">IF(W$218=-1,X225,IF(W$218=99,V225,IF(W$218=0,INDEX($E192:$M192,0,W$216),(INDEX($E192:$M192,0,W$218+1)-INDEX($E192:$M192,0,W$218))/(INDEX($E$185:$M$185,0,W$218+1)-INDEX($E$185:$M$185,0,W$218))+V225)))</f>
        <v>9.3209956988336948</v>
      </c>
      <c r="X225" s="186" cm="1">
        <f t="array" ref="X225">IF(X$218=-1,Y225,IF(X$218=99,W225,IF(X$218=0,INDEX($E192:$M192,0,X$216),(INDEX($E192:$M192,0,X$218+1)-INDEX($E192:$M192,0,X$218))/(INDEX($E$185:$M$185,0,X$218+1)-INDEX($E$185:$M$185,0,X$218))+W225)))</f>
        <v>9.3581801731670584</v>
      </c>
      <c r="Y225" s="186" cm="1">
        <f t="array" ref="Y225">IF(Y$218=-1,Z225,IF(Y$218=99,X225,IF(Y$218=0,INDEX($E192:$M192,0,Y$216),(INDEX($E192:$M192,0,Y$218+1)-INDEX($E192:$M192,0,Y$218))/(INDEX($E$185:$M$185,0,Y$218+1)-INDEX($E$185:$M$185,0,Y$218))+X225)))</f>
        <v>9.395364647500422</v>
      </c>
      <c r="Z225" s="186" cm="1">
        <f t="array" ref="Z225">IF(Z$218=-1,AA225,IF(Z$218=99,Y225,IF(Z$218=0,INDEX($E192:$M192,0,Z$216),(INDEX($E192:$M192,0,Z$218+1)-INDEX($E192:$M192,0,Z$218))/(INDEX($E$185:$M$185,0,Z$218+1)-INDEX($E$185:$M$185,0,Z$218))+Y225)))</f>
        <v>9.4325491218337856</v>
      </c>
      <c r="AA225" s="186" cm="1">
        <f t="array" ref="AA225">IF(AA$218=-1,AB225,IF(AA$218=99,Z225,IF(AA$218=0,INDEX($E192:$M192,0,AA$216),(INDEX($E192:$M192,0,AA$218+1)-INDEX($E192:$M192,0,AA$218))/(INDEX($E$185:$M$185,0,AA$218+1)-INDEX($E$185:$M$185,0,AA$218))+Z225)))</f>
        <v>9.4697335961671492</v>
      </c>
      <c r="AB225" s="186" cm="1">
        <f t="array" ref="AB225">IF(AB$218=-1,AC225,IF(AB$218=99,AA225,IF(AB$218=0,INDEX($E192:$M192,0,AB$216),(INDEX($E192:$M192,0,AB$218+1)-INDEX($E192:$M192,0,AB$218))/(INDEX($E$185:$M$185,0,AB$218+1)-INDEX($E$185:$M$185,0,AB$218))+AA225)))</f>
        <v>9.5069180705005074</v>
      </c>
      <c r="AC225" s="186" cm="1">
        <f t="array" ref="AC225">IF(AC$218=-1,AD225,IF(AC$218=99,AB225,IF(AC$218=0,INDEX($E192:$M192,0,AC$216),(INDEX($E192:$M192,0,AC$218+1)-INDEX($E192:$M192,0,AC$218))/(INDEX($E$185:$M$185,0,AC$218+1)-INDEX($E$185:$M$185,0,AC$218))+AB225)))</f>
        <v>9.4565850627909747</v>
      </c>
      <c r="AD225" s="186" cm="1">
        <f t="array" ref="AD225">IF(AD$218=-1,AE225,IF(AD$218=99,AC225,IF(AD$218=0,INDEX($E192:$M192,0,AD$216),(INDEX($E192:$M192,0,AD$218+1)-INDEX($E192:$M192,0,AD$218))/(INDEX($E$185:$M$185,0,AD$218+1)-INDEX($E$185:$M$185,0,AD$218))+AC225)))</f>
        <v>9.4062520550814419</v>
      </c>
      <c r="AE225" s="186" cm="1">
        <f t="array" ref="AE225">IF(AE$218=-1,AF225,IF(AE$218=99,AD225,IF(AE$218=0,INDEX($E192:$M192,0,AE$216),(INDEX($E192:$M192,0,AE$218+1)-INDEX($E192:$M192,0,AE$218))/(INDEX($E$185:$M$185,0,AE$218+1)-INDEX($E$185:$M$185,0,AE$218))+AD225)))</f>
        <v>9.3559190473719092</v>
      </c>
      <c r="AF225" s="186" cm="1">
        <f t="array" ref="AF225">IF(AF$218=-1,AG225,IF(AF$218=99,AE225,IF(AF$218=0,INDEX($E192:$M192,0,AF$216),(INDEX($E192:$M192,0,AF$218+1)-INDEX($E192:$M192,0,AF$218))/(INDEX($E$185:$M$185,0,AF$218+1)-INDEX($E$185:$M$185,0,AF$218))+AE225)))</f>
        <v>9.3055860396623764</v>
      </c>
      <c r="AG225" s="186" cm="1">
        <f t="array" ref="AG225">IF(AG$218=-1,AH225,IF(AG$218=99,AF225,IF(AG$218=0,INDEX($E192:$M192,0,AG$216),(INDEX($E192:$M192,0,AG$218+1)-INDEX($E192:$M192,0,AG$218))/(INDEX($E$185:$M$185,0,AG$218+1)-INDEX($E$185:$M$185,0,AG$218))+AF225)))</f>
        <v>9.2552530319528437</v>
      </c>
      <c r="AH225" s="186" cm="1">
        <f t="array" ref="AH225">IF(AH$218=-1,AI225,IF(AH$218=99,AG225,IF(AH$218=0,INDEX($E192:$M192,0,AH$216),(INDEX($E192:$M192,0,AH$218+1)-INDEX($E192:$M192,0,AH$218))/(INDEX($E$185:$M$185,0,AH$218+1)-INDEX($E$185:$M$185,0,AH$218))+AG225)))</f>
        <v>9.2049200242433109</v>
      </c>
      <c r="AI225" s="186" cm="1">
        <f t="array" ref="AI225">IF(AI$218=-1,AJ225,IF(AI$218=99,AH225,IF(AI$218=0,INDEX($E192:$M192,0,AI$216),(INDEX($E192:$M192,0,AI$218+1)-INDEX($E192:$M192,0,AI$218))/(INDEX($E$185:$M$185,0,AI$218+1)-INDEX($E$185:$M$185,0,AI$218))+AH225)))</f>
        <v>9.1545870165337782</v>
      </c>
      <c r="AJ225" s="186" cm="1">
        <f t="array" ref="AJ225">IF(AJ$218=-1,AK225,IF(AJ$218=99,AI225,IF(AJ$218=0,INDEX($E192:$M192,0,AJ$216),(INDEX($E192:$M192,0,AJ$218+1)-INDEX($E192:$M192,0,AJ$218))/(INDEX($E$185:$M$185,0,AJ$218+1)-INDEX($E$185:$M$185,0,AJ$218))+AI225)))</f>
        <v>9.1042540088242454</v>
      </c>
      <c r="AK225" s="186" cm="1">
        <f t="array" ref="AK225">IF(AK$218=-1,AL225,IF(AK$218=99,AJ225,IF(AK$218=0,INDEX($E192:$M192,0,AK$216),(INDEX($E192:$M192,0,AK$218+1)-INDEX($E192:$M192,0,AK$218))/(INDEX($E$185:$M$185,0,AK$218+1)-INDEX($E$185:$M$185,0,AK$218))+AJ225)))</f>
        <v>9.0539210011147127</v>
      </c>
      <c r="AL225" s="186" cm="1">
        <f t="array" ref="AL225">IF(AL$218=-1,AM225,IF(AL$218=99,AK225,IF(AL$218=0,INDEX($E192:$M192,0,AL$216),(INDEX($E192:$M192,0,AL$218+1)-INDEX($E192:$M192,0,AL$218))/(INDEX($E$185:$M$185,0,AL$218+1)-INDEX($E$185:$M$185,0,AL$218))+AK225)))</f>
        <v>9.003587993405187</v>
      </c>
      <c r="AM225" s="299">
        <f t="shared" si="605"/>
        <v>8.6439021914351457</v>
      </c>
      <c r="AN225" s="186" cm="1">
        <f t="array" ref="AN225">IF(AN$218=-1,AO225,IF(AN$218=99,AM225,IF(AN$218=0,INDEX($E192:$M192,0,AN$216),(INDEX($E192:$M192,0,AN$218+1)-INDEX($E192:$M192,0,AN$218))/(INDEX($E$185:$M$185,0,AN$218+1)-INDEX($E$185:$M$185,0,AN$218))+AM225)))</f>
        <v>8.2842163894651044</v>
      </c>
      <c r="AO225" s="186" cm="1">
        <f t="array" ref="AO225">IF(AO$218=-1,AP225,IF(AO$218=99,AN225,IF(AO$218=0,INDEX($E192:$M192,0,AO$216),(INDEX($E192:$M192,0,AO$218+1)-INDEX($E192:$M192,0,AO$218))/(INDEX($E$185:$M$185,0,AO$218+1)-INDEX($E$185:$M$185,0,AO$218))+AN225)))</f>
        <v>8.2842163894651044</v>
      </c>
      <c r="AP225" s="186" cm="1">
        <f t="array" ref="AP225">IF(AP$218=-1,#REF!,IF(AP$218=99,AO225,IF(AP$218=0,INDEX($E192:$M192,0,AP$216),(INDEX($E192:$M192,0,AP$218+1)-INDEX($E192:$M192,0,AP$218))/(INDEX($E$185:$M$185,0,AP$218+1)-INDEX($E$185:$M$185,0,AP$218))+AO225)))</f>
        <v>8.2842163894651044</v>
      </c>
      <c r="AQ225" s="186"/>
      <c r="AT225" s="186"/>
      <c r="AU225" s="186"/>
      <c r="BE225" s="186">
        <f t="shared" si="603"/>
        <v>15.023482841814213</v>
      </c>
      <c r="BF225" s="109">
        <f t="shared" si="604"/>
        <v>4.9146655581378998E-2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0.64257947683872407</v>
      </c>
      <c r="S226" s="186" cm="1">
        <f t="array" ref="S226">IF(S$218=-1,T226,IF(S$218=99,R226,IF(S$218=0,INDEX($E193:$M193,0,S$216),(INDEX($E193:$M193,0,S$218+1)-INDEX($E193:$M193,0,S$218))/(INDEX($E$185:$M$185,0,S$218+1)-INDEX($E$185:$M$185,0,S$218))+R226)))</f>
        <v>0.63122704466481427</v>
      </c>
      <c r="T226" s="186" cm="1">
        <f t="array" ref="T226">IF(T$218=-1,U226,IF(T$218=99,S226,IF(T$218=0,INDEX($E193:$M193,0,T$216),(INDEX($E193:$M193,0,T$218+1)-INDEX($E193:$M193,0,T$218))/(INDEX($E$185:$M$185,0,T$218+1)-INDEX($E$185:$M$185,0,T$218))+S226)))</f>
        <v>0.64700404302502257</v>
      </c>
      <c r="U226" s="186" cm="1">
        <f t="array" ref="U226">IF(U$218=-1,V226,IF(U$218=99,T226,IF(U$218=0,INDEX($E193:$M193,0,U$216),(INDEX($E193:$M193,0,U$218+1)-INDEX($E193:$M193,0,U$218))/(INDEX($E$185:$M$185,0,U$218+1)-INDEX($E$185:$M$185,0,U$218))+T226)))</f>
        <v>0.66278104138523086</v>
      </c>
      <c r="V226" s="186" cm="1">
        <f t="array" ref="V226">IF(V$218=-1,W226,IF(V$218=99,U226,IF(V$218=0,INDEX($E193:$M193,0,V$216),(INDEX($E193:$M193,0,V$218+1)-INDEX($E193:$M193,0,V$218))/(INDEX($E$185:$M$185,0,V$218+1)-INDEX($E$185:$M$185,0,V$218))+U226)))</f>
        <v>0.67855803974543916</v>
      </c>
      <c r="W226" s="186" cm="1">
        <f t="array" ref="W226">IF(W$218=-1,X226,IF(W$218=99,V226,IF(W$218=0,INDEX($E193:$M193,0,W$216),(INDEX($E193:$M193,0,W$218+1)-INDEX($E193:$M193,0,W$218))/(INDEX($E$185:$M$185,0,W$218+1)-INDEX($E$185:$M$185,0,W$218))+V226)))</f>
        <v>0.69433503810564745</v>
      </c>
      <c r="X226" s="186" cm="1">
        <f t="array" ref="X226">IF(X$218=-1,Y226,IF(X$218=99,W226,IF(X$218=0,INDEX($E193:$M193,0,X$216),(INDEX($E193:$M193,0,X$218+1)-INDEX($E193:$M193,0,X$218))/(INDEX($E$185:$M$185,0,X$218+1)-INDEX($E$185:$M$185,0,X$218))+W226)))</f>
        <v>0.71011203646585574</v>
      </c>
      <c r="Y226" s="186" cm="1">
        <f t="array" ref="Y226">IF(Y$218=-1,Z226,IF(Y$218=99,X226,IF(Y$218=0,INDEX($E193:$M193,0,Y$216),(INDEX($E193:$M193,0,Y$218+1)-INDEX($E193:$M193,0,Y$218))/(INDEX($E$185:$M$185,0,Y$218+1)-INDEX($E$185:$M$185,0,Y$218))+X226)))</f>
        <v>0.72588903482606404</v>
      </c>
      <c r="Z226" s="186" cm="1">
        <f t="array" ref="Z226">IF(Z$218=-1,AA226,IF(Z$218=99,Y226,IF(Z$218=0,INDEX($E193:$M193,0,Z$216),(INDEX($E193:$M193,0,Z$218+1)-INDEX($E193:$M193,0,Z$218))/(INDEX($E$185:$M$185,0,Z$218+1)-INDEX($E$185:$M$185,0,Z$218))+Y226)))</f>
        <v>0.74166603318627233</v>
      </c>
      <c r="AA226" s="186" cm="1">
        <f t="array" ref="AA226">IF(AA$218=-1,AB226,IF(AA$218=99,Z226,IF(AA$218=0,INDEX($E193:$M193,0,AA$216),(INDEX($E193:$M193,0,AA$218+1)-INDEX($E193:$M193,0,AA$218))/(INDEX($E$185:$M$185,0,AA$218+1)-INDEX($E$185:$M$185,0,AA$218))+Z226)))</f>
        <v>0.75744303154648063</v>
      </c>
      <c r="AB226" s="186" cm="1">
        <f t="array" ref="AB226">IF(AB$218=-1,AC226,IF(AB$218=99,AA226,IF(AB$218=0,INDEX($E193:$M193,0,AB$216),(INDEX($E193:$M193,0,AB$218+1)-INDEX($E193:$M193,0,AB$218))/(INDEX($E$185:$M$185,0,AB$218+1)-INDEX($E$185:$M$185,0,AB$218))+AA226)))</f>
        <v>0.77322002990668937</v>
      </c>
      <c r="AC226" s="186" cm="1">
        <f t="array" ref="AC226">IF(AC$218=-1,AD226,IF(AC$218=99,AB226,IF(AC$218=0,INDEX($E193:$M193,0,AC$216),(INDEX($E193:$M193,0,AC$218+1)-INDEX($E193:$M193,0,AC$218))/(INDEX($E$185:$M$185,0,AC$218+1)-INDEX($E$185:$M$185,0,AC$218))+AB226)))</f>
        <v>0.79720252220915433</v>
      </c>
      <c r="AD226" s="186" cm="1">
        <f t="array" ref="AD226">IF(AD$218=-1,AE226,IF(AD$218=99,AC226,IF(AD$218=0,INDEX($E193:$M193,0,AD$216),(INDEX($E193:$M193,0,AD$218+1)-INDEX($E193:$M193,0,AD$218))/(INDEX($E$185:$M$185,0,AD$218+1)-INDEX($E$185:$M$185,0,AD$218))+AC226)))</f>
        <v>0.82118501451161929</v>
      </c>
      <c r="AE226" s="186" cm="1">
        <f t="array" ref="AE226">IF(AE$218=-1,AF226,IF(AE$218=99,AD226,IF(AE$218=0,INDEX($E193:$M193,0,AE$216),(INDEX($E193:$M193,0,AE$218+1)-INDEX($E193:$M193,0,AE$218))/(INDEX($E$185:$M$185,0,AE$218+1)-INDEX($E$185:$M$185,0,AE$218))+AD226)))</f>
        <v>0.84516750681408426</v>
      </c>
      <c r="AF226" s="186" cm="1">
        <f t="array" ref="AF226">IF(AF$218=-1,AG226,IF(AF$218=99,AE226,IF(AF$218=0,INDEX($E193:$M193,0,AF$216),(INDEX($E193:$M193,0,AF$218+1)-INDEX($E193:$M193,0,AF$218))/(INDEX($E$185:$M$185,0,AF$218+1)-INDEX($E$185:$M$185,0,AF$218))+AE226)))</f>
        <v>0.86914999911654922</v>
      </c>
      <c r="AG226" s="186" cm="1">
        <f t="array" ref="AG226">IF(AG$218=-1,AH226,IF(AG$218=99,AF226,IF(AG$218=0,INDEX($E193:$M193,0,AG$216),(INDEX($E193:$M193,0,AG$218+1)-INDEX($E193:$M193,0,AG$218))/(INDEX($E$185:$M$185,0,AG$218+1)-INDEX($E$185:$M$185,0,AG$218))+AF226)))</f>
        <v>0.89313249141901419</v>
      </c>
      <c r="AH226" s="186" cm="1">
        <f t="array" ref="AH226">IF(AH$218=-1,AI226,IF(AH$218=99,AG226,IF(AH$218=0,INDEX($E193:$M193,0,AH$216),(INDEX($E193:$M193,0,AH$218+1)-INDEX($E193:$M193,0,AH$218))/(INDEX($E$185:$M$185,0,AH$218+1)-INDEX($E$185:$M$185,0,AH$218))+AG226)))</f>
        <v>0.91711498372147915</v>
      </c>
      <c r="AI226" s="186" cm="1">
        <f t="array" ref="AI226">IF(AI$218=-1,AJ226,IF(AI$218=99,AH226,IF(AI$218=0,INDEX($E193:$M193,0,AI$216),(INDEX($E193:$M193,0,AI$218+1)-INDEX($E193:$M193,0,AI$218))/(INDEX($E$185:$M$185,0,AI$218+1)-INDEX($E$185:$M$185,0,AI$218))+AH226)))</f>
        <v>0.94109747602394411</v>
      </c>
      <c r="AJ226" s="186" cm="1">
        <f t="array" ref="AJ226">IF(AJ$218=-1,AK226,IF(AJ$218=99,AI226,IF(AJ$218=0,INDEX($E193:$M193,0,AJ$216),(INDEX($E193:$M193,0,AJ$218+1)-INDEX($E193:$M193,0,AJ$218))/(INDEX($E$185:$M$185,0,AJ$218+1)-INDEX($E$185:$M$185,0,AJ$218))+AI226)))</f>
        <v>0.96507996832640908</v>
      </c>
      <c r="AK226" s="186" cm="1">
        <f t="array" ref="AK226">IF(AK$218=-1,AL226,IF(AK$218=99,AJ226,IF(AK$218=0,INDEX($E193:$M193,0,AK$216),(INDEX($E193:$M193,0,AK$218+1)-INDEX($E193:$M193,0,AK$218))/(INDEX($E$185:$M$185,0,AK$218+1)-INDEX($E$185:$M$185,0,AK$218))+AJ226)))</f>
        <v>0.98906246062887404</v>
      </c>
      <c r="AL226" s="186" cm="1">
        <f t="array" ref="AL226">IF(AL$218=-1,AM226,IF(AL$218=99,AK226,IF(AL$218=0,INDEX($E193:$M193,0,AL$216),(INDEX($E193:$M193,0,AL$218+1)-INDEX($E193:$M193,0,AL$218))/(INDEX($E$185:$M$185,0,AL$218+1)-INDEX($E$185:$M$185,0,AL$218))+AK226)))</f>
        <v>1.0130449529313386</v>
      </c>
      <c r="AM226" s="299">
        <f t="shared" si="605"/>
        <v>1.1265942033266181</v>
      </c>
      <c r="AN226" s="186" cm="1">
        <f t="array" ref="AN226">IF(AN$218=-1,AO226,IF(AN$218=99,AM226,IF(AN$218=0,INDEX($E193:$M193,0,AN$216),(INDEX($E193:$M193,0,AN$218+1)-INDEX($E193:$M193,0,AN$218))/(INDEX($E$185:$M$185,0,AN$218+1)-INDEX($E$185:$M$185,0,AN$218))+AM226)))</f>
        <v>1.2401434537218978</v>
      </c>
      <c r="AO226" s="186" cm="1">
        <f t="array" ref="AO226">IF(AO$218=-1,AP226,IF(AO$218=99,AN226,IF(AO$218=0,INDEX($E193:$M193,0,AO$216),(INDEX($E193:$M193,0,AO$218+1)-INDEX($E193:$M193,0,AO$218))/(INDEX($E$185:$M$185,0,AO$218+1)-INDEX($E$185:$M$185,0,AO$218))+AN226)))</f>
        <v>1.2401434537218978</v>
      </c>
      <c r="AP226" s="186" cm="1">
        <f t="array" ref="AP226">IF(AP$218=-1,#REF!,IF(AP$218=99,AO226,IF(AP$218=0,INDEX($E193:$M193,0,AP$216),(INDEX($E193:$M193,0,AP$218+1)-INDEX($E193:$M193,0,AP$218))/(INDEX($E$185:$M$185,0,AP$218+1)-INDEX($E$185:$M$185,0,AP$218))+AO226)))</f>
        <v>1.2401434537218978</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109.25124523163252</v>
      </c>
      <c r="T233" s="186" cm="1">
        <f t="array" ref="T233">IF(U$231=-1,U233,IF(U$231=99,S233,IF(U$231=0,INDEX($E161:$M161,0,U$229),(INDEX($E161:$M161,0,U$231+1)-INDEX($E161:$M161,0,U$231))/(INDEX($E$160:$M$160,0,U$231+1)-INDEX($E$160:$M$160,0,U$231))+S233)))</f>
        <v>100.72661731124099</v>
      </c>
      <c r="U233" s="186" cm="1">
        <f t="array" ref="U233">IF(V$231=-1,V233,IF(V$231=99,T233,IF(V$231=0,INDEX($E161:$M161,0,V$229),(INDEX($E161:$M161,0,V$231+1)-INDEX($E161:$M161,0,V$231))/(INDEX($E$160:$M$160,0,V$231+1)-INDEX($E$160:$M$160,0,V$231))+T233)))</f>
        <v>92.201989390849448</v>
      </c>
      <c r="V233" s="186" cm="1">
        <f t="array" ref="V233">IF(W$231=-1,W233,IF(W$231=99,U233,IF(W$231=0,INDEX($E161:$M161,0,W$229),(INDEX($E161:$M161,0,W$231+1)-INDEX($E161:$M161,0,W$231))/(INDEX($E$160:$M$160,0,W$231+1)-INDEX($E$160:$M$160,0,W$231))+U233)))</f>
        <v>83.67736147045791</v>
      </c>
      <c r="W233" s="186" cm="1">
        <f t="array" ref="W233">IF(X$231=-1,X233,IF(X$231=99,V233,IF(X$231=0,INDEX($E161:$M161,0,X$229),(INDEX($E161:$M161,0,X$231+1)-INDEX($E161:$M161,0,X$231))/(INDEX($E$160:$M$160,0,X$231+1)-INDEX($E$160:$M$160,0,X$231))+V233)))</f>
        <v>75.152733550066372</v>
      </c>
      <c r="X233" s="186" cm="1">
        <f t="array" ref="X233">IF(Y$231=-1,Y233,IF(Y$231=99,W233,IF(Y$231=0,INDEX($E161:$M161,0,Y$229),(INDEX($E161:$M161,0,Y$231+1)-INDEX($E161:$M161,0,Y$231))/(INDEX($E$160:$M$160,0,Y$231+1)-INDEX($E$160:$M$160,0,Y$231))+W233)))</f>
        <v>66.628105629674835</v>
      </c>
      <c r="Y233" s="186" cm="1">
        <f t="array" ref="Y233">IF(Z$231=-1,Z233,IF(Z$231=99,X233,IF(Z$231=0,INDEX($E161:$M161,0,Z$229),(INDEX($E161:$M161,0,Z$231+1)-INDEX($E161:$M161,0,Z$231))/(INDEX($E$160:$M$160,0,Z$231+1)-INDEX($E$160:$M$160,0,Z$231))+X233)))</f>
        <v>58.103477709283297</v>
      </c>
      <c r="Z233" s="186" cm="1">
        <f t="array" ref="Z233">IF(AA$231=-1,AA233,IF(AA$231=99,Y233,IF(AA$231=0,INDEX($E161:$M161,0,AA$229),(INDEX($E161:$M161,0,AA$231+1)-INDEX($E161:$M161,0,AA$231))/(INDEX($E$160:$M$160,0,AA$231+1)-INDEX($E$160:$M$160,0,AA$231))+Y233)))</f>
        <v>49.578849788891759</v>
      </c>
      <c r="AA233" s="186" cm="1">
        <f t="array" ref="AA233">IF(AB$231=-1,AB233,IF(AB$231=99,Z233,IF(AB$231=0,INDEX($E161:$M161,0,AB$229),(INDEX($E161:$M161,0,AB$231+1)-INDEX($E161:$M161,0,AB$231))/(INDEX($E$160:$M$160,0,AB$231+1)-INDEX($E$160:$M$160,0,AB$231))+Z233)))</f>
        <v>41.054221868500221</v>
      </c>
      <c r="AB233" s="186" cm="1">
        <f t="array" ref="AB233">IF(AC$231=-1,AC233,IF(AC$231=99,AA233,IF(AC$231=0,INDEX($E161:$M161,0,AC$229),(INDEX($E161:$M161,0,AC$231+1)-INDEX($E161:$M161,0,AC$231))/(INDEX($E$160:$M$160,0,AC$231+1)-INDEX($E$160:$M$160,0,AC$231))+AA233)))</f>
        <v>109.25124523163252</v>
      </c>
      <c r="AC233" s="186" cm="1">
        <f t="array" ref="AC233">IF(AD$231=-1,AD233,IF(AD$231=99,AB233,IF(AD$231=0,INDEX($E161:$M161,0,AD$229),(INDEX($E161:$M161,0,AD$231+1)-INDEX($E161:$M161,0,AD$231))/(INDEX($E$160:$M$160,0,AD$231+1)-INDEX($E$160:$M$160,0,AD$231))+AB233)))</f>
        <v>108.17276630184314</v>
      </c>
      <c r="AD233" s="186" cm="1">
        <f t="array" ref="AD233">IF(AE$231=-1,AE233,IF(AE$231=99,AC233,IF(AE$231=0,INDEX($E161:$M161,0,AE$229),(INDEX($E161:$M161,0,AE$231+1)-INDEX($E161:$M161,0,AE$231))/(INDEX($E$160:$M$160,0,AE$231+1)-INDEX($E$160:$M$160,0,AE$231))+AC233)))</f>
        <v>107.09428737205376</v>
      </c>
      <c r="AE233" s="186" cm="1">
        <f t="array" ref="AE233">IF(AF$231=-1,AF233,IF(AF$231=99,AD233,IF(AF$231=0,INDEX($E161:$M161,0,AF$229),(INDEX($E161:$M161,0,AF$231+1)-INDEX($E161:$M161,0,AF$231))/(INDEX($E$160:$M$160,0,AF$231+1)-INDEX($E$160:$M$160,0,AF$231))+AD233)))</f>
        <v>106.01580844226437</v>
      </c>
      <c r="AF233" s="186" cm="1">
        <f t="array" ref="AF233">IF(AG$231=-1,AG233,IF(AG$231=99,AE233,IF(AG$231=0,INDEX($E161:$M161,0,AG$229),(INDEX($E161:$M161,0,AG$231+1)-INDEX($E161:$M161,0,AG$231))/(INDEX($E$160:$M$160,0,AG$231+1)-INDEX($E$160:$M$160,0,AG$231))+AE233)))</f>
        <v>104.93732951247499</v>
      </c>
      <c r="AG233" s="186" cm="1">
        <f t="array" ref="AG233">IF(AH$231=-1,AH233,IF(AH$231=99,AF233,IF(AH$231=0,INDEX($E161:$M161,0,AH$229),(INDEX($E161:$M161,0,AH$231+1)-INDEX($E161:$M161,0,AH$231))/(INDEX($E$160:$M$160,0,AH$231+1)-INDEX($E$160:$M$160,0,AH$231))+AF233)))</f>
        <v>103.8588505826856</v>
      </c>
      <c r="AH233" s="186" cm="1">
        <f t="array" ref="AH233">IF(AI$231=-1,AI233,IF(AI$231=99,AG233,IF(AI$231=0,INDEX($E161:$M161,0,AI$229),(INDEX($E161:$M161,0,AI$231+1)-INDEX($E161:$M161,0,AI$231))/(INDEX($E$160:$M$160,0,AI$231+1)-INDEX($E$160:$M$160,0,AI$231))+AG233)))</f>
        <v>102.78037165289622</v>
      </c>
      <c r="AI233" s="186" cm="1">
        <f t="array" ref="AI233">IF(AJ$231=-1,AJ233,IF(AJ$231=99,AH233,IF(AJ$231=0,INDEX($E161:$M161,0,AJ$229),(INDEX($E161:$M161,0,AJ$231+1)-INDEX($E161:$M161,0,AJ$231))/(INDEX($E$160:$M$160,0,AJ$231+1)-INDEX($E$160:$M$160,0,AJ$231))+AH233)))</f>
        <v>101.70189272310684</v>
      </c>
      <c r="AJ233" s="186" cm="1">
        <f t="array" ref="AJ233">IF(AK$231=-1,AK233,IF(AK$231=99,AI233,IF(AK$231=0,INDEX($E161:$M161,0,AK$229),(INDEX($E161:$M161,0,AK$231+1)-INDEX($E161:$M161,0,AK$231))/(INDEX($E$160:$M$160,0,AK$231+1)-INDEX($E$160:$M$160,0,AK$231))+AI233)))</f>
        <v>100.62341379331745</v>
      </c>
      <c r="AK233" s="186" cm="1">
        <f t="array" ref="AK233">IF(AL$231=-1,AL233,IF(AL$231=99,AJ233,IF(AL$231=0,INDEX($E161:$M161,0,AL$229),(INDEX($E161:$M161,0,AL$231+1)-INDEX($E161:$M161,0,AL$231))/(INDEX($E$160:$M$160,0,AL$231+1)-INDEX($E$160:$M$160,0,AL$231))+AJ233)))</f>
        <v>99.54493486352807</v>
      </c>
      <c r="AL233" s="186" cm="1">
        <f t="array" ref="AL233">IF(AM$231=-1,AM233,IF(AM$231=99,AK233,IF(AM$231=0,INDEX($E161:$M161,0,AM$229),(INDEX($E161:$M161,0,AM$231+1)-INDEX($E161:$M161,0,AM$231))/(INDEX($E$160:$M$160,0,AM$231+1)-INDEX($E$160:$M$160,0,AM$231))+AK233)))</f>
        <v>108.17276630184314</v>
      </c>
      <c r="AM233" s="186" cm="1">
        <f t="array" ref="AM233">IF(AN$231=-1,AN233,IF(AN$231=99,AL233,IF(AN$231=0,INDEX($E161:$M161,0,AN$229),(INDEX($E161:$M161,0,AN$231+1)-INDEX($E161:$M161,0,AN$231))/(INDEX($E$160:$M$160,0,AN$231+1)-INDEX($E$160:$M$160,0,AN$231))+AL233)))</f>
        <v>110.95059545255027</v>
      </c>
      <c r="AN233" s="186" cm="1">
        <f t="array" ref="AN233">IF(AO$231=-1,AO233,IF(AO$231=99,AM233,IF(AO$231=0,INDEX($E161:$M161,0,AO$229),(INDEX($E161:$M161,0,AO$231+1)-INDEX($E161:$M161,0,AO$231))/(INDEX($E$160:$M$160,0,AO$231+1)-INDEX($E$160:$M$160,0,AO$231))+AM233)))</f>
        <v>113.72842460325741</v>
      </c>
      <c r="AO233" s="186" cm="1">
        <f t="array" ref="AO233">IF(AP$231=-1,AP233,IF(AP$231=99,AN233,IF(AP$231=0,INDEX($E161:$M161,0,AP$229),(INDEX($E161:$M161,0,AP$231+1)-INDEX($E161:$M161,0,AP$231))/(INDEX($E$160:$M$160,0,AP$231+1)-INDEX($E$160:$M$160,0,AP$231))+AN233)))</f>
        <v>116.50625375396454</v>
      </c>
      <c r="AP233" s="186" cm="1">
        <f t="array" ref="AP233">IF(AQ$231=-1,AQ233,IF(AQ$231=99,AO233,IF(AQ$231=0,INDEX($E161:$M161,0,AQ$229),(INDEX($E161:$M161,0,AQ$231+1)-INDEX($E161:$M161,0,AQ$231))/(INDEX($E$160:$M$160,0,AQ$231+1)-INDEX($E$160:$M$160,0,AQ$231))+AO233)))</f>
        <v>119.28408290467168</v>
      </c>
      <c r="AQ233" s="186" cm="1">
        <f t="array" ref="AQ233">IF(AR$231=-1,AR233,IF(AR$231=99,AP233,IF(AR$231=0,INDEX($E161:$M161,0,AR$229),(INDEX($E161:$M161,0,AR$231+1)-INDEX($E161:$M161,0,AR$231))/(INDEX($E$160:$M$160,0,AR$231+1)-INDEX($E$160:$M$160,0,AR$231))+AP233)))</f>
        <v>122.06191205537881</v>
      </c>
      <c r="AR233" s="186" cm="1">
        <f t="array" ref="AR233">IF(AS$231=-1,AS233,IF(AS$231=99,AQ233,IF(AS$231=0,INDEX($E161:$M161,0,AS$229),(INDEX($E161:$M161,0,AS$231+1)-INDEX($E161:$M161,0,AS$231))/(INDEX($E$160:$M$160,0,AS$231+1)-INDEX($E$160:$M$160,0,AS$231))+AQ233)))</f>
        <v>124.83974120608595</v>
      </c>
      <c r="AS233" s="186" cm="1">
        <f t="array" ref="AS233">IF(AT$231=-1,AT233,IF(AT$231=99,AR233,IF(AT$231=0,INDEX($E161:$M161,0,AT$229),(INDEX($E161:$M161,0,AT$231+1)-INDEX($E161:$M161,0,AT$231))/(INDEX($E$160:$M$160,0,AT$231+1)-INDEX($E$160:$M$160,0,AT$231))+AR233)))</f>
        <v>127.61757035679308</v>
      </c>
      <c r="AT233" s="186" cm="1">
        <f t="array" ref="AT233">IF(AU$231=-1,AU233,IF(AU$231=99,AS233,IF(AU$231=0,INDEX($E161:$M161,0,AU$229),(INDEX($E161:$M161,0,AU$231+1)-INDEX($E161:$M161,0,AU$231))/(INDEX($E$160:$M$160,0,AU$231+1)-INDEX($E$160:$M$160,0,AU$231))+AS233)))</f>
        <v>130.3953995075002</v>
      </c>
      <c r="AU233" s="186" cm="1">
        <f t="array" ref="AU233">IF(AV$231=-1,AV233,IF(AV$231=99,AT233,IF(AV$231=0,INDEX($E161:$M161,0,AV$229),(INDEX($E161:$M161,0,AV$231+1)-INDEX($E161:$M161,0,AV$231))/(INDEX($E$160:$M$160,0,AV$231+1)-INDEX($E$160:$M$160,0,AV$231))+AT233)))</f>
        <v>133.17322865820734</v>
      </c>
      <c r="AV233" s="186" cm="1">
        <f t="array" ref="AV233">IF(AW$231=-1,AW233,IF(AW$231=99,AU233,IF(AW$231=0,INDEX($E161:$M161,0,AW$229),(INDEX($E161:$M161,0,AW$231+1)-INDEX($E161:$M161,0,AW$231))/(INDEX($E$160:$M$160,0,AW$231+1)-INDEX($E$160:$M$160,0,AW$231))+AU233)))</f>
        <v>133.17322865820731</v>
      </c>
      <c r="AW233" s="186" cm="1">
        <f t="array" ref="AW233">IF(AX$231=-1,AX233,IF(AX$231=99,AV233,IF(AX$231=0,INDEX($E161:$M161,0,AX$229),(INDEX($E161:$M161,0,AX$231+1)-INDEX($E161:$M161,0,AX$231))/(INDEX($E$160:$M$160,0,AX$231+1)-INDEX($E$160:$M$160,0,AX$231))+AV233)))</f>
        <v>133.17322865820731</v>
      </c>
      <c r="AX233" s="186" cm="1">
        <f t="array" ref="AX233">IF(AY$231=-1,AZ233,IF(AY$231=99,AW233,IF(AY$231=0,INDEX($E161:$M161,0,AY$229),(INDEX($E161:$M161,0,AY$231+1)-INDEX($E161:$M161,0,AY$231))/(INDEX($E$160:$M$160,0,AY$231+1)-INDEX($E$160:$M$160,0,AY$231))+AW233)))</f>
        <v>133.17322865820731</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23.215889611721916</v>
      </c>
      <c r="T234" s="186" cm="1">
        <f t="array" ref="T234">IF(U$231=-1,U234,IF(U$231=99,S234,IF(U$231=0,INDEX($E162:$M162,0,U$229),(INDEX($E162:$M162,0,U$231+1)-INDEX($E162:$M162,0,U$231))/(INDEX($E$160:$M$160,0,U$231+1)-INDEX($E$160:$M$160,0,U$231))+S234)))</f>
        <v>21.404406178638716</v>
      </c>
      <c r="U234" s="186" cm="1">
        <f t="array" ref="U234">IF(V$231=-1,V234,IF(V$231=99,T234,IF(V$231=0,INDEX($E162:$M162,0,V$229),(INDEX($E162:$M162,0,V$231+1)-INDEX($E162:$M162,0,V$231))/(INDEX($E$160:$M$160,0,V$231+1)-INDEX($E$160:$M$160,0,V$231))+T234)))</f>
        <v>19.592922745555516</v>
      </c>
      <c r="V234" s="186" cm="1">
        <f t="array" ref="V234">IF(W$231=-1,W234,IF(W$231=99,U234,IF(W$231=0,INDEX($E162:$M162,0,W$229),(INDEX($E162:$M162,0,W$231+1)-INDEX($E162:$M162,0,W$231))/(INDEX($E$160:$M$160,0,W$231+1)-INDEX($E$160:$M$160,0,W$231))+U234)))</f>
        <v>17.781439312472315</v>
      </c>
      <c r="W234" s="186" cm="1">
        <f t="array" ref="W234">IF(X$231=-1,X234,IF(X$231=99,V234,IF(X$231=0,INDEX($E162:$M162,0,X$229),(INDEX($E162:$M162,0,X$231+1)-INDEX($E162:$M162,0,X$231))/(INDEX($E$160:$M$160,0,X$231+1)-INDEX($E$160:$M$160,0,X$231))+V234)))</f>
        <v>15.969955879389115</v>
      </c>
      <c r="X234" s="186" cm="1">
        <f t="array" ref="X234">IF(Y$231=-1,Y234,IF(Y$231=99,W234,IF(Y$231=0,INDEX($E162:$M162,0,Y$229),(INDEX($E162:$M162,0,Y$231+1)-INDEX($E162:$M162,0,Y$231))/(INDEX($E$160:$M$160,0,Y$231+1)-INDEX($E$160:$M$160,0,Y$231))+W234)))</f>
        <v>14.158472446305915</v>
      </c>
      <c r="Y234" s="186" cm="1">
        <f t="array" ref="Y234">IF(Z$231=-1,Z234,IF(Z$231=99,X234,IF(Z$231=0,INDEX($E162:$M162,0,Z$229),(INDEX($E162:$M162,0,Z$231+1)-INDEX($E162:$M162,0,Z$231))/(INDEX($E$160:$M$160,0,Z$231+1)-INDEX($E$160:$M$160,0,Z$231))+X234)))</f>
        <v>12.346989013222714</v>
      </c>
      <c r="Z234" s="186" cm="1">
        <f t="array" ref="Z234">IF(AA$231=-1,AA234,IF(AA$231=99,Y234,IF(AA$231=0,INDEX($E162:$M162,0,AA$229),(INDEX($E162:$M162,0,AA$231+1)-INDEX($E162:$M162,0,AA$231))/(INDEX($E$160:$M$160,0,AA$231+1)-INDEX($E$160:$M$160,0,AA$231))+Y234)))</f>
        <v>10.535505580139514</v>
      </c>
      <c r="AA234" s="186" cm="1">
        <f t="array" ref="AA234">IF(AB$231=-1,AB234,IF(AB$231=99,Z234,IF(AB$231=0,INDEX($E162:$M162,0,AB$229),(INDEX($E162:$M162,0,AB$231+1)-INDEX($E162:$M162,0,AB$231))/(INDEX($E$160:$M$160,0,AB$231+1)-INDEX($E$160:$M$160,0,AB$231))+Z234)))</f>
        <v>8.7240221470563135</v>
      </c>
      <c r="AB234" s="186" cm="1">
        <f t="array" ref="AB234">IF(AC$231=-1,AC234,IF(AC$231=99,AA234,IF(AC$231=0,INDEX($E162:$M162,0,AC$229),(INDEX($E162:$M162,0,AC$231+1)-INDEX($E162:$M162,0,AC$231))/(INDEX($E$160:$M$160,0,AC$231+1)-INDEX($E$160:$M$160,0,AC$231))+AA234)))</f>
        <v>23.215889611721916</v>
      </c>
      <c r="AC234" s="186" cm="1">
        <f t="array" ref="AC234">IF(AD$231=-1,AD234,IF(AD$231=99,AB234,IF(AD$231=0,INDEX($E162:$M162,0,AD$229),(INDEX($E162:$M162,0,AD$231+1)-INDEX($E162:$M162,0,AD$231))/(INDEX($E$160:$M$160,0,AD$231+1)-INDEX($E$160:$M$160,0,AD$231))+AB234)))</f>
        <v>22.986712839141671</v>
      </c>
      <c r="AD234" s="186" cm="1">
        <f t="array" ref="AD234">IF(AE$231=-1,AE234,IF(AE$231=99,AC234,IF(AE$231=0,INDEX($E162:$M162,0,AE$229),(INDEX($E162:$M162,0,AE$231+1)-INDEX($E162:$M162,0,AE$231))/(INDEX($E$160:$M$160,0,AE$231+1)-INDEX($E$160:$M$160,0,AE$231))+AC234)))</f>
        <v>22.757536066561425</v>
      </c>
      <c r="AE234" s="186" cm="1">
        <f t="array" ref="AE234">IF(AF$231=-1,AF234,IF(AF$231=99,AD234,IF(AF$231=0,INDEX($E162:$M162,0,AF$229),(INDEX($E162:$M162,0,AF$231+1)-INDEX($E162:$M162,0,AF$231))/(INDEX($E$160:$M$160,0,AF$231+1)-INDEX($E$160:$M$160,0,AF$231))+AD234)))</f>
        <v>22.528359293981179</v>
      </c>
      <c r="AF234" s="186" cm="1">
        <f t="array" ref="AF234">IF(AG$231=-1,AG234,IF(AG$231=99,AE234,IF(AG$231=0,INDEX($E162:$M162,0,AG$229),(INDEX($E162:$M162,0,AG$231+1)-INDEX($E162:$M162,0,AG$231))/(INDEX($E$160:$M$160,0,AG$231+1)-INDEX($E$160:$M$160,0,AG$231))+AE234)))</f>
        <v>22.299182521400933</v>
      </c>
      <c r="AG234" s="186" cm="1">
        <f t="array" ref="AG234">IF(AH$231=-1,AH234,IF(AH$231=99,AF234,IF(AH$231=0,INDEX($E162:$M162,0,AH$229),(INDEX($E162:$M162,0,AH$231+1)-INDEX($E162:$M162,0,AH$231))/(INDEX($E$160:$M$160,0,AH$231+1)-INDEX($E$160:$M$160,0,AH$231))+AF234)))</f>
        <v>22.070005748820687</v>
      </c>
      <c r="AH234" s="186" cm="1">
        <f t="array" ref="AH234">IF(AI$231=-1,AI234,IF(AI$231=99,AG234,IF(AI$231=0,INDEX($E162:$M162,0,AI$229),(INDEX($E162:$M162,0,AI$231+1)-INDEX($E162:$M162,0,AI$231))/(INDEX($E$160:$M$160,0,AI$231+1)-INDEX($E$160:$M$160,0,AI$231))+AG234)))</f>
        <v>21.840828976240442</v>
      </c>
      <c r="AI234" s="186" cm="1">
        <f t="array" ref="AI234">IF(AJ$231=-1,AJ234,IF(AJ$231=99,AH234,IF(AJ$231=0,INDEX($E162:$M162,0,AJ$229),(INDEX($E162:$M162,0,AJ$231+1)-INDEX($E162:$M162,0,AJ$231))/(INDEX($E$160:$M$160,0,AJ$231+1)-INDEX($E$160:$M$160,0,AJ$231))+AH234)))</f>
        <v>21.611652203660196</v>
      </c>
      <c r="AJ234" s="186" cm="1">
        <f t="array" ref="AJ234">IF(AK$231=-1,AK234,IF(AK$231=99,AI234,IF(AK$231=0,INDEX($E162:$M162,0,AK$229),(INDEX($E162:$M162,0,AK$231+1)-INDEX($E162:$M162,0,AK$231))/(INDEX($E$160:$M$160,0,AK$231+1)-INDEX($E$160:$M$160,0,AK$231))+AI234)))</f>
        <v>21.38247543107995</v>
      </c>
      <c r="AK234" s="186" cm="1">
        <f t="array" ref="AK234">IF(AL$231=-1,AL234,IF(AL$231=99,AJ234,IF(AL$231=0,INDEX($E162:$M162,0,AL$229),(INDEX($E162:$M162,0,AL$231+1)-INDEX($E162:$M162,0,AL$231))/(INDEX($E$160:$M$160,0,AL$231+1)-INDEX($E$160:$M$160,0,AL$231))+AJ234)))</f>
        <v>21.153298658499704</v>
      </c>
      <c r="AL234" s="186" cm="1">
        <f t="array" ref="AL234">IF(AM$231=-1,AM234,IF(AM$231=99,AK234,IF(AM$231=0,INDEX($E162:$M162,0,AM$229),(INDEX($E162:$M162,0,AM$231+1)-INDEX($E162:$M162,0,AM$231))/(INDEX($E$160:$M$160,0,AM$231+1)-INDEX($E$160:$M$160,0,AM$231))+AK234)))</f>
        <v>22.986712839141671</v>
      </c>
      <c r="AM234" s="186" cm="1">
        <f t="array" ref="AM234">IF(AN$231=-1,AN234,IF(AN$231=99,AL234,IF(AN$231=0,INDEX($E162:$M162,0,AN$229),(INDEX($E162:$M162,0,AN$231+1)-INDEX($E162:$M162,0,AN$231))/(INDEX($E$160:$M$160,0,AN$231+1)-INDEX($E$160:$M$160,0,AN$231))+AL234)))</f>
        <v>23.577001533666937</v>
      </c>
      <c r="AN234" s="186" cm="1">
        <f t="array" ref="AN234">IF(AO$231=-1,AO234,IF(AO$231=99,AM234,IF(AO$231=0,INDEX($E162:$M162,0,AO$229),(INDEX($E162:$M162,0,AO$231+1)-INDEX($E162:$M162,0,AO$231))/(INDEX($E$160:$M$160,0,AO$231+1)-INDEX($E$160:$M$160,0,AO$231))+AM234)))</f>
        <v>24.167290228192204</v>
      </c>
      <c r="AO234" s="186" cm="1">
        <f t="array" ref="AO234">IF(AP$231=-1,AP234,IF(AP$231=99,AN234,IF(AP$231=0,INDEX($E162:$M162,0,AP$229),(INDEX($E162:$M162,0,AP$231+1)-INDEX($E162:$M162,0,AP$231))/(INDEX($E$160:$M$160,0,AP$231+1)-INDEX($E$160:$M$160,0,AP$231))+AN234)))</f>
        <v>24.757578922717471</v>
      </c>
      <c r="AP234" s="186" cm="1">
        <f t="array" ref="AP234">IF(AQ$231=-1,AQ234,IF(AQ$231=99,AO234,IF(AQ$231=0,INDEX($E162:$M162,0,AQ$229),(INDEX($E162:$M162,0,AQ$231+1)-INDEX($E162:$M162,0,AQ$231))/(INDEX($E$160:$M$160,0,AQ$231+1)-INDEX($E$160:$M$160,0,AQ$231))+AO234)))</f>
        <v>25.347867617242738</v>
      </c>
      <c r="AQ234" s="186" cm="1">
        <f t="array" ref="AQ234">IF(AR$231=-1,AR234,IF(AR$231=99,AP234,IF(AR$231=0,INDEX($E162:$M162,0,AR$229),(INDEX($E162:$M162,0,AR$231+1)-INDEX($E162:$M162,0,AR$231))/(INDEX($E$160:$M$160,0,AR$231+1)-INDEX($E$160:$M$160,0,AR$231))+AP234)))</f>
        <v>25.938156311768005</v>
      </c>
      <c r="AR234" s="186" cm="1">
        <f t="array" ref="AR234">IF(AS$231=-1,AS234,IF(AS$231=99,AQ234,IF(AS$231=0,INDEX($E162:$M162,0,AS$229),(INDEX($E162:$M162,0,AS$231+1)-INDEX($E162:$M162,0,AS$231))/(INDEX($E$160:$M$160,0,AS$231+1)-INDEX($E$160:$M$160,0,AS$231))+AQ234)))</f>
        <v>26.528445006293271</v>
      </c>
      <c r="AS234" s="186" cm="1">
        <f t="array" ref="AS234">IF(AT$231=-1,AT234,IF(AT$231=99,AR234,IF(AT$231=0,INDEX($E162:$M162,0,AT$229),(INDEX($E162:$M162,0,AT$231+1)-INDEX($E162:$M162,0,AT$231))/(INDEX($E$160:$M$160,0,AT$231+1)-INDEX($E$160:$M$160,0,AT$231))+AR234)))</f>
        <v>27.118733700818538</v>
      </c>
      <c r="AT234" s="186" cm="1">
        <f t="array" ref="AT234">IF(AU$231=-1,AU234,IF(AU$231=99,AS234,IF(AU$231=0,INDEX($E162:$M162,0,AU$229),(INDEX($E162:$M162,0,AU$231+1)-INDEX($E162:$M162,0,AU$231))/(INDEX($E$160:$M$160,0,AU$231+1)-INDEX($E$160:$M$160,0,AU$231))+AS234)))</f>
        <v>27.709022395343805</v>
      </c>
      <c r="AU234" s="186" cm="1">
        <f t="array" ref="AU234">IF(AV$231=-1,AV234,IF(AV$231=99,AT234,IF(AV$231=0,INDEX($E162:$M162,0,AV$229),(INDEX($E162:$M162,0,AV$231+1)-INDEX($E162:$M162,0,AV$231))/(INDEX($E$160:$M$160,0,AV$231+1)-INDEX($E$160:$M$160,0,AV$231))+AT234)))</f>
        <v>28.299311089869072</v>
      </c>
      <c r="AV234" s="186" cm="1">
        <f t="array" ref="AV234">IF(AW$231=-1,AW234,IF(AW$231=99,AU234,IF(AW$231=0,INDEX($E162:$M162,0,AW$229),(INDEX($E162:$M162,0,AW$231+1)-INDEX($E162:$M162,0,AW$231))/(INDEX($E$160:$M$160,0,AW$231+1)-INDEX($E$160:$M$160,0,AW$231))+AU234)))</f>
        <v>28.299311089869057</v>
      </c>
      <c r="AW234" s="186" cm="1">
        <f t="array" ref="AW234">IF(AX$231=-1,AX234,IF(AX$231=99,AV234,IF(AX$231=0,INDEX($E162:$M162,0,AX$229),(INDEX($E162:$M162,0,AX$231+1)-INDEX($E162:$M162,0,AX$231))/(INDEX($E$160:$M$160,0,AX$231+1)-INDEX($E$160:$M$160,0,AX$231))+AV234)))</f>
        <v>28.299311089869057</v>
      </c>
      <c r="AX234" s="186" cm="1">
        <f t="array" ref="AX234">IF(AY$231=-1,AZ234,IF(AY$231=99,AW234,IF(AY$231=0,INDEX($E162:$M162,0,AY$229),(INDEX($E162:$M162,0,AY$231+1)-INDEX($E162:$M162,0,AY$231))/(INDEX($E$160:$M$160,0,AY$231+1)-INDEX($E$160:$M$160,0,AY$231))+AW234)))</f>
        <v>28.299311089869057</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4.0969216961862198</v>
      </c>
      <c r="T235" s="186" cm="1">
        <f t="array" ref="T235">IF(U$231=-1,U235,IF(U$231=99,S235,IF(U$231=0,INDEX($E163:$M163,0,U$229),(INDEX($E163:$M163,0,U$231+1)-INDEX($E163:$M163,0,U$231))/(INDEX($E$160:$M$160,0,U$231+1)-INDEX($E$160:$M$160,0,U$231))+S235)))</f>
        <v>3.7772481491715375</v>
      </c>
      <c r="U235" s="186" cm="1">
        <f t="array" ref="U235">IF(V$231=-1,V235,IF(V$231=99,T235,IF(V$231=0,INDEX($E163:$M163,0,V$229),(INDEX($E163:$M163,0,V$231+1)-INDEX($E163:$M163,0,V$231))/(INDEX($E$160:$M$160,0,V$231+1)-INDEX($E$160:$M$160,0,V$231))+T235)))</f>
        <v>3.4575746021568552</v>
      </c>
      <c r="V235" s="186" cm="1">
        <f t="array" ref="V235">IF(W$231=-1,W235,IF(W$231=99,U235,IF(W$231=0,INDEX($E163:$M163,0,W$229),(INDEX($E163:$M163,0,W$231+1)-INDEX($E163:$M163,0,W$231))/(INDEX($E$160:$M$160,0,W$231+1)-INDEX($E$160:$M$160,0,W$231))+U235)))</f>
        <v>3.1379010551421729</v>
      </c>
      <c r="W235" s="186" cm="1">
        <f t="array" ref="W235">IF(X$231=-1,X235,IF(X$231=99,V235,IF(X$231=0,INDEX($E163:$M163,0,X$229),(INDEX($E163:$M163,0,X$231+1)-INDEX($E163:$M163,0,X$231))/(INDEX($E$160:$M$160,0,X$231+1)-INDEX($E$160:$M$160,0,X$231))+V235)))</f>
        <v>2.8182275081274906</v>
      </c>
      <c r="X235" s="186" cm="1">
        <f t="array" ref="X235">IF(Y$231=-1,Y235,IF(Y$231=99,W235,IF(Y$231=0,INDEX($E163:$M163,0,Y$229),(INDEX($E163:$M163,0,Y$231+1)-INDEX($E163:$M163,0,Y$231))/(INDEX($E$160:$M$160,0,Y$231+1)-INDEX($E$160:$M$160,0,Y$231))+W235)))</f>
        <v>2.4985539611128083</v>
      </c>
      <c r="Y235" s="186" cm="1">
        <f t="array" ref="Y235">IF(Z$231=-1,Z235,IF(Z$231=99,X235,IF(Z$231=0,INDEX($E163:$M163,0,Z$229),(INDEX($E163:$M163,0,Z$231+1)-INDEX($E163:$M163,0,Z$231))/(INDEX($E$160:$M$160,0,Z$231+1)-INDEX($E$160:$M$160,0,Z$231))+X235)))</f>
        <v>2.1788804140981259</v>
      </c>
      <c r="Z235" s="186" cm="1">
        <f t="array" ref="Z235">IF(AA$231=-1,AA235,IF(AA$231=99,Y235,IF(AA$231=0,INDEX($E163:$M163,0,AA$229),(INDEX($E163:$M163,0,AA$231+1)-INDEX($E163:$M163,0,AA$231))/(INDEX($E$160:$M$160,0,AA$231+1)-INDEX($E$160:$M$160,0,AA$231))+Y235)))</f>
        <v>1.8592068670834436</v>
      </c>
      <c r="AA235" s="186" cm="1">
        <f t="array" ref="AA235">IF(AB$231=-1,AB235,IF(AB$231=99,Z235,IF(AB$231=0,INDEX($E163:$M163,0,AB$229),(INDEX($E163:$M163,0,AB$231+1)-INDEX($E163:$M163,0,AB$231))/(INDEX($E$160:$M$160,0,AB$231+1)-INDEX($E$160:$M$160,0,AB$231))+Z235)))</f>
        <v>1.5395333200687613</v>
      </c>
      <c r="AB235" s="186" cm="1">
        <f t="array" ref="AB235">IF(AC$231=-1,AC235,IF(AC$231=99,AA235,IF(AC$231=0,INDEX($E163:$M163,0,AC$229),(INDEX($E163:$M163,0,AC$231+1)-INDEX($E163:$M163,0,AC$231))/(INDEX($E$160:$M$160,0,AC$231+1)-INDEX($E$160:$M$160,0,AC$231))+AA235)))</f>
        <v>4.0969216961862198</v>
      </c>
      <c r="AC235" s="186" cm="1">
        <f t="array" ref="AC235">IF(AD$231=-1,AD235,IF(AD$231=99,AB235,IF(AD$231=0,INDEX($E163:$M163,0,AD$229),(INDEX($E163:$M163,0,AD$231+1)-INDEX($E163:$M163,0,AD$231))/(INDEX($E$160:$M$160,0,AD$231+1)-INDEX($E$160:$M$160,0,AD$231))+AB235)))</f>
        <v>4.0564787363191179</v>
      </c>
      <c r="AD235" s="186" cm="1">
        <f t="array" ref="AD235">IF(AE$231=-1,AE235,IF(AE$231=99,AC235,IF(AE$231=0,INDEX($E163:$M163,0,AE$229),(INDEX($E163:$M163,0,AE$231+1)-INDEX($E163:$M163,0,AE$231))/(INDEX($E$160:$M$160,0,AE$231+1)-INDEX($E$160:$M$160,0,AE$231))+AC235)))</f>
        <v>4.016035776452016</v>
      </c>
      <c r="AE235" s="186" cm="1">
        <f t="array" ref="AE235">IF(AF$231=-1,AF235,IF(AF$231=99,AD235,IF(AF$231=0,INDEX($E163:$M163,0,AF$229),(INDEX($E163:$M163,0,AF$231+1)-INDEX($E163:$M163,0,AF$231))/(INDEX($E$160:$M$160,0,AF$231+1)-INDEX($E$160:$M$160,0,AF$231))+AD235)))</f>
        <v>3.9755928165849141</v>
      </c>
      <c r="AF235" s="186" cm="1">
        <f t="array" ref="AF235">IF(AG$231=-1,AG235,IF(AG$231=99,AE235,IF(AG$231=0,INDEX($E163:$M163,0,AG$229),(INDEX($E163:$M163,0,AG$231+1)-INDEX($E163:$M163,0,AG$231))/(INDEX($E$160:$M$160,0,AG$231+1)-INDEX($E$160:$M$160,0,AG$231))+AE235)))</f>
        <v>3.9351498567178123</v>
      </c>
      <c r="AG235" s="186" cm="1">
        <f t="array" ref="AG235">IF(AH$231=-1,AH235,IF(AH$231=99,AF235,IF(AH$231=0,INDEX($E163:$M163,0,AH$229),(INDEX($E163:$M163,0,AH$231+1)-INDEX($E163:$M163,0,AH$231))/(INDEX($E$160:$M$160,0,AH$231+1)-INDEX($E$160:$M$160,0,AH$231))+AF235)))</f>
        <v>3.8947068968507104</v>
      </c>
      <c r="AH235" s="186" cm="1">
        <f t="array" ref="AH235">IF(AI$231=-1,AI235,IF(AI$231=99,AG235,IF(AI$231=0,INDEX($E163:$M163,0,AI$229),(INDEX($E163:$M163,0,AI$231+1)-INDEX($E163:$M163,0,AI$231))/(INDEX($E$160:$M$160,0,AI$231+1)-INDEX($E$160:$M$160,0,AI$231))+AG235)))</f>
        <v>3.8542639369836085</v>
      </c>
      <c r="AI235" s="186" cm="1">
        <f t="array" ref="AI235">IF(AJ$231=-1,AJ235,IF(AJ$231=99,AH235,IF(AJ$231=0,INDEX($E163:$M163,0,AJ$229),(INDEX($E163:$M163,0,AJ$231+1)-INDEX($E163:$M163,0,AJ$231))/(INDEX($E$160:$M$160,0,AJ$231+1)-INDEX($E$160:$M$160,0,AJ$231))+AH235)))</f>
        <v>3.8138209771165066</v>
      </c>
      <c r="AJ235" s="186" cm="1">
        <f t="array" ref="AJ235">IF(AK$231=-1,AK235,IF(AK$231=99,AI235,IF(AK$231=0,INDEX($E163:$M163,0,AK$229),(INDEX($E163:$M163,0,AK$231+1)-INDEX($E163:$M163,0,AK$231))/(INDEX($E$160:$M$160,0,AK$231+1)-INDEX($E$160:$M$160,0,AK$231))+AI235)))</f>
        <v>3.7733780172494047</v>
      </c>
      <c r="AK235" s="186" cm="1">
        <f t="array" ref="AK235">IF(AL$231=-1,AL235,IF(AL$231=99,AJ235,IF(AL$231=0,INDEX($E163:$M163,0,AL$229),(INDEX($E163:$M163,0,AL$231+1)-INDEX($E163:$M163,0,AL$231))/(INDEX($E$160:$M$160,0,AL$231+1)-INDEX($E$160:$M$160,0,AL$231))+AJ235)))</f>
        <v>3.7329350573823028</v>
      </c>
      <c r="AL235" s="186" cm="1">
        <f t="array" ref="AL235">IF(AM$231=-1,AM235,IF(AM$231=99,AK235,IF(AM$231=0,INDEX($E163:$M163,0,AM$229),(INDEX($E163:$M163,0,AM$231+1)-INDEX($E163:$M163,0,AM$231))/(INDEX($E$160:$M$160,0,AM$231+1)-INDEX($E$160:$M$160,0,AM$231))+AK235)))</f>
        <v>4.0564787363191179</v>
      </c>
      <c r="AM235" s="186" cm="1">
        <f t="array" ref="AM235">IF(AN$231=-1,AN235,IF(AN$231=99,AL235,IF(AN$231=0,INDEX($E163:$M163,0,AN$229),(INDEX($E163:$M163,0,AN$231+1)-INDEX($E163:$M163,0,AN$231))/(INDEX($E$160:$M$160,0,AN$231+1)-INDEX($E$160:$M$160,0,AN$231))+AL235)))</f>
        <v>4.1606473294706356</v>
      </c>
      <c r="AN235" s="186" cm="1">
        <f t="array" ref="AN235">IF(AO$231=-1,AO235,IF(AO$231=99,AM235,IF(AO$231=0,INDEX($E163:$M163,0,AO$229),(INDEX($E163:$M163,0,AO$231+1)-INDEX($E163:$M163,0,AO$231))/(INDEX($E$160:$M$160,0,AO$231+1)-INDEX($E$160:$M$160,0,AO$231))+AM235)))</f>
        <v>4.2648159226221534</v>
      </c>
      <c r="AO235" s="186" cm="1">
        <f t="array" ref="AO235">IF(AP$231=-1,AP235,IF(AP$231=99,AN235,IF(AP$231=0,INDEX($E163:$M163,0,AP$229),(INDEX($E163:$M163,0,AP$231+1)-INDEX($E163:$M163,0,AP$231))/(INDEX($E$160:$M$160,0,AP$231+1)-INDEX($E$160:$M$160,0,AP$231))+AN235)))</f>
        <v>4.3689845157736711</v>
      </c>
      <c r="AP235" s="186" cm="1">
        <f t="array" ref="AP235">IF(AQ$231=-1,AQ235,IF(AQ$231=99,AO235,IF(AQ$231=0,INDEX($E163:$M163,0,AQ$229),(INDEX($E163:$M163,0,AQ$231+1)-INDEX($E163:$M163,0,AQ$231))/(INDEX($E$160:$M$160,0,AQ$231+1)-INDEX($E$160:$M$160,0,AQ$231))+AO235)))</f>
        <v>4.4731531089251888</v>
      </c>
      <c r="AQ235" s="186" cm="1">
        <f t="array" ref="AQ235">IF(AR$231=-1,AR235,IF(AR$231=99,AP235,IF(AR$231=0,INDEX($E163:$M163,0,AR$229),(INDEX($E163:$M163,0,AR$231+1)-INDEX($E163:$M163,0,AR$231))/(INDEX($E$160:$M$160,0,AR$231+1)-INDEX($E$160:$M$160,0,AR$231))+AP235)))</f>
        <v>4.5773217020767065</v>
      </c>
      <c r="AR235" s="186" cm="1">
        <f t="array" ref="AR235">IF(AS$231=-1,AS235,IF(AS$231=99,AQ235,IF(AS$231=0,INDEX($E163:$M163,0,AS$229),(INDEX($E163:$M163,0,AS$231+1)-INDEX($E163:$M163,0,AS$231))/(INDEX($E$160:$M$160,0,AS$231+1)-INDEX($E$160:$M$160,0,AS$231))+AQ235)))</f>
        <v>4.6814902952282242</v>
      </c>
      <c r="AS235" s="186" cm="1">
        <f t="array" ref="AS235">IF(AT$231=-1,AT235,IF(AT$231=99,AR235,IF(AT$231=0,INDEX($E163:$M163,0,AT$229),(INDEX($E163:$M163,0,AT$231+1)-INDEX($E163:$M163,0,AT$231))/(INDEX($E$160:$M$160,0,AT$231+1)-INDEX($E$160:$M$160,0,AT$231))+AR235)))</f>
        <v>4.785658888379742</v>
      </c>
      <c r="AT235" s="186" cm="1">
        <f t="array" ref="AT235">IF(AU$231=-1,AU235,IF(AU$231=99,AS235,IF(AU$231=0,INDEX($E163:$M163,0,AU$229),(INDEX($E163:$M163,0,AU$231+1)-INDEX($E163:$M163,0,AU$231))/(INDEX($E$160:$M$160,0,AU$231+1)-INDEX($E$160:$M$160,0,AU$231))+AS235)))</f>
        <v>4.8898274815312597</v>
      </c>
      <c r="AU235" s="186" cm="1">
        <f t="array" ref="AU235">IF(AV$231=-1,AV235,IF(AV$231=99,AT235,IF(AV$231=0,INDEX($E163:$M163,0,AV$229),(INDEX($E163:$M163,0,AV$231+1)-INDEX($E163:$M163,0,AV$231))/(INDEX($E$160:$M$160,0,AV$231+1)-INDEX($E$160:$M$160,0,AV$231))+AT235)))</f>
        <v>4.9939960746827774</v>
      </c>
      <c r="AV235" s="186" cm="1">
        <f t="array" ref="AV235">IF(AW$231=-1,AW235,IF(AW$231=99,AU235,IF(AW$231=0,INDEX($E163:$M163,0,AW$229),(INDEX($E163:$M163,0,AW$231+1)-INDEX($E163:$M163,0,AW$231))/(INDEX($E$160:$M$160,0,AW$231+1)-INDEX($E$160:$M$160,0,AW$231))+AU235)))</f>
        <v>4.9939960746827738</v>
      </c>
      <c r="AW235" s="186" cm="1">
        <f t="array" ref="AW235">IF(AX$231=-1,AX235,IF(AX$231=99,AV235,IF(AX$231=0,INDEX($E163:$M163,0,AX$229),(INDEX($E163:$M163,0,AX$231+1)-INDEX($E163:$M163,0,AX$231))/(INDEX($E$160:$M$160,0,AX$231+1)-INDEX($E$160:$M$160,0,AX$231))+AV235)))</f>
        <v>4.9939960746827738</v>
      </c>
      <c r="AX235" s="186" cm="1">
        <f t="array" ref="AX235">IF(AY$231=-1,AZ235,IF(AY$231=99,AW235,IF(AY$231=0,INDEX($E163:$M163,0,AY$229),(INDEX($E163:$M163,0,AY$231+1)-INDEX($E163:$M163,0,AY$231))/(INDEX($E$160:$M$160,0,AY$231+1)-INDEX($E$160:$M$160,0,AY$231))+AW235)))</f>
        <v>4.9939960746827738</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19.235110334691932</v>
      </c>
      <c r="T236" s="186" cm="1">
        <f t="array" ref="T236">IF(U$231=-1,U236,IF(U$231=99,S236,IF(U$231=0,INDEX($E164:$M164,0,U$229),(INDEX($E164:$M164,0,U$231+1)-INDEX($E164:$M164,0,U$231))/(INDEX($E$160:$M$160,0,U$231+1)-INDEX($E$160:$M$160,0,U$231))+S236)))</f>
        <v>19.544252121593797</v>
      </c>
      <c r="U236" s="186" cm="1">
        <f t="array" ref="U236">IF(V$231=-1,V236,IF(V$231=99,T236,IF(V$231=0,INDEX($E164:$M164,0,V$229),(INDEX($E164:$M164,0,V$231+1)-INDEX($E164:$M164,0,V$231))/(INDEX($E$160:$M$160,0,V$231+1)-INDEX($E$160:$M$160,0,V$231))+T236)))</f>
        <v>19.853393908495661</v>
      </c>
      <c r="V236" s="186" cm="1">
        <f t="array" ref="V236">IF(W$231=-1,W236,IF(W$231=99,U236,IF(W$231=0,INDEX($E164:$M164,0,W$229),(INDEX($E164:$M164,0,W$231+1)-INDEX($E164:$M164,0,W$231))/(INDEX($E$160:$M$160,0,W$231+1)-INDEX($E$160:$M$160,0,W$231))+U236)))</f>
        <v>20.162535695397526</v>
      </c>
      <c r="W236" s="186" cm="1">
        <f t="array" ref="W236">IF(X$231=-1,X236,IF(X$231=99,V236,IF(X$231=0,INDEX($E164:$M164,0,X$229),(INDEX($E164:$M164,0,X$231+1)-INDEX($E164:$M164,0,X$231))/(INDEX($E$160:$M$160,0,X$231+1)-INDEX($E$160:$M$160,0,X$231))+V236)))</f>
        <v>20.471677482299391</v>
      </c>
      <c r="X236" s="186" cm="1">
        <f t="array" ref="X236">IF(Y$231=-1,Y236,IF(Y$231=99,W236,IF(Y$231=0,INDEX($E164:$M164,0,Y$229),(INDEX($E164:$M164,0,Y$231+1)-INDEX($E164:$M164,0,Y$231))/(INDEX($E$160:$M$160,0,Y$231+1)-INDEX($E$160:$M$160,0,Y$231))+W236)))</f>
        <v>20.780819269201256</v>
      </c>
      <c r="Y236" s="186" cm="1">
        <f t="array" ref="Y236">IF(Z$231=-1,Z236,IF(Z$231=99,X236,IF(Z$231=0,INDEX($E164:$M164,0,Z$229),(INDEX($E164:$M164,0,Z$231+1)-INDEX($E164:$M164,0,Z$231))/(INDEX($E$160:$M$160,0,Z$231+1)-INDEX($E$160:$M$160,0,Z$231))+X236)))</f>
        <v>21.089961056103121</v>
      </c>
      <c r="Z236" s="186" cm="1">
        <f t="array" ref="Z236">IF(AA$231=-1,AA236,IF(AA$231=99,Y236,IF(AA$231=0,INDEX($E164:$M164,0,AA$229),(INDEX($E164:$M164,0,AA$231+1)-INDEX($E164:$M164,0,AA$231))/(INDEX($E$160:$M$160,0,AA$231+1)-INDEX($E$160:$M$160,0,AA$231))+Y236)))</f>
        <v>21.399102843004986</v>
      </c>
      <c r="AA236" s="186" cm="1">
        <f t="array" ref="AA236">IF(AB$231=-1,AB236,IF(AB$231=99,Z236,IF(AB$231=0,INDEX($E164:$M164,0,AB$229),(INDEX($E164:$M164,0,AB$231+1)-INDEX($E164:$M164,0,AB$231))/(INDEX($E$160:$M$160,0,AB$231+1)-INDEX($E$160:$M$160,0,AB$231))+Z236)))</f>
        <v>21.708244629906851</v>
      </c>
      <c r="AB236" s="186" cm="1">
        <f t="array" ref="AB236">IF(AC$231=-1,AC236,IF(AC$231=99,AA236,IF(AC$231=0,INDEX($E164:$M164,0,AC$229),(INDEX($E164:$M164,0,AC$231+1)-INDEX($E164:$M164,0,AC$231))/(INDEX($E$160:$M$160,0,AC$231+1)-INDEX($E$160:$M$160,0,AC$231))+AA236)))</f>
        <v>19.235110334691932</v>
      </c>
      <c r="AC236" s="186" cm="1">
        <f t="array" ref="AC236">IF(AD$231=-1,AD236,IF(AD$231=99,AB236,IF(AD$231=0,INDEX($E164:$M164,0,AD$229),(INDEX($E164:$M164,0,AD$231+1)-INDEX($E164:$M164,0,AD$231))/(INDEX($E$160:$M$160,0,AD$231+1)-INDEX($E$160:$M$160,0,AD$231))+AB236)))</f>
        <v>19.673828327855599</v>
      </c>
      <c r="AD236" s="186" cm="1">
        <f t="array" ref="AD236">IF(AE$231=-1,AE236,IF(AE$231=99,AC236,IF(AE$231=0,INDEX($E164:$M164,0,AE$229),(INDEX($E164:$M164,0,AE$231+1)-INDEX($E164:$M164,0,AE$231))/(INDEX($E$160:$M$160,0,AE$231+1)-INDEX($E$160:$M$160,0,AE$231))+AC236)))</f>
        <v>20.112546321019266</v>
      </c>
      <c r="AE236" s="186" cm="1">
        <f t="array" ref="AE236">IF(AF$231=-1,AF236,IF(AF$231=99,AD236,IF(AF$231=0,INDEX($E164:$M164,0,AF$229),(INDEX($E164:$M164,0,AF$231+1)-INDEX($E164:$M164,0,AF$231))/(INDEX($E$160:$M$160,0,AF$231+1)-INDEX($E$160:$M$160,0,AF$231))+AD236)))</f>
        <v>20.551264314182934</v>
      </c>
      <c r="AF236" s="186" cm="1">
        <f t="array" ref="AF236">IF(AG$231=-1,AG236,IF(AG$231=99,AE236,IF(AG$231=0,INDEX($E164:$M164,0,AG$229),(INDEX($E164:$M164,0,AG$231+1)-INDEX($E164:$M164,0,AG$231))/(INDEX($E$160:$M$160,0,AG$231+1)-INDEX($E$160:$M$160,0,AG$231))+AE236)))</f>
        <v>20.989982307346601</v>
      </c>
      <c r="AG236" s="186" cm="1">
        <f t="array" ref="AG236">IF(AH$231=-1,AH236,IF(AH$231=99,AF236,IF(AH$231=0,INDEX($E164:$M164,0,AH$229),(INDEX($E164:$M164,0,AH$231+1)-INDEX($E164:$M164,0,AH$231))/(INDEX($E$160:$M$160,0,AH$231+1)-INDEX($E$160:$M$160,0,AH$231))+AF236)))</f>
        <v>21.428700300510268</v>
      </c>
      <c r="AH236" s="186" cm="1">
        <f t="array" ref="AH236">IF(AI$231=-1,AI236,IF(AI$231=99,AG236,IF(AI$231=0,INDEX($E164:$M164,0,AI$229),(INDEX($E164:$M164,0,AI$231+1)-INDEX($E164:$M164,0,AI$231))/(INDEX($E$160:$M$160,0,AI$231+1)-INDEX($E$160:$M$160,0,AI$231))+AG236)))</f>
        <v>21.867418293673936</v>
      </c>
      <c r="AI236" s="186" cm="1">
        <f t="array" ref="AI236">IF(AJ$231=-1,AJ236,IF(AJ$231=99,AH236,IF(AJ$231=0,INDEX($E164:$M164,0,AJ$229),(INDEX($E164:$M164,0,AJ$231+1)-INDEX($E164:$M164,0,AJ$231))/(INDEX($E$160:$M$160,0,AJ$231+1)-INDEX($E$160:$M$160,0,AJ$231))+AH236)))</f>
        <v>22.306136286837603</v>
      </c>
      <c r="AJ236" s="186" cm="1">
        <f t="array" ref="AJ236">IF(AK$231=-1,AK236,IF(AK$231=99,AI236,IF(AK$231=0,INDEX($E164:$M164,0,AK$229),(INDEX($E164:$M164,0,AK$231+1)-INDEX($E164:$M164,0,AK$231))/(INDEX($E$160:$M$160,0,AK$231+1)-INDEX($E$160:$M$160,0,AK$231))+AI236)))</f>
        <v>22.74485428000127</v>
      </c>
      <c r="AK236" s="186" cm="1">
        <f t="array" ref="AK236">IF(AL$231=-1,AL236,IF(AL$231=99,AJ236,IF(AL$231=0,INDEX($E164:$M164,0,AL$229),(INDEX($E164:$M164,0,AL$231+1)-INDEX($E164:$M164,0,AL$231))/(INDEX($E$160:$M$160,0,AL$231+1)-INDEX($E$160:$M$160,0,AL$231))+AJ236)))</f>
        <v>23.183572273164938</v>
      </c>
      <c r="AL236" s="186" cm="1">
        <f t="array" ref="AL236">IF(AM$231=-1,AM236,IF(AM$231=99,AK236,IF(AM$231=0,INDEX($E164:$M164,0,AM$229),(INDEX($E164:$M164,0,AM$231+1)-INDEX($E164:$M164,0,AM$231))/(INDEX($E$160:$M$160,0,AM$231+1)-INDEX($E$160:$M$160,0,AM$231))+AK236)))</f>
        <v>19.673828327855599</v>
      </c>
      <c r="AM236" s="186" cm="1">
        <f t="array" ref="AM236">IF(AN$231=-1,AN236,IF(AN$231=99,AL236,IF(AN$231=0,INDEX($E164:$M164,0,AN$229),(INDEX($E164:$M164,0,AN$231+1)-INDEX($E164:$M164,0,AN$231))/(INDEX($E$160:$M$160,0,AN$231+1)-INDEX($E$160:$M$160,0,AN$231))+AL236)))</f>
        <v>19.753586330773537</v>
      </c>
      <c r="AN236" s="186" cm="1">
        <f t="array" ref="AN236">IF(AO$231=-1,AO236,IF(AO$231=99,AM236,IF(AO$231=0,INDEX($E164:$M164,0,AO$229),(INDEX($E164:$M164,0,AO$231+1)-INDEX($E164:$M164,0,AO$231))/(INDEX($E$160:$M$160,0,AO$231+1)-INDEX($E$160:$M$160,0,AO$231))+AM236)))</f>
        <v>19.833344333691475</v>
      </c>
      <c r="AO236" s="186" cm="1">
        <f t="array" ref="AO236">IF(AP$231=-1,AP236,IF(AP$231=99,AN236,IF(AP$231=0,INDEX($E164:$M164,0,AP$229),(INDEX($E164:$M164,0,AP$231+1)-INDEX($E164:$M164,0,AP$231))/(INDEX($E$160:$M$160,0,AP$231+1)-INDEX($E$160:$M$160,0,AP$231))+AN236)))</f>
        <v>19.913102336609413</v>
      </c>
      <c r="AP236" s="186" cm="1">
        <f t="array" ref="AP236">IF(AQ$231=-1,AQ236,IF(AQ$231=99,AO236,IF(AQ$231=0,INDEX($E164:$M164,0,AQ$229),(INDEX($E164:$M164,0,AQ$231+1)-INDEX($E164:$M164,0,AQ$231))/(INDEX($E$160:$M$160,0,AQ$231+1)-INDEX($E$160:$M$160,0,AQ$231))+AO236)))</f>
        <v>19.992860339527351</v>
      </c>
      <c r="AQ236" s="186" cm="1">
        <f t="array" ref="AQ236">IF(AR$231=-1,AR236,IF(AR$231=99,AP236,IF(AR$231=0,INDEX($E164:$M164,0,AR$229),(INDEX($E164:$M164,0,AR$231+1)-INDEX($E164:$M164,0,AR$231))/(INDEX($E$160:$M$160,0,AR$231+1)-INDEX($E$160:$M$160,0,AR$231))+AP236)))</f>
        <v>20.072618342445288</v>
      </c>
      <c r="AR236" s="186" cm="1">
        <f t="array" ref="AR236">IF(AS$231=-1,AS236,IF(AS$231=99,AQ236,IF(AS$231=0,INDEX($E164:$M164,0,AS$229),(INDEX($E164:$M164,0,AS$231+1)-INDEX($E164:$M164,0,AS$231))/(INDEX($E$160:$M$160,0,AS$231+1)-INDEX($E$160:$M$160,0,AS$231))+AQ236)))</f>
        <v>20.152376345363226</v>
      </c>
      <c r="AS236" s="186" cm="1">
        <f t="array" ref="AS236">IF(AT$231=-1,AT236,IF(AT$231=99,AR236,IF(AT$231=0,INDEX($E164:$M164,0,AT$229),(INDEX($E164:$M164,0,AT$231+1)-INDEX($E164:$M164,0,AT$231))/(INDEX($E$160:$M$160,0,AT$231+1)-INDEX($E$160:$M$160,0,AT$231))+AR236)))</f>
        <v>20.232134348281164</v>
      </c>
      <c r="AT236" s="186" cm="1">
        <f t="array" ref="AT236">IF(AU$231=-1,AU236,IF(AU$231=99,AS236,IF(AU$231=0,INDEX($E164:$M164,0,AU$229),(INDEX($E164:$M164,0,AU$231+1)-INDEX($E164:$M164,0,AU$231))/(INDEX($E$160:$M$160,0,AU$231+1)-INDEX($E$160:$M$160,0,AU$231))+AS236)))</f>
        <v>20.311892351199102</v>
      </c>
      <c r="AU236" s="186" cm="1">
        <f t="array" ref="AU236">IF(AV$231=-1,AV236,IF(AV$231=99,AT236,IF(AV$231=0,INDEX($E164:$M164,0,AV$229),(INDEX($E164:$M164,0,AV$231+1)-INDEX($E164:$M164,0,AV$231))/(INDEX($E$160:$M$160,0,AV$231+1)-INDEX($E$160:$M$160,0,AV$231))+AT236)))</f>
        <v>20.39165035411704</v>
      </c>
      <c r="AV236" s="186" cm="1">
        <f t="array" ref="AV236">IF(AW$231=-1,AW236,IF(AW$231=99,AU236,IF(AW$231=0,INDEX($E164:$M164,0,AW$229),(INDEX($E164:$M164,0,AW$231+1)-INDEX($E164:$M164,0,AW$231))/(INDEX($E$160:$M$160,0,AW$231+1)-INDEX($E$160:$M$160,0,AW$231))+AU236)))</f>
        <v>20.391650354117047</v>
      </c>
      <c r="AW236" s="186" cm="1">
        <f t="array" ref="AW236">IF(AX$231=-1,AX236,IF(AX$231=99,AV236,IF(AX$231=0,INDEX($E164:$M164,0,AX$229),(INDEX($E164:$M164,0,AX$231+1)-INDEX($E164:$M164,0,AX$231))/(INDEX($E$160:$M$160,0,AX$231+1)-INDEX($E$160:$M$160,0,AX$231))+AV236)))</f>
        <v>20.391650354117047</v>
      </c>
      <c r="AX236" s="186" cm="1">
        <f t="array" ref="AX236">IF(AY$231=-1,AZ236,IF(AY$231=99,AW236,IF(AY$231=0,INDEX($E164:$M164,0,AY$229),(INDEX($E164:$M164,0,AY$231+1)-INDEX($E164:$M164,0,AY$231))/(INDEX($E$160:$M$160,0,AY$231+1)-INDEX($E$160:$M$160,0,AY$231))+AW236)))</f>
        <v>20.391650354117047</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101.76413102745801</v>
      </c>
      <c r="T237" s="186" cm="1">
        <f t="array" ref="T237">IF(U$231=-1,U237,IF(U$231=99,S237,IF(U$231=0,INDEX($E165:$M165,0,U$229),(INDEX($E165:$M165,0,U$231+1)-INDEX($E165:$M165,0,U$231))/(INDEX($E$160:$M$160,0,U$231+1)-INDEX($E$160:$M$160,0,U$231))+S237)))</f>
        <v>103.39965818383747</v>
      </c>
      <c r="U237" s="186" cm="1">
        <f t="array" ref="U237">IF(V$231=-1,V237,IF(V$231=99,T237,IF(V$231=0,INDEX($E165:$M165,0,V$229),(INDEX($E165:$M165,0,V$231+1)-INDEX($E165:$M165,0,V$231))/(INDEX($E$160:$M$160,0,V$231+1)-INDEX($E$160:$M$160,0,V$231))+T237)))</f>
        <v>105.03518534021694</v>
      </c>
      <c r="V237" s="186" cm="1">
        <f t="array" ref="V237">IF(W$231=-1,W237,IF(W$231=99,U237,IF(W$231=0,INDEX($E165:$M165,0,W$229),(INDEX($E165:$M165,0,W$231+1)-INDEX($E165:$M165,0,W$231))/(INDEX($E$160:$M$160,0,W$231+1)-INDEX($E$160:$M$160,0,W$231))+U237)))</f>
        <v>106.67071249659641</v>
      </c>
      <c r="W237" s="186" cm="1">
        <f t="array" ref="W237">IF(X$231=-1,X237,IF(X$231=99,V237,IF(X$231=0,INDEX($E165:$M165,0,X$229),(INDEX($E165:$M165,0,X$231+1)-INDEX($E165:$M165,0,X$231))/(INDEX($E$160:$M$160,0,X$231+1)-INDEX($E$160:$M$160,0,X$231))+V237)))</f>
        <v>108.30623965297588</v>
      </c>
      <c r="X237" s="186" cm="1">
        <f t="array" ref="X237">IF(Y$231=-1,Y237,IF(Y$231=99,W237,IF(Y$231=0,INDEX($E165:$M165,0,Y$229),(INDEX($E165:$M165,0,Y$231+1)-INDEX($E165:$M165,0,Y$231))/(INDEX($E$160:$M$160,0,Y$231+1)-INDEX($E$160:$M$160,0,Y$231))+W237)))</f>
        <v>109.94176680935534</v>
      </c>
      <c r="Y237" s="186" cm="1">
        <f t="array" ref="Y237">IF(Z$231=-1,Z237,IF(Z$231=99,X237,IF(Z$231=0,INDEX($E165:$M165,0,Z$229),(INDEX($E165:$M165,0,Z$231+1)-INDEX($E165:$M165,0,Z$231))/(INDEX($E$160:$M$160,0,Z$231+1)-INDEX($E$160:$M$160,0,Z$231))+X237)))</f>
        <v>111.57729396573481</v>
      </c>
      <c r="Z237" s="186" cm="1">
        <f t="array" ref="Z237">IF(AA$231=-1,AA237,IF(AA$231=99,Y237,IF(AA$231=0,INDEX($E165:$M165,0,AA$229),(INDEX($E165:$M165,0,AA$231+1)-INDEX($E165:$M165,0,AA$231))/(INDEX($E$160:$M$160,0,AA$231+1)-INDEX($E$160:$M$160,0,AA$231))+Y237)))</f>
        <v>113.21282112211428</v>
      </c>
      <c r="AA237" s="186" cm="1">
        <f t="array" ref="AA237">IF(AB$231=-1,AB237,IF(AB$231=99,Z237,IF(AB$231=0,INDEX($E165:$M165,0,AB$229),(INDEX($E165:$M165,0,AB$231+1)-INDEX($E165:$M165,0,AB$231))/(INDEX($E$160:$M$160,0,AB$231+1)-INDEX($E$160:$M$160,0,AB$231))+Z237)))</f>
        <v>114.84834827849375</v>
      </c>
      <c r="AB237" s="186" cm="1">
        <f t="array" ref="AB237">IF(AC$231=-1,AC237,IF(AC$231=99,AA237,IF(AC$231=0,INDEX($E165:$M165,0,AC$229),(INDEX($E165:$M165,0,AC$231+1)-INDEX($E165:$M165,0,AC$231))/(INDEX($E$160:$M$160,0,AC$231+1)-INDEX($E$160:$M$160,0,AC$231))+AA237)))</f>
        <v>101.76413102745801</v>
      </c>
      <c r="AC237" s="186" cm="1">
        <f t="array" ref="AC237">IF(AD$231=-1,AD237,IF(AD$231=99,AB237,IF(AD$231=0,INDEX($E165:$M165,0,AD$229),(INDEX($E165:$M165,0,AD$231+1)-INDEX($E165:$M165,0,AD$231))/(INDEX($E$160:$M$160,0,AD$231+1)-INDEX($E$160:$M$160,0,AD$231))+AB237)))</f>
        <v>104.08518635615498</v>
      </c>
      <c r="AD237" s="186" cm="1">
        <f t="array" ref="AD237">IF(AE$231=-1,AE237,IF(AE$231=99,AC237,IF(AE$231=0,INDEX($E165:$M165,0,AE$229),(INDEX($E165:$M165,0,AE$231+1)-INDEX($E165:$M165,0,AE$231))/(INDEX($E$160:$M$160,0,AE$231+1)-INDEX($E$160:$M$160,0,AE$231))+AC237)))</f>
        <v>106.40624168485195</v>
      </c>
      <c r="AE237" s="186" cm="1">
        <f t="array" ref="AE237">IF(AF$231=-1,AF237,IF(AF$231=99,AD237,IF(AF$231=0,INDEX($E165:$M165,0,AF$229),(INDEX($E165:$M165,0,AF$231+1)-INDEX($E165:$M165,0,AF$231))/(INDEX($E$160:$M$160,0,AF$231+1)-INDEX($E$160:$M$160,0,AF$231))+AD237)))</f>
        <v>108.72729701354892</v>
      </c>
      <c r="AF237" s="186" cm="1">
        <f t="array" ref="AF237">IF(AG$231=-1,AG237,IF(AG$231=99,AE237,IF(AG$231=0,INDEX($E165:$M165,0,AG$229),(INDEX($E165:$M165,0,AG$231+1)-INDEX($E165:$M165,0,AG$231))/(INDEX($E$160:$M$160,0,AG$231+1)-INDEX($E$160:$M$160,0,AG$231))+AE237)))</f>
        <v>111.04835234224589</v>
      </c>
      <c r="AG237" s="186" cm="1">
        <f t="array" ref="AG237">IF(AH$231=-1,AH237,IF(AH$231=99,AF237,IF(AH$231=0,INDEX($E165:$M165,0,AH$229),(INDEX($E165:$M165,0,AH$231+1)-INDEX($E165:$M165,0,AH$231))/(INDEX($E$160:$M$160,0,AH$231+1)-INDEX($E$160:$M$160,0,AH$231))+AF237)))</f>
        <v>113.36940767094286</v>
      </c>
      <c r="AH237" s="186" cm="1">
        <f t="array" ref="AH237">IF(AI$231=-1,AI237,IF(AI$231=99,AG237,IF(AI$231=0,INDEX($E165:$M165,0,AI$229),(INDEX($E165:$M165,0,AI$231+1)-INDEX($E165:$M165,0,AI$231))/(INDEX($E$160:$M$160,0,AI$231+1)-INDEX($E$160:$M$160,0,AI$231))+AG237)))</f>
        <v>115.69046299963983</v>
      </c>
      <c r="AI237" s="186" cm="1">
        <f t="array" ref="AI237">IF(AJ$231=-1,AJ237,IF(AJ$231=99,AH237,IF(AJ$231=0,INDEX($E165:$M165,0,AJ$229),(INDEX($E165:$M165,0,AJ$231+1)-INDEX($E165:$M165,0,AJ$231))/(INDEX($E$160:$M$160,0,AJ$231+1)-INDEX($E$160:$M$160,0,AJ$231))+AH237)))</f>
        <v>118.01151832833681</v>
      </c>
      <c r="AJ237" s="186" cm="1">
        <f t="array" ref="AJ237">IF(AK$231=-1,AK237,IF(AK$231=99,AI237,IF(AK$231=0,INDEX($E165:$M165,0,AK$229),(INDEX($E165:$M165,0,AK$231+1)-INDEX($E165:$M165,0,AK$231))/(INDEX($E$160:$M$160,0,AK$231+1)-INDEX($E$160:$M$160,0,AK$231))+AI237)))</f>
        <v>120.33257365703378</v>
      </c>
      <c r="AK237" s="186" cm="1">
        <f t="array" ref="AK237">IF(AL$231=-1,AL237,IF(AL$231=99,AJ237,IF(AL$231=0,INDEX($E165:$M165,0,AL$229),(INDEX($E165:$M165,0,AL$231+1)-INDEX($E165:$M165,0,AL$231))/(INDEX($E$160:$M$160,0,AL$231+1)-INDEX($E$160:$M$160,0,AL$231))+AJ237)))</f>
        <v>122.65362898573075</v>
      </c>
      <c r="AL237" s="186" cm="1">
        <f t="array" ref="AL237">IF(AM$231=-1,AM237,IF(AM$231=99,AK237,IF(AM$231=0,INDEX($E165:$M165,0,AM$229),(INDEX($E165:$M165,0,AM$231+1)-INDEX($E165:$M165,0,AM$231))/(INDEX($E$160:$M$160,0,AM$231+1)-INDEX($E$160:$M$160,0,AM$231))+AK237)))</f>
        <v>104.08518635615498</v>
      </c>
      <c r="AM237" s="186" cm="1">
        <f t="array" ref="AM237">IF(AN$231=-1,AN237,IF(AN$231=99,AL237,IF(AN$231=0,INDEX($E165:$M165,0,AN$229),(INDEX($E165:$M165,0,AN$231+1)-INDEX($E165:$M165,0,AN$231))/(INDEX($E$160:$M$160,0,AN$231+1)-INDEX($E$160:$M$160,0,AN$231))+AL237)))</f>
        <v>104.50714930402488</v>
      </c>
      <c r="AN237" s="186" cm="1">
        <f t="array" ref="AN237">IF(AO$231=-1,AO237,IF(AO$231=99,AM237,IF(AO$231=0,INDEX($E165:$M165,0,AO$229),(INDEX($E165:$M165,0,AO$231+1)-INDEX($E165:$M165,0,AO$231))/(INDEX($E$160:$M$160,0,AO$231+1)-INDEX($E$160:$M$160,0,AO$231))+AM237)))</f>
        <v>104.92911225189478</v>
      </c>
      <c r="AO237" s="186" cm="1">
        <f t="array" ref="AO237">IF(AP$231=-1,AP237,IF(AP$231=99,AN237,IF(AP$231=0,INDEX($E165:$M165,0,AP$229),(INDEX($E165:$M165,0,AP$231+1)-INDEX($E165:$M165,0,AP$231))/(INDEX($E$160:$M$160,0,AP$231+1)-INDEX($E$160:$M$160,0,AP$231))+AN237)))</f>
        <v>105.35107519976468</v>
      </c>
      <c r="AP237" s="186" cm="1">
        <f t="array" ref="AP237">IF(AQ$231=-1,AQ237,IF(AQ$231=99,AO237,IF(AQ$231=0,INDEX($E165:$M165,0,AQ$229),(INDEX($E165:$M165,0,AQ$231+1)-INDEX($E165:$M165,0,AQ$231))/(INDEX($E$160:$M$160,0,AQ$231+1)-INDEX($E$160:$M$160,0,AQ$231))+AO237)))</f>
        <v>105.77303814763458</v>
      </c>
      <c r="AQ237" s="186" cm="1">
        <f t="array" ref="AQ237">IF(AR$231=-1,AR237,IF(AR$231=99,AP237,IF(AR$231=0,INDEX($E165:$M165,0,AR$229),(INDEX($E165:$M165,0,AR$231+1)-INDEX($E165:$M165,0,AR$231))/(INDEX($E$160:$M$160,0,AR$231+1)-INDEX($E$160:$M$160,0,AR$231))+AP237)))</f>
        <v>106.19500109550448</v>
      </c>
      <c r="AR237" s="186" cm="1">
        <f t="array" ref="AR237">IF(AS$231=-1,AS237,IF(AS$231=99,AQ237,IF(AS$231=0,INDEX($E165:$M165,0,AS$229),(INDEX($E165:$M165,0,AS$231+1)-INDEX($E165:$M165,0,AS$231))/(INDEX($E$160:$M$160,0,AS$231+1)-INDEX($E$160:$M$160,0,AS$231))+AQ237)))</f>
        <v>106.61696404337438</v>
      </c>
      <c r="AS237" s="186" cm="1">
        <f t="array" ref="AS237">IF(AT$231=-1,AT237,IF(AT$231=99,AR237,IF(AT$231=0,INDEX($E165:$M165,0,AT$229),(INDEX($E165:$M165,0,AT$231+1)-INDEX($E165:$M165,0,AT$231))/(INDEX($E$160:$M$160,0,AT$231+1)-INDEX($E$160:$M$160,0,AT$231))+AR237)))</f>
        <v>107.03892699124428</v>
      </c>
      <c r="AT237" s="186" cm="1">
        <f t="array" ref="AT237">IF(AU$231=-1,AU237,IF(AU$231=99,AS237,IF(AU$231=0,INDEX($E165:$M165,0,AU$229),(INDEX($E165:$M165,0,AU$231+1)-INDEX($E165:$M165,0,AU$231))/(INDEX($E$160:$M$160,0,AU$231+1)-INDEX($E$160:$M$160,0,AU$231))+AS237)))</f>
        <v>107.46088993911418</v>
      </c>
      <c r="AU237" s="186" cm="1">
        <f t="array" ref="AU237">IF(AV$231=-1,AV237,IF(AV$231=99,AT237,IF(AV$231=0,INDEX($E165:$M165,0,AV$229),(INDEX($E165:$M165,0,AV$231+1)-INDEX($E165:$M165,0,AV$231))/(INDEX($E$160:$M$160,0,AV$231+1)-INDEX($E$160:$M$160,0,AV$231))+AT237)))</f>
        <v>107.88285288698408</v>
      </c>
      <c r="AV237" s="186" cm="1">
        <f t="array" ref="AV237">IF(AW$231=-1,AW237,IF(AW$231=99,AU237,IF(AW$231=0,INDEX($E165:$M165,0,AW$229),(INDEX($E165:$M165,0,AW$231+1)-INDEX($E165:$M165,0,AW$231))/(INDEX($E$160:$M$160,0,AW$231+1)-INDEX($E$160:$M$160,0,AW$231))+AU237)))</f>
        <v>107.88285288698411</v>
      </c>
      <c r="AW237" s="186" cm="1">
        <f t="array" ref="AW237">IF(AX$231=-1,AX237,IF(AX$231=99,AV237,IF(AX$231=0,INDEX($E165:$M165,0,AX$229),(INDEX($E165:$M165,0,AX$231+1)-INDEX($E165:$M165,0,AX$231))/(INDEX($E$160:$M$160,0,AX$231+1)-INDEX($E$160:$M$160,0,AX$231))+AV237)))</f>
        <v>107.88285288698411</v>
      </c>
      <c r="AX237" s="186" cm="1">
        <f t="array" ref="AX237">IF(AY$231=-1,AZ237,IF(AY$231=99,AW237,IF(AY$231=0,INDEX($E165:$M165,0,AY$229),(INDEX($E165:$M165,0,AY$231+1)-INDEX($E165:$M165,0,AY$231))/(INDEX($E$160:$M$160,0,AY$231+1)-INDEX($E$160:$M$160,0,AY$231))+AW237)))</f>
        <v>107.88285288698411</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2.5547937802312601</v>
      </c>
      <c r="T238" s="186" cm="1">
        <f t="array" ref="T238">IF(U$231=-1,U238,IF(U$231=99,S238,IF(U$231=0,INDEX($E166:$M166,0,U$229),(INDEX($E166:$M166,0,U$231+1)-INDEX($E166:$M166,0,U$231))/(INDEX($E$160:$M$160,0,U$231+1)-INDEX($E$160:$M$160,0,U$231))+S238)))</f>
        <v>2.5851163478093584</v>
      </c>
      <c r="U238" s="186" cm="1">
        <f t="array" ref="U238">IF(V$231=-1,V238,IF(V$231=99,T238,IF(V$231=0,INDEX($E166:$M166,0,V$229),(INDEX($E166:$M166,0,V$231+1)-INDEX($E166:$M166,0,V$231))/(INDEX($E$160:$M$160,0,V$231+1)-INDEX($E$160:$M$160,0,V$231))+T238)))</f>
        <v>2.6154389153874567</v>
      </c>
      <c r="V238" s="186" cm="1">
        <f t="array" ref="V238">IF(W$231=-1,W238,IF(W$231=99,U238,IF(W$231=0,INDEX($E166:$M166,0,W$229),(INDEX($E166:$M166,0,W$231+1)-INDEX($E166:$M166,0,W$231))/(INDEX($E$160:$M$160,0,W$231+1)-INDEX($E$160:$M$160,0,W$231))+U238)))</f>
        <v>2.6457614829655549</v>
      </c>
      <c r="W238" s="186" cm="1">
        <f t="array" ref="W238">IF(X$231=-1,X238,IF(X$231=99,V238,IF(X$231=0,INDEX($E166:$M166,0,X$229),(INDEX($E166:$M166,0,X$231+1)-INDEX($E166:$M166,0,X$231))/(INDEX($E$160:$M$160,0,X$231+1)-INDEX($E$160:$M$160,0,X$231))+V238)))</f>
        <v>2.6760840505436532</v>
      </c>
      <c r="X238" s="186" cm="1">
        <f t="array" ref="X238">IF(Y$231=-1,Y238,IF(Y$231=99,W238,IF(Y$231=0,INDEX($E166:$M166,0,Y$229),(INDEX($E166:$M166,0,Y$231+1)-INDEX($E166:$M166,0,Y$231))/(INDEX($E$160:$M$160,0,Y$231+1)-INDEX($E$160:$M$160,0,Y$231))+W238)))</f>
        <v>2.7064066181217514</v>
      </c>
      <c r="Y238" s="186" cm="1">
        <f t="array" ref="Y238">IF(Z$231=-1,Z238,IF(Z$231=99,X238,IF(Z$231=0,INDEX($E166:$M166,0,Z$229),(INDEX($E166:$M166,0,Z$231+1)-INDEX($E166:$M166,0,Z$231))/(INDEX($E$160:$M$160,0,Z$231+1)-INDEX($E$160:$M$160,0,Z$231))+X238)))</f>
        <v>2.7367291856998497</v>
      </c>
      <c r="Z238" s="186" cm="1">
        <f t="array" ref="Z238">IF(AA$231=-1,AA238,IF(AA$231=99,Y238,IF(AA$231=0,INDEX($E166:$M166,0,AA$229),(INDEX($E166:$M166,0,AA$231+1)-INDEX($E166:$M166,0,AA$231))/(INDEX($E$160:$M$160,0,AA$231+1)-INDEX($E$160:$M$160,0,AA$231))+Y238)))</f>
        <v>2.7670517532779479</v>
      </c>
      <c r="AA238" s="186" cm="1">
        <f t="array" ref="AA238">IF(AB$231=-1,AB238,IF(AB$231=99,Z238,IF(AB$231=0,INDEX($E166:$M166,0,AB$229),(INDEX($E166:$M166,0,AB$231+1)-INDEX($E166:$M166,0,AB$231))/(INDEX($E$160:$M$160,0,AB$231+1)-INDEX($E$160:$M$160,0,AB$231))+Z238)))</f>
        <v>2.7973743208560462</v>
      </c>
      <c r="AB238" s="186" cm="1">
        <f t="array" ref="AB238">IF(AC$231=-1,AC238,IF(AC$231=99,AA238,IF(AC$231=0,INDEX($E166:$M166,0,AC$229),(INDEX($E166:$M166,0,AC$231+1)-INDEX($E166:$M166,0,AC$231))/(INDEX($E$160:$M$160,0,AC$231+1)-INDEX($E$160:$M$160,0,AC$231))+AA238)))</f>
        <v>2.5547937802312601</v>
      </c>
      <c r="AC238" s="186" cm="1">
        <f t="array" ref="AC238">IF(AD$231=-1,AD238,IF(AD$231=99,AB238,IF(AD$231=0,INDEX($E166:$M166,0,AD$229),(INDEX($E166:$M166,0,AD$231+1)-INDEX($E166:$M166,0,AD$231))/(INDEX($E$160:$M$160,0,AD$231+1)-INDEX($E$160:$M$160,0,AD$231))+AB238)))</f>
        <v>7.3883982589754789</v>
      </c>
      <c r="AD238" s="186" cm="1">
        <f t="array" ref="AD238">IF(AE$231=-1,AE238,IF(AE$231=99,AC238,IF(AE$231=0,INDEX($E166:$M166,0,AE$229),(INDEX($E166:$M166,0,AE$231+1)-INDEX($E166:$M166,0,AE$231))/(INDEX($E$160:$M$160,0,AE$231+1)-INDEX($E$160:$M$160,0,AE$231))+AC238)))</f>
        <v>12.222002737719698</v>
      </c>
      <c r="AE238" s="186" cm="1">
        <f t="array" ref="AE238">IF(AF$231=-1,AF238,IF(AF$231=99,AD238,IF(AF$231=0,INDEX($E166:$M166,0,AF$229),(INDEX($E166:$M166,0,AF$231+1)-INDEX($E166:$M166,0,AF$231))/(INDEX($E$160:$M$160,0,AF$231+1)-INDEX($E$160:$M$160,0,AF$231))+AD238)))</f>
        <v>17.055607216463919</v>
      </c>
      <c r="AF238" s="186" cm="1">
        <f t="array" ref="AF238">IF(AG$231=-1,AG238,IF(AG$231=99,AE238,IF(AG$231=0,INDEX($E166:$M166,0,AG$229),(INDEX($E166:$M166,0,AG$231+1)-INDEX($E166:$M166,0,AG$231))/(INDEX($E$160:$M$160,0,AG$231+1)-INDEX($E$160:$M$160,0,AG$231))+AE238)))</f>
        <v>21.889211695208139</v>
      </c>
      <c r="AG238" s="186" cm="1">
        <f t="array" ref="AG238">IF(AH$231=-1,AH238,IF(AH$231=99,AF238,IF(AH$231=0,INDEX($E166:$M166,0,AH$229),(INDEX($E166:$M166,0,AH$231+1)-INDEX($E166:$M166,0,AH$231))/(INDEX($E$160:$M$160,0,AH$231+1)-INDEX($E$160:$M$160,0,AH$231))+AF238)))</f>
        <v>26.72281617395236</v>
      </c>
      <c r="AH238" s="186" cm="1">
        <f t="array" ref="AH238">IF(AI$231=-1,AI238,IF(AI$231=99,AG238,IF(AI$231=0,INDEX($E166:$M166,0,AI$229),(INDEX($E166:$M166,0,AI$231+1)-INDEX($E166:$M166,0,AI$231))/(INDEX($E$160:$M$160,0,AI$231+1)-INDEX($E$160:$M$160,0,AI$231))+AG238)))</f>
        <v>31.55642065269658</v>
      </c>
      <c r="AI238" s="186" cm="1">
        <f t="array" ref="AI238">IF(AJ$231=-1,AJ238,IF(AJ$231=99,AH238,IF(AJ$231=0,INDEX($E166:$M166,0,AJ$229),(INDEX($E166:$M166,0,AJ$231+1)-INDEX($E166:$M166,0,AJ$231))/(INDEX($E$160:$M$160,0,AJ$231+1)-INDEX($E$160:$M$160,0,AJ$231))+AH238)))</f>
        <v>36.390025131440801</v>
      </c>
      <c r="AJ238" s="186" cm="1">
        <f t="array" ref="AJ238">IF(AK$231=-1,AK238,IF(AK$231=99,AI238,IF(AK$231=0,INDEX($E166:$M166,0,AK$229),(INDEX($E166:$M166,0,AK$231+1)-INDEX($E166:$M166,0,AK$231))/(INDEX($E$160:$M$160,0,AK$231+1)-INDEX($E$160:$M$160,0,AK$231))+AI238)))</f>
        <v>41.223629610185021</v>
      </c>
      <c r="AK238" s="186" cm="1">
        <f t="array" ref="AK238">IF(AL$231=-1,AL238,IF(AL$231=99,AJ238,IF(AL$231=0,INDEX($E166:$M166,0,AL$229),(INDEX($E166:$M166,0,AL$231+1)-INDEX($E166:$M166,0,AL$231))/(INDEX($E$160:$M$160,0,AL$231+1)-INDEX($E$160:$M$160,0,AL$231))+AJ238)))</f>
        <v>46.057234088929242</v>
      </c>
      <c r="AL238" s="186" cm="1">
        <f t="array" ref="AL238">IF(AM$231=-1,AM238,IF(AM$231=99,AK238,IF(AM$231=0,INDEX($E166:$M166,0,AM$229),(INDEX($E166:$M166,0,AM$231+1)-INDEX($E166:$M166,0,AM$231))/(INDEX($E$160:$M$160,0,AM$231+1)-INDEX($E$160:$M$160,0,AM$231))+AK238)))</f>
        <v>7.3883982589754789</v>
      </c>
      <c r="AM238" s="186" cm="1">
        <f t="array" ref="AM238">IF(AN$231=-1,AN238,IF(AN$231=99,AL238,IF(AN$231=0,INDEX($E166:$M166,0,AN$229),(INDEX($E166:$M166,0,AN$231+1)-INDEX($E166:$M166,0,AN$231))/(INDEX($E$160:$M$160,0,AN$231+1)-INDEX($E$160:$M$160,0,AN$231))+AL238)))</f>
        <v>8.1633154928058485</v>
      </c>
      <c r="AN238" s="186" cm="1">
        <f t="array" ref="AN238">IF(AO$231=-1,AO238,IF(AO$231=99,AM238,IF(AO$231=0,INDEX($E166:$M166,0,AO$229),(INDEX($E166:$M166,0,AO$231+1)-INDEX($E166:$M166,0,AO$231))/(INDEX($E$160:$M$160,0,AO$231+1)-INDEX($E$160:$M$160,0,AO$231))+AM238)))</f>
        <v>8.9382327266362189</v>
      </c>
      <c r="AO238" s="186" cm="1">
        <f t="array" ref="AO238">IF(AP$231=-1,AP238,IF(AP$231=99,AN238,IF(AP$231=0,INDEX($E166:$M166,0,AP$229),(INDEX($E166:$M166,0,AP$231+1)-INDEX($E166:$M166,0,AP$231))/(INDEX($E$160:$M$160,0,AP$231+1)-INDEX($E$160:$M$160,0,AP$231))+AN238)))</f>
        <v>9.7131499604665894</v>
      </c>
      <c r="AP238" s="186" cm="1">
        <f t="array" ref="AP238">IF(AQ$231=-1,AQ238,IF(AQ$231=99,AO238,IF(AQ$231=0,INDEX($E166:$M166,0,AQ$229),(INDEX($E166:$M166,0,AQ$231+1)-INDEX($E166:$M166,0,AQ$231))/(INDEX($E$160:$M$160,0,AQ$231+1)-INDEX($E$160:$M$160,0,AQ$231))+AO238)))</f>
        <v>10.48806719429696</v>
      </c>
      <c r="AQ238" s="186" cm="1">
        <f t="array" ref="AQ238">IF(AR$231=-1,AR238,IF(AR$231=99,AP238,IF(AR$231=0,INDEX($E166:$M166,0,AR$229),(INDEX($E166:$M166,0,AR$231+1)-INDEX($E166:$M166,0,AR$231))/(INDEX($E$160:$M$160,0,AR$231+1)-INDEX($E$160:$M$160,0,AR$231))+AP238)))</f>
        <v>11.26298442812733</v>
      </c>
      <c r="AR238" s="186" cm="1">
        <f t="array" ref="AR238">IF(AS$231=-1,AS238,IF(AS$231=99,AQ238,IF(AS$231=0,INDEX($E166:$M166,0,AS$229),(INDEX($E166:$M166,0,AS$231+1)-INDEX($E166:$M166,0,AS$231))/(INDEX($E$160:$M$160,0,AS$231+1)-INDEX($E$160:$M$160,0,AS$231))+AQ238)))</f>
        <v>12.037901661957701</v>
      </c>
      <c r="AS238" s="186" cm="1">
        <f t="array" ref="AS238">IF(AT$231=-1,AT238,IF(AT$231=99,AR238,IF(AT$231=0,INDEX($E166:$M166,0,AT$229),(INDEX($E166:$M166,0,AT$231+1)-INDEX($E166:$M166,0,AT$231))/(INDEX($E$160:$M$160,0,AT$231+1)-INDEX($E$160:$M$160,0,AT$231))+AR238)))</f>
        <v>12.812818895788071</v>
      </c>
      <c r="AT238" s="186" cm="1">
        <f t="array" ref="AT238">IF(AU$231=-1,AU238,IF(AU$231=99,AS238,IF(AU$231=0,INDEX($E166:$M166,0,AU$229),(INDEX($E166:$M166,0,AU$231+1)-INDEX($E166:$M166,0,AU$231))/(INDEX($E$160:$M$160,0,AU$231+1)-INDEX($E$160:$M$160,0,AU$231))+AS238)))</f>
        <v>13.587736129618442</v>
      </c>
      <c r="AU238" s="186" cm="1">
        <f t="array" ref="AU238">IF(AV$231=-1,AV238,IF(AV$231=99,AT238,IF(AV$231=0,INDEX($E166:$M166,0,AV$229),(INDEX($E166:$M166,0,AV$231+1)-INDEX($E166:$M166,0,AV$231))/(INDEX($E$160:$M$160,0,AV$231+1)-INDEX($E$160:$M$160,0,AV$231))+AT238)))</f>
        <v>14.362653363448812</v>
      </c>
      <c r="AV238" s="186" cm="1">
        <f t="array" ref="AV238">IF(AW$231=-1,AW238,IF(AW$231=99,AU238,IF(AW$231=0,INDEX($E166:$M166,0,AW$229),(INDEX($E166:$M166,0,AW$231+1)-INDEX($E166:$M166,0,AW$231))/(INDEX($E$160:$M$160,0,AW$231+1)-INDEX($E$160:$M$160,0,AW$231))+AU238)))</f>
        <v>14.362653363448807</v>
      </c>
      <c r="AW238" s="186" cm="1">
        <f t="array" ref="AW238">IF(AX$231=-1,AX238,IF(AX$231=99,AV238,IF(AX$231=0,INDEX($E166:$M166,0,AX$229),(INDEX($E166:$M166,0,AX$231+1)-INDEX($E166:$M166,0,AX$231))/(INDEX($E$160:$M$160,0,AX$231+1)-INDEX($E$160:$M$160,0,AX$231))+AV238)))</f>
        <v>14.362653363448807</v>
      </c>
      <c r="AX238" s="186" cm="1">
        <f t="array" ref="AX238">IF(AY$231=-1,AZ238,IF(AY$231=99,AW238,IF(AY$231=0,INDEX($E166:$M166,0,AY$229),(INDEX($E166:$M166,0,AY$231+1)-INDEX($E166:$M166,0,AY$231))/(INDEX($E$160:$M$160,0,AY$231+1)-INDEX($E$160:$M$160,0,AY$231))+AW238)))</f>
        <v>14.362653363448807</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8.967720358741504</v>
      </c>
      <c r="T239" s="186" cm="1">
        <f t="array" ref="T239">IF(U$231=-1,U239,IF(U$231=99,S239,IF(U$231=0,INDEX($E167:$M167,0,U$229),(INDEX($E167:$M167,0,U$231+1)-INDEX($E167:$M167,0,U$231))/(INDEX($E$160:$M$160,0,U$231+1)-INDEX($E$160:$M$160,0,U$231))+S239)))</f>
        <v>9.1118472729052122</v>
      </c>
      <c r="U239" s="186" cm="1">
        <f t="array" ref="U239">IF(V$231=-1,V239,IF(V$231=99,T239,IF(V$231=0,INDEX($E167:$M167,0,V$229),(INDEX($E167:$M167,0,V$231+1)-INDEX($E167:$M167,0,V$231))/(INDEX($E$160:$M$160,0,V$231+1)-INDEX($E$160:$M$160,0,V$231))+T239)))</f>
        <v>9.2559741870689205</v>
      </c>
      <c r="V239" s="186" cm="1">
        <f t="array" ref="V239">IF(W$231=-1,W239,IF(W$231=99,U239,IF(W$231=0,INDEX($E167:$M167,0,W$229),(INDEX($E167:$M167,0,W$231+1)-INDEX($E167:$M167,0,W$231))/(INDEX($E$160:$M$160,0,W$231+1)-INDEX($E$160:$M$160,0,W$231))+U239)))</f>
        <v>9.4001011012326288</v>
      </c>
      <c r="W239" s="186" cm="1">
        <f t="array" ref="W239">IF(X$231=-1,X239,IF(X$231=99,V239,IF(X$231=0,INDEX($E167:$M167,0,X$229),(INDEX($E167:$M167,0,X$231+1)-INDEX($E167:$M167,0,X$231))/(INDEX($E$160:$M$160,0,X$231+1)-INDEX($E$160:$M$160,0,X$231))+V239)))</f>
        <v>9.544228015396337</v>
      </c>
      <c r="X239" s="186" cm="1">
        <f t="array" ref="X239">IF(Y$231=-1,Y239,IF(Y$231=99,W239,IF(Y$231=0,INDEX($E167:$M167,0,Y$229),(INDEX($E167:$M167,0,Y$231+1)-INDEX($E167:$M167,0,Y$231))/(INDEX($E$160:$M$160,0,Y$231+1)-INDEX($E$160:$M$160,0,Y$231))+W239)))</f>
        <v>9.6883549295600453</v>
      </c>
      <c r="Y239" s="186" cm="1">
        <f t="array" ref="Y239">IF(Z$231=-1,Z239,IF(Z$231=99,X239,IF(Z$231=0,INDEX($E167:$M167,0,Z$229),(INDEX($E167:$M167,0,Z$231+1)-INDEX($E167:$M167,0,Z$231))/(INDEX($E$160:$M$160,0,Z$231+1)-INDEX($E$160:$M$160,0,Z$231))+X239)))</f>
        <v>9.8324818437237536</v>
      </c>
      <c r="Z239" s="186" cm="1">
        <f t="array" ref="Z239">IF(AA$231=-1,AA239,IF(AA$231=99,Y239,IF(AA$231=0,INDEX($E167:$M167,0,AA$229),(INDEX($E167:$M167,0,AA$231+1)-INDEX($E167:$M167,0,AA$231))/(INDEX($E$160:$M$160,0,AA$231+1)-INDEX($E$160:$M$160,0,AA$231))+Y239)))</f>
        <v>9.9766087578874618</v>
      </c>
      <c r="AA239" s="186" cm="1">
        <f t="array" ref="AA239">IF(AB$231=-1,AB239,IF(AB$231=99,Z239,IF(AB$231=0,INDEX($E167:$M167,0,AB$229),(INDEX($E167:$M167,0,AB$231+1)-INDEX($E167:$M167,0,AB$231))/(INDEX($E$160:$M$160,0,AB$231+1)-INDEX($E$160:$M$160,0,AB$231))+Z239)))</f>
        <v>10.12073567205117</v>
      </c>
      <c r="AB239" s="186" cm="1">
        <f t="array" ref="AB239">IF(AC$231=-1,AC239,IF(AC$231=99,AA239,IF(AC$231=0,INDEX($E167:$M167,0,AC$229),(INDEX($E167:$M167,0,AC$231+1)-INDEX($E167:$M167,0,AC$231))/(INDEX($E$160:$M$160,0,AC$231+1)-INDEX($E$160:$M$160,0,AC$231))+AA239)))</f>
        <v>8.967720358741504</v>
      </c>
      <c r="AC239" s="186" cm="1">
        <f t="array" ref="AC239">IF(AD$231=-1,AD239,IF(AD$231=99,AB239,IF(AD$231=0,INDEX($E167:$M167,0,AD$229),(INDEX($E167:$M167,0,AD$231+1)-INDEX($E167:$M167,0,AD$231))/(INDEX($E$160:$M$160,0,AD$231+1)-INDEX($E$160:$M$160,0,AD$231))+AB239)))</f>
        <v>9.1722578015002405</v>
      </c>
      <c r="AD239" s="186" cm="1">
        <f t="array" ref="AD239">IF(AE$231=-1,AE239,IF(AE$231=99,AC239,IF(AE$231=0,INDEX($E167:$M167,0,AE$229),(INDEX($E167:$M167,0,AE$231+1)-INDEX($E167:$M167,0,AE$231))/(INDEX($E$160:$M$160,0,AE$231+1)-INDEX($E$160:$M$160,0,AE$231))+AC239)))</f>
        <v>9.376795244258977</v>
      </c>
      <c r="AE239" s="186" cm="1">
        <f t="array" ref="AE239">IF(AF$231=-1,AF239,IF(AF$231=99,AD239,IF(AF$231=0,INDEX($E167:$M167,0,AF$229),(INDEX($E167:$M167,0,AF$231+1)-INDEX($E167:$M167,0,AF$231))/(INDEX($E$160:$M$160,0,AF$231+1)-INDEX($E$160:$M$160,0,AF$231))+AD239)))</f>
        <v>9.5813326870177136</v>
      </c>
      <c r="AF239" s="186" cm="1">
        <f t="array" ref="AF239">IF(AG$231=-1,AG239,IF(AG$231=99,AE239,IF(AG$231=0,INDEX($E167:$M167,0,AG$229),(INDEX($E167:$M167,0,AG$231+1)-INDEX($E167:$M167,0,AG$231))/(INDEX($E$160:$M$160,0,AG$231+1)-INDEX($E$160:$M$160,0,AG$231))+AE239)))</f>
        <v>9.7858701297764501</v>
      </c>
      <c r="AG239" s="186" cm="1">
        <f t="array" ref="AG239">IF(AH$231=-1,AH239,IF(AH$231=99,AF239,IF(AH$231=0,INDEX($E167:$M167,0,AH$229),(INDEX($E167:$M167,0,AH$231+1)-INDEX($E167:$M167,0,AH$231))/(INDEX($E$160:$M$160,0,AH$231+1)-INDEX($E$160:$M$160,0,AH$231))+AF239)))</f>
        <v>9.9904075725351866</v>
      </c>
      <c r="AH239" s="186" cm="1">
        <f t="array" ref="AH239">IF(AI$231=-1,AI239,IF(AI$231=99,AG239,IF(AI$231=0,INDEX($E167:$M167,0,AI$229),(INDEX($E167:$M167,0,AI$231+1)-INDEX($E167:$M167,0,AI$231))/(INDEX($E$160:$M$160,0,AI$231+1)-INDEX($E$160:$M$160,0,AI$231))+AG239)))</f>
        <v>10.194945015293923</v>
      </c>
      <c r="AI239" s="186" cm="1">
        <f t="array" ref="AI239">IF(AJ$231=-1,AJ239,IF(AJ$231=99,AH239,IF(AJ$231=0,INDEX($E167:$M167,0,AJ$229),(INDEX($E167:$M167,0,AJ$231+1)-INDEX($E167:$M167,0,AJ$231))/(INDEX($E$160:$M$160,0,AJ$231+1)-INDEX($E$160:$M$160,0,AJ$231))+AH239)))</f>
        <v>10.39948245805266</v>
      </c>
      <c r="AJ239" s="186" cm="1">
        <f t="array" ref="AJ239">IF(AK$231=-1,AK239,IF(AK$231=99,AI239,IF(AK$231=0,INDEX($E167:$M167,0,AK$229),(INDEX($E167:$M167,0,AK$231+1)-INDEX($E167:$M167,0,AK$231))/(INDEX($E$160:$M$160,0,AK$231+1)-INDEX($E$160:$M$160,0,AK$231))+AI239)))</f>
        <v>10.604019900811396</v>
      </c>
      <c r="AK239" s="186" cm="1">
        <f t="array" ref="AK239">IF(AL$231=-1,AL239,IF(AL$231=99,AJ239,IF(AL$231=0,INDEX($E167:$M167,0,AL$229),(INDEX($E167:$M167,0,AL$231+1)-INDEX($E167:$M167,0,AL$231))/(INDEX($E$160:$M$160,0,AL$231+1)-INDEX($E$160:$M$160,0,AL$231))+AJ239)))</f>
        <v>10.808557343570133</v>
      </c>
      <c r="AL239" s="186" cm="1">
        <f t="array" ref="AL239">IF(AM$231=-1,AM239,IF(AM$231=99,AK239,IF(AM$231=0,INDEX($E167:$M167,0,AM$229),(INDEX($E167:$M167,0,AM$231+1)-INDEX($E167:$M167,0,AM$231))/(INDEX($E$160:$M$160,0,AM$231+1)-INDEX($E$160:$M$160,0,AM$231))+AK239)))</f>
        <v>9.1722578015002405</v>
      </c>
      <c r="AM239" s="186" cm="1">
        <f t="array" ref="AM239">IF(AN$231=-1,AN239,IF(AN$231=99,AL239,IF(AN$231=0,INDEX($E167:$M167,0,AN$229),(INDEX($E167:$M167,0,AN$231+1)-INDEX($E167:$M167,0,AN$231))/(INDEX($E$160:$M$160,0,AN$231+1)-INDEX($E$160:$M$160,0,AN$231))+AL239)))</f>
        <v>9.2094422758336041</v>
      </c>
      <c r="AN239" s="186" cm="1">
        <f t="array" ref="AN239">IF(AO$231=-1,AO239,IF(AO$231=99,AM239,IF(AO$231=0,INDEX($E167:$M167,0,AO$229),(INDEX($E167:$M167,0,AO$231+1)-INDEX($E167:$M167,0,AO$231))/(INDEX($E$160:$M$160,0,AO$231+1)-INDEX($E$160:$M$160,0,AO$231))+AM239)))</f>
        <v>9.2466267501669677</v>
      </c>
      <c r="AO239" s="186" cm="1">
        <f t="array" ref="AO239">IF(AP$231=-1,AP239,IF(AP$231=99,AN239,IF(AP$231=0,INDEX($E167:$M167,0,AP$229),(INDEX($E167:$M167,0,AP$231+1)-INDEX($E167:$M167,0,AP$231))/(INDEX($E$160:$M$160,0,AP$231+1)-INDEX($E$160:$M$160,0,AP$231))+AN239)))</f>
        <v>9.2838112245003312</v>
      </c>
      <c r="AP239" s="186" cm="1">
        <f t="array" ref="AP239">IF(AQ$231=-1,AQ239,IF(AQ$231=99,AO239,IF(AQ$231=0,INDEX($E167:$M167,0,AQ$229),(INDEX($E167:$M167,0,AQ$231+1)-INDEX($E167:$M167,0,AQ$231))/(INDEX($E$160:$M$160,0,AQ$231+1)-INDEX($E$160:$M$160,0,AQ$231))+AO239)))</f>
        <v>9.3209956988336948</v>
      </c>
      <c r="AQ239" s="186" cm="1">
        <f t="array" ref="AQ239">IF(AR$231=-1,AR239,IF(AR$231=99,AP239,IF(AR$231=0,INDEX($E167:$M167,0,AR$229),(INDEX($E167:$M167,0,AR$231+1)-INDEX($E167:$M167,0,AR$231))/(INDEX($E$160:$M$160,0,AR$231+1)-INDEX($E$160:$M$160,0,AR$231))+AP239)))</f>
        <v>9.3581801731670584</v>
      </c>
      <c r="AR239" s="186" cm="1">
        <f t="array" ref="AR239">IF(AS$231=-1,AS239,IF(AS$231=99,AQ239,IF(AS$231=0,INDEX($E167:$M167,0,AS$229),(INDEX($E167:$M167,0,AS$231+1)-INDEX($E167:$M167,0,AS$231))/(INDEX($E$160:$M$160,0,AS$231+1)-INDEX($E$160:$M$160,0,AS$231))+AQ239)))</f>
        <v>9.395364647500422</v>
      </c>
      <c r="AS239" s="186" cm="1">
        <f t="array" ref="AS239">IF(AT$231=-1,AT239,IF(AT$231=99,AR239,IF(AT$231=0,INDEX($E167:$M167,0,AT$229),(INDEX($E167:$M167,0,AT$231+1)-INDEX($E167:$M167,0,AT$231))/(INDEX($E$160:$M$160,0,AT$231+1)-INDEX($E$160:$M$160,0,AT$231))+AR239)))</f>
        <v>9.4325491218337856</v>
      </c>
      <c r="AT239" s="186" cm="1">
        <f t="array" ref="AT239">IF(AU$231=-1,AU239,IF(AU$231=99,AS239,IF(AU$231=0,INDEX($E167:$M167,0,AU$229),(INDEX($E167:$M167,0,AU$231+1)-INDEX($E167:$M167,0,AU$231))/(INDEX($E$160:$M$160,0,AU$231+1)-INDEX($E$160:$M$160,0,AU$231))+AS239)))</f>
        <v>9.4697335961671492</v>
      </c>
      <c r="AU239" s="186" cm="1">
        <f t="array" ref="AU239">IF(AV$231=-1,AV239,IF(AV$231=99,AT239,IF(AV$231=0,INDEX($E167:$M167,0,AV$229),(INDEX($E167:$M167,0,AV$231+1)-INDEX($E167:$M167,0,AV$231))/(INDEX($E$160:$M$160,0,AV$231+1)-INDEX($E$160:$M$160,0,AV$231))+AT239)))</f>
        <v>9.5069180705005127</v>
      </c>
      <c r="AV239" s="186" cm="1">
        <f t="array" ref="AV239">IF(AW$231=-1,AW239,IF(AW$231=99,AU239,IF(AW$231=0,INDEX($E167:$M167,0,AW$229),(INDEX($E167:$M167,0,AW$231+1)-INDEX($E167:$M167,0,AW$231))/(INDEX($E$160:$M$160,0,AW$231+1)-INDEX($E$160:$M$160,0,AW$231))+AU239)))</f>
        <v>9.5069180705005074</v>
      </c>
      <c r="AW239" s="186" cm="1">
        <f t="array" ref="AW239">IF(AX$231=-1,AX239,IF(AX$231=99,AV239,IF(AX$231=0,INDEX($E167:$M167,0,AX$229),(INDEX($E167:$M167,0,AX$231+1)-INDEX($E167:$M167,0,AX$231))/(INDEX($E$160:$M$160,0,AX$231+1)-INDEX($E$160:$M$160,0,AX$231))+AV239)))</f>
        <v>9.5069180705005074</v>
      </c>
      <c r="AX239" s="186" cm="1">
        <f t="array" ref="AX239">IF(AY$231=-1,AZ239,IF(AY$231=99,AW239,IF(AY$231=0,INDEX($E167:$M167,0,AY$229),(INDEX($E167:$M167,0,AY$231+1)-INDEX($E167:$M167,0,AY$231))/(INDEX($E$160:$M$160,0,AY$231+1)-INDEX($E$160:$M$160,0,AY$231))+AW239)))</f>
        <v>9.5069180705005074</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0.64257947683872407</v>
      </c>
      <c r="T240" s="186" cm="1">
        <f t="array" ref="T240">IF(U$231=-1,U240,IF(U$231=99,S240,IF(U$231=0,INDEX($E168:$M168,0,U$229),(INDEX($E168:$M168,0,U$231+1)-INDEX($E168:$M168,0,U$231))/(INDEX($E$160:$M$160,0,U$231+1)-INDEX($E$160:$M$160,0,U$231))+S240)))</f>
        <v>0.58558804518975205</v>
      </c>
      <c r="U240" s="186" cm="1">
        <f t="array" ref="U240">IF(V$231=-1,V240,IF(V$231=99,T240,IF(V$231=0,INDEX($E168:$M168,0,V$229),(INDEX($E168:$M168,0,V$231+1)-INDEX($E168:$M168,0,V$231))/(INDEX($E$160:$M$160,0,V$231+1)-INDEX($E$160:$M$160,0,V$231))+T240)))</f>
        <v>0.52859661354078002</v>
      </c>
      <c r="V240" s="186" cm="1">
        <f t="array" ref="V240">IF(W$231=-1,W240,IF(W$231=99,U240,IF(W$231=0,INDEX($E168:$M168,0,W$229),(INDEX($E168:$M168,0,W$231+1)-INDEX($E168:$M168,0,W$231))/(INDEX($E$160:$M$160,0,W$231+1)-INDEX($E$160:$M$160,0,W$231))+U240)))</f>
        <v>0.471605181891808</v>
      </c>
      <c r="W240" s="186" cm="1">
        <f t="array" ref="W240">IF(X$231=-1,X240,IF(X$231=99,V240,IF(X$231=0,INDEX($E168:$M168,0,X$229),(INDEX($E168:$M168,0,X$231+1)-INDEX($E168:$M168,0,X$231))/(INDEX($E$160:$M$160,0,X$231+1)-INDEX($E$160:$M$160,0,X$231))+V240)))</f>
        <v>0.41461375024283598</v>
      </c>
      <c r="X240" s="186" cm="1">
        <f t="array" ref="X240">IF(Y$231=-1,Y240,IF(Y$231=99,W240,IF(Y$231=0,INDEX($E168:$M168,0,Y$229),(INDEX($E168:$M168,0,Y$231+1)-INDEX($E168:$M168,0,Y$231))/(INDEX($E$160:$M$160,0,Y$231+1)-INDEX($E$160:$M$160,0,Y$231))+W240)))</f>
        <v>0.35762231859386395</v>
      </c>
      <c r="Y240" s="186" cm="1">
        <f t="array" ref="Y240">IF(Z$231=-1,Z240,IF(Z$231=99,X240,IF(Z$231=0,INDEX($E168:$M168,0,Z$229),(INDEX($E168:$M168,0,Z$231+1)-INDEX($E168:$M168,0,Z$231))/(INDEX($E$160:$M$160,0,Z$231+1)-INDEX($E$160:$M$160,0,Z$231))+X240)))</f>
        <v>0.30063088694489193</v>
      </c>
      <c r="Z240" s="186" cm="1">
        <f t="array" ref="Z240">IF(AA$231=-1,AA240,IF(AA$231=99,Y240,IF(AA$231=0,INDEX($E168:$M168,0,AA$229),(INDEX($E168:$M168,0,AA$231+1)-INDEX($E168:$M168,0,AA$231))/(INDEX($E$160:$M$160,0,AA$231+1)-INDEX($E$160:$M$160,0,AA$231))+Y240)))</f>
        <v>0.2436394552959199</v>
      </c>
      <c r="AA240" s="186" cm="1">
        <f t="array" ref="AA240">IF(AB$231=-1,AB240,IF(AB$231=99,Z240,IF(AB$231=0,INDEX($E168:$M168,0,AB$229),(INDEX($E168:$M168,0,AB$231+1)-INDEX($E168:$M168,0,AB$231))/(INDEX($E$160:$M$160,0,AB$231+1)-INDEX($E$160:$M$160,0,AB$231))+Z240)))</f>
        <v>0.18664802364694788</v>
      </c>
      <c r="AB240" s="186" cm="1">
        <f t="array" ref="AB240">IF(AC$231=-1,AC240,IF(AC$231=99,AA240,IF(AC$231=0,INDEX($E168:$M168,0,AC$229),(INDEX($E168:$M168,0,AC$231+1)-INDEX($E168:$M168,0,AC$231))/(INDEX($E$160:$M$160,0,AC$231+1)-INDEX($E$160:$M$160,0,AC$231))+AA240)))</f>
        <v>0.64257947683872407</v>
      </c>
      <c r="AC240" s="186" cm="1">
        <f t="array" ref="AC240">IF(AD$231=-1,AD240,IF(AD$231=99,AB240,IF(AD$231=0,INDEX($E168:$M168,0,AD$229),(INDEX($E168:$M168,0,AD$231+1)-INDEX($E168:$M168,0,AD$231))/(INDEX($E$160:$M$160,0,AD$231+1)-INDEX($E$160:$M$160,0,AD$231))+AB240)))</f>
        <v>0.63122704466481427</v>
      </c>
      <c r="AD240" s="186" cm="1">
        <f t="array" ref="AD240">IF(AE$231=-1,AE240,IF(AE$231=99,AC240,IF(AE$231=0,INDEX($E168:$M168,0,AE$229),(INDEX($E168:$M168,0,AE$231+1)-INDEX($E168:$M168,0,AE$231))/(INDEX($E$160:$M$160,0,AE$231+1)-INDEX($E$160:$M$160,0,AE$231))+AC240)))</f>
        <v>0.61987461249090448</v>
      </c>
      <c r="AE240" s="186" cm="1">
        <f t="array" ref="AE240">IF(AF$231=-1,AF240,IF(AF$231=99,AD240,IF(AF$231=0,INDEX($E168:$M168,0,AF$229),(INDEX($E168:$M168,0,AF$231+1)-INDEX($E168:$M168,0,AF$231))/(INDEX($E$160:$M$160,0,AF$231+1)-INDEX($E$160:$M$160,0,AF$231))+AD240)))</f>
        <v>0.60852218031699468</v>
      </c>
      <c r="AF240" s="186" cm="1">
        <f t="array" ref="AF240">IF(AG$231=-1,AG240,IF(AG$231=99,AE240,IF(AG$231=0,INDEX($E168:$M168,0,AG$229),(INDEX($E168:$M168,0,AG$231+1)-INDEX($E168:$M168,0,AG$231))/(INDEX($E$160:$M$160,0,AG$231+1)-INDEX($E$160:$M$160,0,AG$231))+AE240)))</f>
        <v>0.59716974814308488</v>
      </c>
      <c r="AG240" s="186" cm="1">
        <f t="array" ref="AG240">IF(AH$231=-1,AH240,IF(AH$231=99,AF240,IF(AH$231=0,INDEX($E168:$M168,0,AH$229),(INDEX($E168:$M168,0,AH$231+1)-INDEX($E168:$M168,0,AH$231))/(INDEX($E$160:$M$160,0,AH$231+1)-INDEX($E$160:$M$160,0,AH$231))+AF240)))</f>
        <v>0.58581731596917508</v>
      </c>
      <c r="AH240" s="186" cm="1">
        <f t="array" ref="AH240">IF(AI$231=-1,AI240,IF(AI$231=99,AG240,IF(AI$231=0,INDEX($E168:$M168,0,AI$229),(INDEX($E168:$M168,0,AI$231+1)-INDEX($E168:$M168,0,AI$231))/(INDEX($E$160:$M$160,0,AI$231+1)-INDEX($E$160:$M$160,0,AI$231))+AG240)))</f>
        <v>0.57446488379526528</v>
      </c>
      <c r="AI240" s="186" cm="1">
        <f t="array" ref="AI240">IF(AJ$231=-1,AJ240,IF(AJ$231=99,AH240,IF(AJ$231=0,INDEX($E168:$M168,0,AJ$229),(INDEX($E168:$M168,0,AJ$231+1)-INDEX($E168:$M168,0,AJ$231))/(INDEX($E$160:$M$160,0,AJ$231+1)-INDEX($E$160:$M$160,0,AJ$231))+AH240)))</f>
        <v>0.56311245162135548</v>
      </c>
      <c r="AJ240" s="186" cm="1">
        <f t="array" ref="AJ240">IF(AK$231=-1,AK240,IF(AK$231=99,AI240,IF(AK$231=0,INDEX($E168:$M168,0,AK$229),(INDEX($E168:$M168,0,AK$231+1)-INDEX($E168:$M168,0,AK$231))/(INDEX($E$160:$M$160,0,AK$231+1)-INDEX($E$160:$M$160,0,AK$231))+AI240)))</f>
        <v>0.55176001944744568</v>
      </c>
      <c r="AK240" s="186" cm="1">
        <f t="array" ref="AK240">IF(AL$231=-1,AL240,IF(AL$231=99,AJ240,IF(AL$231=0,INDEX($E168:$M168,0,AL$229),(INDEX($E168:$M168,0,AL$231+1)-INDEX($E168:$M168,0,AL$231))/(INDEX($E$160:$M$160,0,AL$231+1)-INDEX($E$160:$M$160,0,AL$231))+AJ240)))</f>
        <v>0.54040758727353588</v>
      </c>
      <c r="AL240" s="186" cm="1">
        <f t="array" ref="AL240">IF(AM$231=-1,AM240,IF(AM$231=99,AK240,IF(AM$231=0,INDEX($E168:$M168,0,AM$229),(INDEX($E168:$M168,0,AM$231+1)-INDEX($E168:$M168,0,AM$231))/(INDEX($E$160:$M$160,0,AM$231+1)-INDEX($E$160:$M$160,0,AM$231))+AK240)))</f>
        <v>0.63122704466481427</v>
      </c>
      <c r="AM240" s="186" cm="1">
        <f t="array" ref="AM240">IF(AN$231=-1,AN240,IF(AN$231=99,AL240,IF(AN$231=0,INDEX($E168:$M168,0,AN$229),(INDEX($E168:$M168,0,AN$231+1)-INDEX($E168:$M168,0,AN$231))/(INDEX($E$160:$M$160,0,AN$231+1)-INDEX($E$160:$M$160,0,AN$231))+AL240)))</f>
        <v>0.64700404302502257</v>
      </c>
      <c r="AN240" s="186" cm="1">
        <f t="array" ref="AN240">IF(AO$231=-1,AO240,IF(AO$231=99,AM240,IF(AO$231=0,INDEX($E168:$M168,0,AO$229),(INDEX($E168:$M168,0,AO$231+1)-INDEX($E168:$M168,0,AO$231))/(INDEX($E$160:$M$160,0,AO$231+1)-INDEX($E$160:$M$160,0,AO$231))+AM240)))</f>
        <v>0.66278104138523086</v>
      </c>
      <c r="AO240" s="186" cm="1">
        <f t="array" ref="AO240">IF(AP$231=-1,AP240,IF(AP$231=99,AN240,IF(AP$231=0,INDEX($E168:$M168,0,AP$229),(INDEX($E168:$M168,0,AP$231+1)-INDEX($E168:$M168,0,AP$231))/(INDEX($E$160:$M$160,0,AP$231+1)-INDEX($E$160:$M$160,0,AP$231))+AN240)))</f>
        <v>0.67855803974543916</v>
      </c>
      <c r="AP240" s="186" cm="1">
        <f t="array" ref="AP240">IF(AQ$231=-1,AQ240,IF(AQ$231=99,AO240,IF(AQ$231=0,INDEX($E168:$M168,0,AQ$229),(INDEX($E168:$M168,0,AQ$231+1)-INDEX($E168:$M168,0,AQ$231))/(INDEX($E$160:$M$160,0,AQ$231+1)-INDEX($E$160:$M$160,0,AQ$231))+AO240)))</f>
        <v>0.69433503810564745</v>
      </c>
      <c r="AQ240" s="186" cm="1">
        <f t="array" ref="AQ240">IF(AR$231=-1,AR240,IF(AR$231=99,AP240,IF(AR$231=0,INDEX($E168:$M168,0,AR$229),(INDEX($E168:$M168,0,AR$231+1)-INDEX($E168:$M168,0,AR$231))/(INDEX($E$160:$M$160,0,AR$231+1)-INDEX($E$160:$M$160,0,AR$231))+AP240)))</f>
        <v>0.71011203646585574</v>
      </c>
      <c r="AR240" s="186" cm="1">
        <f t="array" ref="AR240">IF(AS$231=-1,AS240,IF(AS$231=99,AQ240,IF(AS$231=0,INDEX($E168:$M168,0,AS$229),(INDEX($E168:$M168,0,AS$231+1)-INDEX($E168:$M168,0,AS$231))/(INDEX($E$160:$M$160,0,AS$231+1)-INDEX($E$160:$M$160,0,AS$231))+AQ240)))</f>
        <v>0.72588903482606404</v>
      </c>
      <c r="AS240" s="186" cm="1">
        <f t="array" ref="AS240">IF(AT$231=-1,AT240,IF(AT$231=99,AR240,IF(AT$231=0,INDEX($E168:$M168,0,AT$229),(INDEX($E168:$M168,0,AT$231+1)-INDEX($E168:$M168,0,AT$231))/(INDEX($E$160:$M$160,0,AT$231+1)-INDEX($E$160:$M$160,0,AT$231))+AR240)))</f>
        <v>0.74166603318627233</v>
      </c>
      <c r="AT240" s="186" cm="1">
        <f t="array" ref="AT240">IF(AU$231=-1,AU240,IF(AU$231=99,AS240,IF(AU$231=0,INDEX($E168:$M168,0,AU$229),(INDEX($E168:$M168,0,AU$231+1)-INDEX($E168:$M168,0,AU$231))/(INDEX($E$160:$M$160,0,AU$231+1)-INDEX($E$160:$M$160,0,AU$231))+AS240)))</f>
        <v>0.75744303154648063</v>
      </c>
      <c r="AU240" s="186" cm="1">
        <f t="array" ref="AU240">IF(AV$231=-1,AV240,IF(AV$231=99,AT240,IF(AV$231=0,INDEX($E168:$M168,0,AV$229),(INDEX($E168:$M168,0,AV$231+1)-INDEX($E168:$M168,0,AV$231))/(INDEX($E$160:$M$160,0,AV$231+1)-INDEX($E$160:$M$160,0,AV$231))+AT240)))</f>
        <v>0.77322002990668892</v>
      </c>
      <c r="AV240" s="186" cm="1">
        <f t="array" ref="AV240">IF(AW$231=-1,AW240,IF(AW$231=99,AU240,IF(AW$231=0,INDEX($E168:$M168,0,AW$229),(INDEX($E168:$M168,0,AW$231+1)-INDEX($E168:$M168,0,AW$231))/(INDEX($E$160:$M$160,0,AW$231+1)-INDEX($E$160:$M$160,0,AW$231))+AU240)))</f>
        <v>0.77322002990668937</v>
      </c>
      <c r="AW240" s="186" cm="1">
        <f t="array" ref="AW240">IF(AX$231=-1,AX240,IF(AX$231=99,AV240,IF(AX$231=0,INDEX($E168:$M168,0,AX$229),(INDEX($E168:$M168,0,AX$231+1)-INDEX($E168:$M168,0,AX$231))/(INDEX($E$160:$M$160,0,AX$231+1)-INDEX($E$160:$M$160,0,AX$231))+AV240)))</f>
        <v>0.77322002990668937</v>
      </c>
      <c r="AX240" s="186" cm="1">
        <f t="array" ref="AX240">IF(AY$231=-1,AZ240,IF(AY$231=99,AW240,IF(AY$231=0,INDEX($E168:$M168,0,AY$229),(INDEX($E168:$M168,0,AY$231+1)-INDEX($E168:$M168,0,AY$231))/(INDEX($E$160:$M$160,0,AY$231+1)-INDEX($E$160:$M$160,0,AY$231))+AW240)))</f>
        <v>0.77322002990668937</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1.1549875398385373E-2</v>
      </c>
      <c r="E253" s="109">
        <f t="shared" si="626"/>
        <v>1.0019598628971359E-2</v>
      </c>
      <c r="F253" s="109"/>
      <c r="G253" s="109">
        <f>I107/I$111</f>
        <v>1.0220234884849782E-2</v>
      </c>
      <c r="H253" s="109">
        <f t="shared" ref="H253:J255" si="627">K107/K$111</f>
        <v>9.2259187598347867E-3</v>
      </c>
      <c r="I253" s="109">
        <f t="shared" si="627"/>
        <v>5.8470373956643461E-3</v>
      </c>
      <c r="J253" s="109">
        <f t="shared" si="627"/>
        <v>3.758311104810186E-3</v>
      </c>
      <c r="K253" s="109">
        <f>M107/M$111</f>
        <v>3.758311104810186E-3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0.3844632221246076</v>
      </c>
      <c r="E254" s="109">
        <f t="shared" si="626"/>
        <v>0.36053450857058728</v>
      </c>
      <c r="F254" s="109"/>
      <c r="G254" s="109">
        <f>I108/I$111</f>
        <v>0.40556630083606027</v>
      </c>
      <c r="H254" s="109">
        <f t="shared" si="627"/>
        <v>0.36493489024418824</v>
      </c>
      <c r="I254" s="109">
        <f t="shared" si="627"/>
        <v>0.31041637179632858</v>
      </c>
      <c r="J254" s="109">
        <f t="shared" si="627"/>
        <v>0.27225428655676642</v>
      </c>
      <c r="K254" s="109">
        <f>M108/M$111</f>
        <v>0.27225428655676642</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0.5288514326728635</v>
      </c>
      <c r="E255" s="109">
        <f t="shared" si="626"/>
        <v>0.55481814651556505</v>
      </c>
      <c r="F255" s="109"/>
      <c r="G255" s="109">
        <f>I109/I$111</f>
        <v>0.51305369329654849</v>
      </c>
      <c r="H255" s="109">
        <f t="shared" si="627"/>
        <v>0.56141976747737599</v>
      </c>
      <c r="I255" s="109">
        <f t="shared" si="627"/>
        <v>0.62832336658680654</v>
      </c>
      <c r="J255" s="109">
        <f t="shared" si="627"/>
        <v>0.67228845819148342</v>
      </c>
      <c r="K255" s="109">
        <f>M109/M$111</f>
        <v>0.67228845819148342</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0.57338866895243346</v>
      </c>
      <c r="H256" s="109">
        <f>SUM(K115:K117)/SUM(K$127:K$129)</f>
        <v>0.56476798053329935</v>
      </c>
      <c r="I256" s="109">
        <f>SUM(L115:L117)/SUM(L$127:L$129)</f>
        <v>0.48305754557391184</v>
      </c>
      <c r="J256" s="109">
        <f>SUM(M115:M117)/SUM(M$127:M$129)</f>
        <v>0.40163144982264726</v>
      </c>
      <c r="K256" s="109">
        <f>SUM(M115:M117)/SUM(M$127:M$129)</f>
        <v>0.40163144982264726</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0.30690326234799903</v>
      </c>
      <c r="H257" s="109">
        <f>SUM(K119:K121)/SUM(K$127:K$129)</f>
        <v>0.30404306811215498</v>
      </c>
      <c r="I257" s="109">
        <f>SUM(L119:L121)/SUM(L$127:L$129)</f>
        <v>0.35273957930639516</v>
      </c>
      <c r="J257" s="109">
        <f>SUM(M119:M121)/SUM(M$127:M$129)</f>
        <v>0.40411900267722689</v>
      </c>
      <c r="K257" s="109">
        <f>SUM(M119:M121)/SUM(M$127:M$129)</f>
        <v>0.40411900267722689</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0.1197080686995674</v>
      </c>
      <c r="H258" s="109">
        <f>SUM(K123:K125)/SUM(K$127:K$129)</f>
        <v>0.13118895135454559</v>
      </c>
      <c r="I258" s="109">
        <f>SUM(L123:L125)/SUM(L$127:L$129)</f>
        <v>0.16420287511969286</v>
      </c>
      <c r="J258" s="109">
        <f>SUM(M123:M125)/SUM(M$127:M$129)</f>
        <v>0.19424954750012574</v>
      </c>
      <c r="K258" s="109">
        <f>SUM(M123:M125)/SUM(M$127:M$129)</f>
        <v>0.19424954750012574</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3.4067449616165938E-3</v>
      </c>
      <c r="Q260" s="186" cm="1">
        <f t="array" ref="Q260">IF(S$252=-1,R260,IF(S$252=99,P260,IF(S$252=0,INDEX($D253:$K253,0,S$250),(INDEX($D253:$K253,0,S$252+1)-INDEX($D253:$K253,0,S$252))/(INDEX($D$249:$K$249,0,S$252+1)-INDEX($D$249:$K$249,0,S$252))+P260)))</f>
        <v>6.8134899232331876E-3</v>
      </c>
      <c r="R260" s="186" cm="1">
        <f t="array" ref="R260">IF(T$252=-1,S260,IF(T$252=99,Q260,IF(T$252=0,INDEX($D253:$K253,0,T$250),(INDEX($D253:$K253,0,T$252+1)-INDEX($D253:$K253,0,T$252))/(INDEX($D$249:$K$249,0,T$252+1)-INDEX($D$249:$K$249,0,T$252))+Q260)))</f>
        <v>1.0220234884849782E-2</v>
      </c>
      <c r="S260" s="186" cm="1">
        <f t="array" ref="S260">IF(U$252=-1,T260,IF(U$252=99,R260,IF(U$252=0,INDEX($D253:$K253,0,U$250),(INDEX($D253:$K253,0,U$252+1)-INDEX($D253:$K253,0,U$252))/(INDEX($D$249:$K$249,0,U$252+1)-INDEX($D$249:$K$249,0,U$252))+R260)))</f>
        <v>1.0120803272348282E-2</v>
      </c>
      <c r="T260" s="186" cm="1">
        <f t="array" ref="T260">IF(V$252=-1,U260,IF(V$252=99,S260,IF(V$252=0,INDEX($D253:$K253,0,V$250),(INDEX($D253:$K253,0,V$252+1)-INDEX($D253:$K253,0,V$252))/(INDEX($D$249:$K$249,0,V$252+1)-INDEX($D$249:$K$249,0,V$252))+S260)))</f>
        <v>1.0021371659846783E-2</v>
      </c>
      <c r="U260" s="186" cm="1">
        <f t="array" ref="U260">IF(W$252=-1,V260,IF(W$252=99,T260,IF(W$252=0,INDEX($D253:$K253,0,W$250),(INDEX($D253:$K253,0,W$252+1)-INDEX($D253:$K253,0,W$252))/(INDEX($D$249:$K$249,0,W$252+1)-INDEX($D$249:$K$249,0,W$252))+T260)))</f>
        <v>9.9219400473452828E-3</v>
      </c>
      <c r="V260" s="186" cm="1">
        <f t="array" ref="V260">IF(X$252=-1,W260,IF(X$252=99,U260,IF(X$252=0,INDEX($D253:$K253,0,X$250),(INDEX($D253:$K253,0,X$252+1)-INDEX($D253:$K253,0,X$252))/(INDEX($D$249:$K$249,0,X$252+1)-INDEX($D$249:$K$249,0,X$252))+U260)))</f>
        <v>9.8225084348437831E-3</v>
      </c>
      <c r="W260" s="186" cm="1">
        <f t="array" ref="W260">IF(Y$252=-1,X260,IF(Y$252=99,V260,IF(Y$252=0,INDEX($D253:$K253,0,Y$250),(INDEX($D253:$K253,0,Y$252+1)-INDEX($D253:$K253,0,Y$252))/(INDEX($D$249:$K$249,0,Y$252+1)-INDEX($D$249:$K$249,0,Y$252))+V260)))</f>
        <v>9.7230768223422834E-3</v>
      </c>
      <c r="X260" s="186" cm="1">
        <f t="array" ref="X260">IF(Z$252=-1,Y260,IF(Z$252=99,W260,IF(Z$252=0,INDEX($D253:$K253,0,Z$250),(INDEX($D253:$K253,0,Z$252+1)-INDEX($D253:$K253,0,Z$252))/(INDEX($D$249:$K$249,0,Z$252+1)-INDEX($D$249:$K$249,0,Z$252))+W260)))</f>
        <v>9.6236452098407838E-3</v>
      </c>
      <c r="Y260" s="186" cm="1">
        <f t="array" ref="Y260">IF(AA$252=-1,Z260,IF(AA$252=99,X260,IF(AA$252=0,INDEX($D253:$K253,0,AA$250),(INDEX($D253:$K253,0,AA$252+1)-INDEX($D253:$K253,0,AA$252))/(INDEX($D$249:$K$249,0,AA$252+1)-INDEX($D$249:$K$249,0,AA$252))+X260)))</f>
        <v>9.5242135973392841E-3</v>
      </c>
      <c r="Z260" s="186" cm="1">
        <f t="array" ref="Z260">IF(AB$252=-1,AA260,IF(AB$252=99,Y260,IF(AB$252=0,INDEX($D253:$K253,0,AB$250),(INDEX($D253:$K253,0,AB$252+1)-INDEX($D253:$K253,0,AB$252))/(INDEX($D$249:$K$249,0,AB$252+1)-INDEX($D$249:$K$249,0,AB$252))+Y260)))</f>
        <v>9.4247819848377844E-3</v>
      </c>
      <c r="AA260" s="186" cm="1">
        <f t="array" ref="AA260">IF(AC$252=-1,AB260,IF(AC$252=99,Z260,IF(AC$252=0,INDEX($D253:$K253,0,AC$250),(INDEX($D253:$K253,0,AC$252+1)-INDEX($D253:$K253,0,AC$252))/(INDEX($D$249:$K$249,0,AC$252+1)-INDEX($D$249:$K$249,0,AC$252))+Z260)))</f>
        <v>9.3253503723362847E-3</v>
      </c>
      <c r="AB260" s="186" cm="1">
        <f t="array" ref="AB260">IF(AD$252=-1,AC260,IF(AD$252=99,AA260,IF(AD$252=0,INDEX($D253:$K253,0,AD$250),(INDEX($D253:$K253,0,AD$252+1)-INDEX($D253:$K253,0,AD$252))/(INDEX($D$249:$K$249,0,AD$252+1)-INDEX($D$249:$K$249,0,AD$252))+AA260)))</f>
        <v>9.2259187598347867E-3</v>
      </c>
      <c r="AC260" s="186" cm="1">
        <f t="array" ref="AC260">IF(AE$252=-1,AD260,IF(AE$252=99,AB260,IF(AE$252=0,INDEX($D253:$K253,0,AE$250),(INDEX($D253:$K253,0,AE$252+1)-INDEX($D253:$K253,0,AE$252))/(INDEX($D$249:$K$249,0,AE$252+1)-INDEX($D$249:$K$249,0,AE$252))+AB260)))</f>
        <v>8.8880306234177427E-3</v>
      </c>
      <c r="AD260" s="186" cm="1">
        <f t="array" ref="AD260">IF(AF$252=-1,AE260,IF(AF$252=99,AC260,IF(AF$252=0,INDEX($D253:$K253,0,AF$250),(INDEX($D253:$K253,0,AF$252+1)-INDEX($D253:$K253,0,AF$252))/(INDEX($D$249:$K$249,0,AF$252+1)-INDEX($D$249:$K$249,0,AF$252))+AC260)))</f>
        <v>8.5501424870006986E-3</v>
      </c>
      <c r="AE260" s="186" cm="1">
        <f t="array" ref="AE260">IF(AG$252=-1,AF260,IF(AG$252=99,AD260,IF(AG$252=0,INDEX($D253:$K253,0,AG$250),(INDEX($D253:$K253,0,AG$252+1)-INDEX($D253:$K253,0,AG$252))/(INDEX($D$249:$K$249,0,AG$252+1)-INDEX($D$249:$K$249,0,AG$252))+AD260)))</f>
        <v>8.2122543505836545E-3</v>
      </c>
      <c r="AF260" s="186" cm="1">
        <f t="array" ref="AF260">IF(AH$252=-1,AG260,IF(AH$252=99,AE260,IF(AH$252=0,INDEX($D253:$K253,0,AH$250),(INDEX($D253:$K253,0,AH$252+1)-INDEX($D253:$K253,0,AH$252))/(INDEX($D$249:$K$249,0,AH$252+1)-INDEX($D$249:$K$249,0,AH$252))+AE260)))</f>
        <v>7.8743662141666105E-3</v>
      </c>
      <c r="AG260" s="186" cm="1">
        <f t="array" ref="AG260">IF(AI$252=-1,AH260,IF(AI$252=99,AF260,IF(AI$252=0,INDEX($D253:$K253,0,AI$250),(INDEX($D253:$K253,0,AI$252+1)-INDEX($D253:$K253,0,AI$252))/(INDEX($D$249:$K$249,0,AI$252+1)-INDEX($D$249:$K$249,0,AI$252))+AF260)))</f>
        <v>7.5364780777495664E-3</v>
      </c>
      <c r="AH260" s="186" cm="1">
        <f t="array" ref="AH260">IF(AJ$252=-1,AI260,IF(AJ$252=99,AG260,IF(AJ$252=0,INDEX($D253:$K253,0,AJ$250),(INDEX($D253:$K253,0,AJ$252+1)-INDEX($D253:$K253,0,AJ$252))/(INDEX($D$249:$K$249,0,AJ$252+1)-INDEX($D$249:$K$249,0,AJ$252))+AG260)))</f>
        <v>7.1985899413325224E-3</v>
      </c>
      <c r="AI260" s="186" cm="1">
        <f t="array" ref="AI260">IF(AK$252=-1,AJ260,IF(AK$252=99,AH260,IF(AK$252=0,INDEX($D253:$K253,0,AK$250),(INDEX($D253:$K253,0,AK$252+1)-INDEX($D253:$K253,0,AK$252))/(INDEX($D$249:$K$249,0,AK$252+1)-INDEX($D$249:$K$249,0,AK$252))+AH260)))</f>
        <v>6.8607018049154783E-3</v>
      </c>
      <c r="AJ260" s="186" cm="1">
        <f t="array" ref="AJ260">IF(AL$252=-1,AK260,IF(AL$252=99,AI260,IF(AL$252=0,INDEX($D253:$K253,0,AL$250),(INDEX($D253:$K253,0,AL$252+1)-INDEX($D253:$K253,0,AL$252))/(INDEX($D$249:$K$249,0,AL$252+1)-INDEX($D$249:$K$249,0,AL$252))+AI260)))</f>
        <v>6.5228136684984343E-3</v>
      </c>
      <c r="AK260" s="186" cm="1">
        <f t="array" ref="AK260">IF(AM$252=-1,AL260,IF(AM$252=99,AJ260,IF(AM$252=0,INDEX($D253:$K253,0,AM$250),(INDEX($D253:$K253,0,AM$252+1)-INDEX($D253:$K253,0,AM$252))/(INDEX($D$249:$K$249,0,AM$252+1)-INDEX($D$249:$K$249,0,AM$252))+AJ260)))</f>
        <v>6.1849255320813902E-3</v>
      </c>
      <c r="AL260" s="186" cm="1">
        <f t="array" ref="AL260">IF(AN$252=-1,AM260,IF(AN$252=99,AK260,IF(AN$252=0,INDEX($D253:$K253,0,AN$250),(INDEX($D253:$K253,0,AN$252+1)-INDEX($D253:$K253,0,AN$252))/(INDEX($D$249:$K$249,0,AN$252+1)-INDEX($D$249:$K$249,0,AN$252))+AK260)))</f>
        <v>5.8470373956643461E-3</v>
      </c>
      <c r="AM260" s="186" cm="1">
        <f t="array" ref="AM260">IF(AO$252=-1,AN260,IF(AO$252=99,AL260,IF(AO$252=0,INDEX($D253:$K253,0,AO$250),(INDEX($D253:$K253,0,AO$252+1)-INDEX($D253:$K253,0,AO$252))/(INDEX($D$249:$K$249,0,AO$252+1)-INDEX($D$249:$K$249,0,AO$252))+AL260)))</f>
        <v>5.6381647665789299E-3</v>
      </c>
      <c r="AN260" s="186" cm="1">
        <f t="array" ref="AN260">IF(AP$252=-1,AO260,IF(AP$252=99,AM260,IF(AP$252=0,INDEX($D253:$K253,0,AP$250),(INDEX($D253:$K253,0,AP$252+1)-INDEX($D253:$K253,0,AP$252))/(INDEX($D$249:$K$249,0,AP$252+1)-INDEX($D$249:$K$249,0,AP$252))+AM260)))</f>
        <v>5.4292921374935136E-3</v>
      </c>
      <c r="AO260" s="186" cm="1">
        <f t="array" ref="AO260">IF(AQ$252=-1,AP260,IF(AQ$252=99,AN260,IF(AQ$252=0,INDEX($D253:$K253,0,AQ$250),(INDEX($D253:$K253,0,AQ$252+1)-INDEX($D253:$K253,0,AQ$252))/(INDEX($D$249:$K$249,0,AQ$252+1)-INDEX($D$249:$K$249,0,AQ$252))+AN260)))</f>
        <v>5.2204195084080973E-3</v>
      </c>
      <c r="AP260" s="186" cm="1">
        <f t="array" ref="AP260">IF(AR$252=-1,AQ260,IF(AR$252=99,AO260,IF(AR$252=0,INDEX($D253:$K253,0,AR$250),(INDEX($D253:$K253,0,AR$252+1)-INDEX($D253:$K253,0,AR$252))/(INDEX($D$249:$K$249,0,AR$252+1)-INDEX($D$249:$K$249,0,AR$252))+AO260)))</f>
        <v>5.011546879322681E-3</v>
      </c>
      <c r="AQ260" s="186" cm="1">
        <f t="array" ref="AQ260">IF(AS$252=-1,AR260,IF(AS$252=99,AP260,IF(AS$252=0,INDEX($D253:$K253,0,AS$250),(INDEX($D253:$K253,0,AS$252+1)-INDEX($D253:$K253,0,AS$252))/(INDEX($D$249:$K$249,0,AS$252+1)-INDEX($D$249:$K$249,0,AS$252))+AP260)))</f>
        <v>4.8026742502372648E-3</v>
      </c>
      <c r="AR260" s="186" cm="1">
        <f t="array" ref="AR260">IF(AT$252=-1,AW260,IF(AT$252=99,AQ260,IF(AT$252=0,INDEX($D253:$K253,0,AT$250),(INDEX($D253:$K253,0,AT$252+1)-INDEX($D253:$K253,0,AT$252))/(INDEX($D$249:$K$249,0,AT$252+1)-INDEX($D$249:$K$249,0,AT$252))+AQ260)))</f>
        <v>4.5938016211518485E-3</v>
      </c>
      <c r="AS260" s="186" cm="1">
        <f t="array" ref="AS260">IF(AU$252=-1,AX260,IF(AU$252=99,AR260,IF(AU$252=0,INDEX($D253:$K253,0,AU$250),(INDEX($D253:$K253,0,AU$252+1)-INDEX($D253:$K253,0,AU$252))/(INDEX($D$249:$K$249,0,AU$252+1)-INDEX($D$249:$K$249,0,AU$252))+AR260)))</f>
        <v>4.3849289920664322E-3</v>
      </c>
      <c r="AT260" s="186" cm="1">
        <f t="array" ref="AT260">IF(AV$252=-1,AY260,IF(AV$252=99,AS260,IF(AV$252=0,INDEX($D253:$K253,0,AV$250),(INDEX($D253:$K253,0,AV$252+1)-INDEX($D253:$K253,0,AV$252))/(INDEX($D$249:$K$249,0,AV$252+1)-INDEX($D$249:$K$249,0,AV$252))+AS260)))</f>
        <v>4.1760563629810159E-3</v>
      </c>
      <c r="AU260" s="186" cm="1">
        <f t="array" ref="AU260">IF(AW$252=-1,AZ260,IF(AW$252=99,AT260,IF(AW$252=0,INDEX($D253:$K253,0,AW$250),(INDEX($D253:$K253,0,AW$252+1)-INDEX($D253:$K253,0,AW$252))/(INDEX($D$249:$K$249,0,AW$252+1)-INDEX($D$249:$K$249,0,AW$252))+AT260)))</f>
        <v>3.9671837338955997E-3</v>
      </c>
      <c r="AV260" s="186" cm="1">
        <f t="array" ref="AV260">IF(AX$252=-1,BA260,IF(AX$252=99,AU260,IF(AX$252=0,INDEX($D253:$K253,0,AX$250),(INDEX($D253:$K253,0,AX$252+1)-INDEX($D253:$K253,0,AX$252))/(INDEX($D$249:$K$249,0,AX$252+1)-INDEX($D$249:$K$249,0,AX$252))+AU260)))</f>
        <v>3.758311104810186E-3</v>
      </c>
      <c r="AW260" s="186" cm="1">
        <f t="array" ref="AW260">IF(AY$252=-1,BB260,IF(AY$252=99,AV260,IF(AY$252=0,INDEX($D253:$K253,0,AY$250),(INDEX($D253:$K253,0,AY$252+1)-INDEX($D253:$K253,0,AY$252))/(INDEX($D$249:$K$249,0,AY$252+1)-INDEX($D$249:$K$249,0,AY$252))+AV260)))</f>
        <v>3.758311104810186E-3</v>
      </c>
      <c r="AX260" s="186" cm="1">
        <f t="array" ref="AX260">IF(AV$252=-1,AZ260,IF(AV$252=99,AW260,IF(AV$252=0,INDEX($D253:$K253,0,AV$250),(INDEX($D253:$K253,0,AV$252+1)-INDEX($D253:$K253,0,AV$252))/(INDEX($D$249:$K$249,0,AV$252+1)-INDEX($D$249:$K$249,0,AV$252))+AW260)))</f>
        <v>3.5494384757247702E-3</v>
      </c>
      <c r="AY260" s="186" cm="1">
        <f t="array" ref="AY260">IF(AW$252=-1,BA260,IF(AW$252=99,AX260,IF(AW$252=0,INDEX($D253:$K253,0,AW$250),(INDEX($D253:$K253,0,AW$252+1)-INDEX($D253:$K253,0,AW$252))/(INDEX($D$249:$K$249,0,AW$252+1)-INDEX($D$249:$K$249,0,AW$252))+AX260)))</f>
        <v>3.3405658466393543E-3</v>
      </c>
      <c r="AZ260" s="186" cm="1">
        <f t="array" ref="AZ260">IF(AX$252=-1,BB260,IF(AX$252=99,AY260,IF(AX$252=0,INDEX($D253:$K253,0,AX$250),(INDEX($D253:$K253,0,AX$252+1)-INDEX($D253:$K253,0,AX$252))/(INDEX($D$249:$K$249,0,AX$252+1)-INDEX($D$249:$K$249,0,AX$252))+AY260)))</f>
        <v>3.758311104810186E-3</v>
      </c>
      <c r="BA260" s="186" cm="1">
        <f t="array" ref="BA260">IF(AY$252=-1,BC260,IF(AY$252=99,AZ260,IF(AY$252=0,INDEX($D253:$K253,0,AY$250),(INDEX($D253:$K253,0,AY$252+1)-INDEX($D253:$K253,0,AY$252))/(INDEX($D$249:$K$249,0,AY$252+1)-INDEX($D$249:$K$249,0,AY$252))+AZ260)))</f>
        <v>3.758311104810186E-3</v>
      </c>
      <c r="BB260" s="186" cm="1">
        <f t="array" ref="BB260">IF(AZ$252=-1,BD260,IF(AZ$252=99,BA260,IF(AZ$252=0,INDEX($D253:$K253,0,AZ$250),(INDEX($D253:$K253,0,AZ$252+1)-INDEX($D253:$K253,0,AZ$252))/(INDEX($D$249:$K$249,0,AZ$252+1)-INDEX($D$249:$K$249,0,AZ$252))+BA260)))</f>
        <v>3.758311104810186E-3</v>
      </c>
      <c r="BC260" s="186" cm="1">
        <f t="array" ref="BC260">IF(BA$252=-1,BE260,IF(BA$252=99,BB260,IF(BA$252=0,INDEX($D253:$K253,0,BA$250),(INDEX($D253:$K253,0,BA$252+1)-INDEX($D253:$K253,0,BA$252))/(INDEX($D$249:$K$249,0,BA$252+1)-INDEX($D$249:$K$249,0,BA$252))+BB260)))</f>
        <v>3.758311104810186E-3</v>
      </c>
      <c r="BD260" s="186" cm="1">
        <f t="array" ref="BD260">IF(BB$252=-1,BF260,IF(BB$252=99,BC260,IF(BB$252=0,INDEX($D253:$K253,0,BB$250),(INDEX($D253:$K253,0,BB$252+1)-INDEX($D253:$K253,0,BB$252))/(INDEX($D$249:$K$249,0,BB$252+1)-INDEX($D$249:$K$249,0,BB$252))+BC260)))</f>
        <v>3.758311104810186E-3</v>
      </c>
    </row>
    <row r="261" spans="1:56">
      <c r="A261" s="185" t="s">
        <v>16</v>
      </c>
      <c r="E261" s="185" t="s">
        <v>441</v>
      </c>
      <c r="F261" s="185" t="s">
        <v>441</v>
      </c>
      <c r="G261" s="185" t="s">
        <v>436</v>
      </c>
      <c r="H261" s="186" t="s">
        <v>440</v>
      </c>
      <c r="I261" s="185" t="s">
        <v>276</v>
      </c>
      <c r="J261" s="186">
        <f t="shared" si="633"/>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0.13518876694535342</v>
      </c>
      <c r="Q261" s="186" cm="1">
        <f t="array" ref="Q261">IF(S$252=-1,R261,IF(S$252=99,P261,IF(S$252=0,INDEX($D254:$K254,0,S$250),(INDEX($D254:$K254,0,S$252+1)-INDEX($D254:$K254,0,S$252))/(INDEX($D$249:$K$249,0,S$252+1)-INDEX($D$249:$K$249,0,S$252))+P261)))</f>
        <v>0.27037753389070684</v>
      </c>
      <c r="R261" s="186" cm="1">
        <f t="array" ref="R261">IF(T$252=-1,S261,IF(T$252=99,Q261,IF(T$252=0,INDEX($D254:$K254,0,T$250),(INDEX($D254:$K254,0,T$252+1)-INDEX($D254:$K254,0,T$252))/(INDEX($D$249:$K$249,0,T$252+1)-INDEX($D$249:$K$249,0,T$252))+Q261)))</f>
        <v>0.40556630083606027</v>
      </c>
      <c r="S261" s="186" cm="1">
        <f t="array" ref="S261">IF(U$252=-1,T261,IF(U$252=99,R261,IF(U$252=0,INDEX($D254:$K254,0,U$250),(INDEX($D254:$K254,0,U$252+1)-INDEX($D254:$K254,0,U$252))/(INDEX($D$249:$K$249,0,U$252+1)-INDEX($D$249:$K$249,0,U$252))+R261)))</f>
        <v>0.40150315977687306</v>
      </c>
      <c r="T261" s="186" cm="1">
        <f t="array" ref="T261">IF(V$252=-1,U261,IF(V$252=99,S261,IF(V$252=0,INDEX($D254:$K254,0,V$250),(INDEX($D254:$K254,0,V$252+1)-INDEX($D254:$K254,0,V$252))/(INDEX($D$249:$K$249,0,V$252+1)-INDEX($D$249:$K$249,0,V$252))+S261)))</f>
        <v>0.39744001871768586</v>
      </c>
      <c r="U261" s="186" cm="1">
        <f t="array" ref="U261">IF(W$252=-1,V261,IF(W$252=99,T261,IF(W$252=0,INDEX($D254:$K254,0,W$250),(INDEX($D254:$K254,0,W$252+1)-INDEX($D254:$K254,0,W$252))/(INDEX($D$249:$K$249,0,W$252+1)-INDEX($D$249:$K$249,0,W$252))+T261)))</f>
        <v>0.39337687765849866</v>
      </c>
      <c r="V261" s="186" cm="1">
        <f t="array" ref="V261">IF(X$252=-1,W261,IF(X$252=99,U261,IF(X$252=0,INDEX($D254:$K254,0,X$250),(INDEX($D254:$K254,0,X$252+1)-INDEX($D254:$K254,0,X$252))/(INDEX($D$249:$K$249,0,X$252+1)-INDEX($D$249:$K$249,0,X$252))+U261)))</f>
        <v>0.38931373659931146</v>
      </c>
      <c r="W261" s="186" cm="1">
        <f t="array" ref="W261">IF(Y$252=-1,X261,IF(Y$252=99,V261,IF(Y$252=0,INDEX($D254:$K254,0,Y$250),(INDEX($D254:$K254,0,Y$252+1)-INDEX($D254:$K254,0,Y$252))/(INDEX($D$249:$K$249,0,Y$252+1)-INDEX($D$249:$K$249,0,Y$252))+V261)))</f>
        <v>0.38525059554012425</v>
      </c>
      <c r="X261" s="186" cm="1">
        <f t="array" ref="X261">IF(Z$252=-1,Y261,IF(Z$252=99,W261,IF(Z$252=0,INDEX($D254:$K254,0,Z$250),(INDEX($D254:$K254,0,Z$252+1)-INDEX($D254:$K254,0,Z$252))/(INDEX($D$249:$K$249,0,Z$252+1)-INDEX($D$249:$K$249,0,Z$252))+W261)))</f>
        <v>0.38118745448093705</v>
      </c>
      <c r="Y261" s="186" cm="1">
        <f t="array" ref="Y261">IF(AA$252=-1,Z261,IF(AA$252=99,X261,IF(AA$252=0,INDEX($D254:$K254,0,AA$250),(INDEX($D254:$K254,0,AA$252+1)-INDEX($D254:$K254,0,AA$252))/(INDEX($D$249:$K$249,0,AA$252+1)-INDEX($D$249:$K$249,0,AA$252))+X261)))</f>
        <v>0.37712431342174985</v>
      </c>
      <c r="Z261" s="186" cm="1">
        <f t="array" ref="Z261">IF(AB$252=-1,AA261,IF(AB$252=99,Y261,IF(AB$252=0,INDEX($D254:$K254,0,AB$250),(INDEX($D254:$K254,0,AB$252+1)-INDEX($D254:$K254,0,AB$252))/(INDEX($D$249:$K$249,0,AB$252+1)-INDEX($D$249:$K$249,0,AB$252))+Y261)))</f>
        <v>0.37306117236256264</v>
      </c>
      <c r="AA261" s="186" cm="1">
        <f t="array" ref="AA261">IF(AC$252=-1,AB261,IF(AC$252=99,Z261,IF(AC$252=0,INDEX($D254:$K254,0,AC$250),(INDEX($D254:$K254,0,AC$252+1)-INDEX($D254:$K254,0,AC$252))/(INDEX($D$249:$K$249,0,AC$252+1)-INDEX($D$249:$K$249,0,AC$252))+Z261)))</f>
        <v>0.36899803130337544</v>
      </c>
      <c r="AB261" s="186" cm="1">
        <f t="array" ref="AB261">IF(AD$252=-1,AC261,IF(AD$252=99,AA261,IF(AD$252=0,INDEX($D254:$K254,0,AD$250),(INDEX($D254:$K254,0,AD$252+1)-INDEX($D254:$K254,0,AD$252))/(INDEX($D$249:$K$249,0,AD$252+1)-INDEX($D$249:$K$249,0,AD$252))+AA261)))</f>
        <v>0.36493489024418824</v>
      </c>
      <c r="AC261" s="186" cm="1">
        <f t="array" ref="AC261">IF(AE$252=-1,AD261,IF(AE$252=99,AB261,IF(AE$252=0,INDEX($D254:$K254,0,AE$250),(INDEX($D254:$K254,0,AE$252+1)-INDEX($D254:$K254,0,AE$252))/(INDEX($D$249:$K$249,0,AE$252+1)-INDEX($D$249:$K$249,0,AE$252))+AB261)))</f>
        <v>0.35948303839940227</v>
      </c>
      <c r="AD261" s="186" cm="1">
        <f t="array" ref="AD261">IF(AF$252=-1,AE261,IF(AF$252=99,AC261,IF(AF$252=0,INDEX($D254:$K254,0,AF$250),(INDEX($D254:$K254,0,AF$252+1)-INDEX($D254:$K254,0,AF$252))/(INDEX($D$249:$K$249,0,AF$252+1)-INDEX($D$249:$K$249,0,AF$252))+AC261)))</f>
        <v>0.3540311865546163</v>
      </c>
      <c r="AE261" s="186" cm="1">
        <f t="array" ref="AE261">IF(AG$252=-1,AF261,IF(AG$252=99,AD261,IF(AG$252=0,INDEX($D254:$K254,0,AG$250),(INDEX($D254:$K254,0,AG$252+1)-INDEX($D254:$K254,0,AG$252))/(INDEX($D$249:$K$249,0,AG$252+1)-INDEX($D$249:$K$249,0,AG$252))+AD261)))</f>
        <v>0.34857933470983032</v>
      </c>
      <c r="AF261" s="186" cm="1">
        <f t="array" ref="AF261">IF(AH$252=-1,AG261,IF(AH$252=99,AE261,IF(AH$252=0,INDEX($D254:$K254,0,AH$250),(INDEX($D254:$K254,0,AH$252+1)-INDEX($D254:$K254,0,AH$252))/(INDEX($D$249:$K$249,0,AH$252+1)-INDEX($D$249:$K$249,0,AH$252))+AE261)))</f>
        <v>0.34312748286504435</v>
      </c>
      <c r="AG261" s="186" cm="1">
        <f t="array" ref="AG261">IF(AI$252=-1,AH261,IF(AI$252=99,AF261,IF(AI$252=0,INDEX($D254:$K254,0,AI$250),(INDEX($D254:$K254,0,AI$252+1)-INDEX($D254:$K254,0,AI$252))/(INDEX($D$249:$K$249,0,AI$252+1)-INDEX($D$249:$K$249,0,AI$252))+AF261)))</f>
        <v>0.33767563102025838</v>
      </c>
      <c r="AH261" s="186" cm="1">
        <f t="array" ref="AH261">IF(AJ$252=-1,AI261,IF(AJ$252=99,AG261,IF(AJ$252=0,INDEX($D254:$K254,0,AJ$250),(INDEX($D254:$K254,0,AJ$252+1)-INDEX($D254:$K254,0,AJ$252))/(INDEX($D$249:$K$249,0,AJ$252+1)-INDEX($D$249:$K$249,0,AJ$252))+AG261)))</f>
        <v>0.33222377917547241</v>
      </c>
      <c r="AI261" s="186" cm="1">
        <f t="array" ref="AI261">IF(AK$252=-1,AJ261,IF(AK$252=99,AH261,IF(AK$252=0,INDEX($D254:$K254,0,AK$250),(INDEX($D254:$K254,0,AK$252+1)-INDEX($D254:$K254,0,AK$252))/(INDEX($D$249:$K$249,0,AK$252+1)-INDEX($D$249:$K$249,0,AK$252))+AH261)))</f>
        <v>0.32677192733068644</v>
      </c>
      <c r="AJ261" s="186" cm="1">
        <f t="array" ref="AJ261">IF(AL$252=-1,AK261,IF(AL$252=99,AI261,IF(AL$252=0,INDEX($D254:$K254,0,AL$250),(INDEX($D254:$K254,0,AL$252+1)-INDEX($D254:$K254,0,AL$252))/(INDEX($D$249:$K$249,0,AL$252+1)-INDEX($D$249:$K$249,0,AL$252))+AI261)))</f>
        <v>0.32132007548590047</v>
      </c>
      <c r="AK261" s="186" cm="1">
        <f t="array" ref="AK261">IF(AM$252=-1,AL261,IF(AM$252=99,AJ261,IF(AM$252=0,INDEX($D254:$K254,0,AM$250),(INDEX($D254:$K254,0,AM$252+1)-INDEX($D254:$K254,0,AM$252))/(INDEX($D$249:$K$249,0,AM$252+1)-INDEX($D$249:$K$249,0,AM$252))+AJ261)))</f>
        <v>0.3158682236411145</v>
      </c>
      <c r="AL261" s="186" cm="1">
        <f t="array" ref="AL261">IF(AN$252=-1,AM261,IF(AN$252=99,AK261,IF(AN$252=0,INDEX($D254:$K254,0,AN$250),(INDEX($D254:$K254,0,AN$252+1)-INDEX($D254:$K254,0,AN$252))/(INDEX($D$249:$K$249,0,AN$252+1)-INDEX($D$249:$K$249,0,AN$252))+AK261)))</f>
        <v>0.31041637179632858</v>
      </c>
      <c r="AM261" s="186" cm="1">
        <f t="array" ref="AM261">IF(AO$252=-1,AN261,IF(AO$252=99,AL261,IF(AO$252=0,INDEX($D254:$K254,0,AO$250),(INDEX($D254:$K254,0,AO$252+1)-INDEX($D254:$K254,0,AO$252))/(INDEX($D$249:$K$249,0,AO$252+1)-INDEX($D$249:$K$249,0,AO$252))+AL261)))</f>
        <v>0.30660016327237238</v>
      </c>
      <c r="AN261" s="186" cm="1">
        <f t="array" ref="AN261">IF(AP$252=-1,AO261,IF(AP$252=99,AM261,IF(AP$252=0,INDEX($D254:$K254,0,AP$250),(INDEX($D254:$K254,0,AP$252+1)-INDEX($D254:$K254,0,AP$252))/(INDEX($D$249:$K$249,0,AP$252+1)-INDEX($D$249:$K$249,0,AP$252))+AM261)))</f>
        <v>0.30278395474841618</v>
      </c>
      <c r="AO261" s="186" cm="1">
        <f t="array" ref="AO261">IF(AQ$252=-1,AP261,IF(AQ$252=99,AN261,IF(AQ$252=0,INDEX($D254:$K254,0,AQ$250),(INDEX($D254:$K254,0,AQ$252+1)-INDEX($D254:$K254,0,AQ$252))/(INDEX($D$249:$K$249,0,AQ$252+1)-INDEX($D$249:$K$249,0,AQ$252))+AN261)))</f>
        <v>0.29896774622445998</v>
      </c>
      <c r="AP261" s="186" cm="1">
        <f t="array" ref="AP261">IF(AR$252=-1,AQ261,IF(AR$252=99,AO261,IF(AR$252=0,INDEX($D254:$K254,0,AR$250),(INDEX($D254:$K254,0,AR$252+1)-INDEX($D254:$K254,0,AR$252))/(INDEX($D$249:$K$249,0,AR$252+1)-INDEX($D$249:$K$249,0,AR$252))+AO261)))</f>
        <v>0.29515153770050379</v>
      </c>
      <c r="AQ261" s="186" cm="1">
        <f t="array" ref="AQ261">IF(AS$252=-1,AR261,IF(AS$252=99,AP261,IF(AS$252=0,INDEX($D254:$K254,0,AS$250),(INDEX($D254:$K254,0,AS$252+1)-INDEX($D254:$K254,0,AS$252))/(INDEX($D$249:$K$249,0,AS$252+1)-INDEX($D$249:$K$249,0,AS$252))+AP261)))</f>
        <v>0.29133532917654759</v>
      </c>
      <c r="AR261" s="186" cm="1">
        <f t="array" ref="AR261">IF(AT$252=-1,AW261,IF(AT$252=99,AQ261,IF(AT$252=0,INDEX($D254:$K254,0,AT$250),(INDEX($D254:$K254,0,AT$252+1)-INDEX($D254:$K254,0,AT$252))/(INDEX($D$249:$K$249,0,AT$252+1)-INDEX($D$249:$K$249,0,AT$252))+AQ261)))</f>
        <v>0.28751912065259139</v>
      </c>
      <c r="AS261" s="186" cm="1">
        <f t="array" ref="AS261">IF(AU$252=-1,AX261,IF(AU$252=99,AR261,IF(AU$252=0,INDEX($D254:$K254,0,AU$250),(INDEX($D254:$K254,0,AU$252+1)-INDEX($D254:$K254,0,AU$252))/(INDEX($D$249:$K$249,0,AU$252+1)-INDEX($D$249:$K$249,0,AU$252))+AR261)))</f>
        <v>0.28370291212863519</v>
      </c>
      <c r="AT261" s="186" cm="1">
        <f t="array" ref="AT261">IF(AV$252=-1,AY261,IF(AV$252=99,AS261,IF(AV$252=0,INDEX($D254:$K254,0,AV$250),(INDEX($D254:$K254,0,AV$252+1)-INDEX($D254:$K254,0,AV$252))/(INDEX($D$249:$K$249,0,AV$252+1)-INDEX($D$249:$K$249,0,AV$252))+AS261)))</f>
        <v>0.27988670360467899</v>
      </c>
      <c r="AU261" s="186" cm="1">
        <f t="array" ref="AU261">IF(AW$252=-1,AZ261,IF(AW$252=99,AT261,IF(AW$252=0,INDEX($D254:$K254,0,AW$250),(INDEX($D254:$K254,0,AW$252+1)-INDEX($D254:$K254,0,AW$252))/(INDEX($D$249:$K$249,0,AW$252+1)-INDEX($D$249:$K$249,0,AW$252))+AT261)))</f>
        <v>0.27607049508072279</v>
      </c>
      <c r="AV261" s="186" cm="1">
        <f t="array" ref="AV261">IF(AX$252=-1,BA261,IF(AX$252=99,AU261,IF(AX$252=0,INDEX($D254:$K254,0,AX$250),(INDEX($D254:$K254,0,AX$252+1)-INDEX($D254:$K254,0,AX$252))/(INDEX($D$249:$K$249,0,AX$252+1)-INDEX($D$249:$K$249,0,AX$252))+AU261)))</f>
        <v>0.27225428655676642</v>
      </c>
      <c r="AW261" s="186" cm="1">
        <f t="array" ref="AW261">IF(AY$252=-1,BB261,IF(AY$252=99,AV261,IF(AY$252=0,INDEX($D254:$K254,0,AY$250),(INDEX($D254:$K254,0,AY$252+1)-INDEX($D254:$K254,0,AY$252))/(INDEX($D$249:$K$249,0,AY$252+1)-INDEX($D$249:$K$249,0,AY$252))+AV261)))</f>
        <v>0.27225428655676642</v>
      </c>
      <c r="AX261" s="186" cm="1">
        <f t="array" ref="AX261">IF(AV$252=-1,AZ261,IF(AV$252=99,AW261,IF(AV$252=0,INDEX($D254:$K254,0,AV$250),(INDEX($D254:$K254,0,AV$252+1)-INDEX($D254:$K254,0,AV$252))/(INDEX($D$249:$K$249,0,AV$252+1)-INDEX($D$249:$K$249,0,AV$252))+AW261)))</f>
        <v>0.26843807803281022</v>
      </c>
      <c r="AY261" s="186" cm="1">
        <f t="array" ref="AY261">IF(AW$252=-1,BA261,IF(AW$252=99,AX261,IF(AW$252=0,INDEX($D254:$K254,0,AW$250),(INDEX($D254:$K254,0,AW$252+1)-INDEX($D254:$K254,0,AW$252))/(INDEX($D$249:$K$249,0,AW$252+1)-INDEX($D$249:$K$249,0,AW$252))+AX261)))</f>
        <v>0.26462186950885402</v>
      </c>
      <c r="AZ261" s="186" cm="1">
        <f t="array" ref="AZ261">IF(AX$252=-1,BB261,IF(AX$252=99,AY261,IF(AX$252=0,INDEX($D254:$K254,0,AX$250),(INDEX($D254:$K254,0,AX$252+1)-INDEX($D254:$K254,0,AX$252))/(INDEX($D$249:$K$249,0,AX$252+1)-INDEX($D$249:$K$249,0,AX$252))+AY261)))</f>
        <v>0.27225428655676642</v>
      </c>
      <c r="BA261" s="186" cm="1">
        <f t="array" ref="BA261">IF(AY$252=-1,BC261,IF(AY$252=99,AZ261,IF(AY$252=0,INDEX($D254:$K254,0,AY$250),(INDEX($D254:$K254,0,AY$252+1)-INDEX($D254:$K254,0,AY$252))/(INDEX($D$249:$K$249,0,AY$252+1)-INDEX($D$249:$K$249,0,AY$252))+AZ261)))</f>
        <v>0.27225428655676642</v>
      </c>
      <c r="BB261" s="186" cm="1">
        <f t="array" ref="BB261">IF(AZ$252=-1,BD261,IF(AZ$252=99,BA261,IF(AZ$252=0,INDEX($D254:$K254,0,AZ$250),(INDEX($D254:$K254,0,AZ$252+1)-INDEX($D254:$K254,0,AZ$252))/(INDEX($D$249:$K$249,0,AZ$252+1)-INDEX($D$249:$K$249,0,AZ$252))+BA261)))</f>
        <v>0.27225428655676642</v>
      </c>
      <c r="BC261" s="186" cm="1">
        <f t="array" ref="BC261">IF(BA$252=-1,BE261,IF(BA$252=99,BB261,IF(BA$252=0,INDEX($D254:$K254,0,BA$250),(INDEX($D254:$K254,0,BA$252+1)-INDEX($D254:$K254,0,BA$252))/(INDEX($D$249:$K$249,0,BA$252+1)-INDEX($D$249:$K$249,0,BA$252))+BB261)))</f>
        <v>0.27225428655676642</v>
      </c>
      <c r="BD261" s="186" cm="1">
        <f t="array" ref="BD261">IF(BB$252=-1,BF261,IF(BB$252=99,BC261,IF(BB$252=0,INDEX($D254:$K254,0,BB$250),(INDEX($D254:$K254,0,BB$252+1)-INDEX($D254:$K254,0,BB$252))/(INDEX($D$249:$K$249,0,BB$252+1)-INDEX($D$249:$K$249,0,BB$252))+BC261)))</f>
        <v>0.27225428655676642</v>
      </c>
    </row>
    <row r="262" spans="1:56">
      <c r="A262" s="185" t="s">
        <v>16</v>
      </c>
      <c r="E262" s="185" t="s">
        <v>441</v>
      </c>
      <c r="F262" s="185" t="s">
        <v>441</v>
      </c>
      <c r="G262" s="185" t="s">
        <v>437</v>
      </c>
      <c r="H262" s="186" t="s">
        <v>440</v>
      </c>
      <c r="I262" s="185" t="s">
        <v>277</v>
      </c>
      <c r="J262" s="186">
        <f t="shared" si="633"/>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0.17101789776551615</v>
      </c>
      <c r="Q262" s="186" cm="1">
        <f t="array" ref="Q262">IF(S$252=-1,R262,IF(S$252=99,P262,IF(S$252=0,INDEX($D255:$K255,0,S$250),(INDEX($D255:$K255,0,S$252+1)-INDEX($D255:$K255,0,S$252))/(INDEX($D$249:$K$249,0,S$252+1)-INDEX($D$249:$K$249,0,S$252))+P262)))</f>
        <v>0.34203579553103231</v>
      </c>
      <c r="R262" s="186" cm="1">
        <f t="array" ref="R262">IF(T$252=-1,S262,IF(T$252=99,Q262,IF(T$252=0,INDEX($D255:$K255,0,T$250),(INDEX($D255:$K255,0,T$252+1)-INDEX($D255:$K255,0,T$252))/(INDEX($D$249:$K$249,0,T$252+1)-INDEX($D$249:$K$249,0,T$252))+Q262)))</f>
        <v>0.51305369329654849</v>
      </c>
      <c r="S262" s="186" cm="1">
        <f t="array" ref="S262">IF(U$252=-1,T262,IF(U$252=99,R262,IF(U$252=0,INDEX($D255:$K255,0,U$250),(INDEX($D255:$K255,0,U$252+1)-INDEX($D255:$K255,0,U$252))/(INDEX($D$249:$K$249,0,U$252+1)-INDEX($D$249:$K$249,0,U$252))+R262)))</f>
        <v>0.51789030071463127</v>
      </c>
      <c r="T262" s="186" cm="1">
        <f t="array" ref="T262">IF(V$252=-1,U262,IF(V$252=99,S262,IF(V$252=0,INDEX($D255:$K255,0,V$250),(INDEX($D255:$K255,0,V$252+1)-INDEX($D255:$K255,0,V$252))/(INDEX($D$249:$K$249,0,V$252+1)-INDEX($D$249:$K$249,0,V$252))+S262)))</f>
        <v>0.52272690813271405</v>
      </c>
      <c r="U262" s="186" cm="1">
        <f t="array" ref="U262">IF(W$252=-1,V262,IF(W$252=99,T262,IF(W$252=0,INDEX($D255:$K255,0,W$250),(INDEX($D255:$K255,0,W$252+1)-INDEX($D255:$K255,0,W$252))/(INDEX($D$249:$K$249,0,W$252+1)-INDEX($D$249:$K$249,0,W$252))+T262)))</f>
        <v>0.52756351555079684</v>
      </c>
      <c r="V262" s="186" cm="1">
        <f t="array" ref="V262">IF(X$252=-1,W262,IF(X$252=99,U262,IF(X$252=0,INDEX($D255:$K255,0,X$250),(INDEX($D255:$K255,0,X$252+1)-INDEX($D255:$K255,0,X$252))/(INDEX($D$249:$K$249,0,X$252+1)-INDEX($D$249:$K$249,0,X$252))+U262)))</f>
        <v>0.53240012296887962</v>
      </c>
      <c r="W262" s="186" cm="1">
        <f t="array" ref="W262">IF(Y$252=-1,X262,IF(Y$252=99,V262,IF(Y$252=0,INDEX($D255:$K255,0,Y$250),(INDEX($D255:$K255,0,Y$252+1)-INDEX($D255:$K255,0,Y$252))/(INDEX($D$249:$K$249,0,Y$252+1)-INDEX($D$249:$K$249,0,Y$252))+V262)))</f>
        <v>0.5372367303869624</v>
      </c>
      <c r="X262" s="186" cm="1">
        <f t="array" ref="X262">IF(Z$252=-1,Y262,IF(Z$252=99,W262,IF(Z$252=0,INDEX($D255:$K255,0,Z$250),(INDEX($D255:$K255,0,Z$252+1)-INDEX($D255:$K255,0,Z$252))/(INDEX($D$249:$K$249,0,Z$252+1)-INDEX($D$249:$K$249,0,Z$252))+W262)))</f>
        <v>0.54207333780504519</v>
      </c>
      <c r="Y262" s="186" cm="1">
        <f t="array" ref="Y262">IF(AA$252=-1,Z262,IF(AA$252=99,X262,IF(AA$252=0,INDEX($D255:$K255,0,AA$250),(INDEX($D255:$K255,0,AA$252+1)-INDEX($D255:$K255,0,AA$252))/(INDEX($D$249:$K$249,0,AA$252+1)-INDEX($D$249:$K$249,0,AA$252))+X262)))</f>
        <v>0.54690994522312797</v>
      </c>
      <c r="Z262" s="186" cm="1">
        <f t="array" ref="Z262">IF(AB$252=-1,AA262,IF(AB$252=99,Y262,IF(AB$252=0,INDEX($D255:$K255,0,AB$250),(INDEX($D255:$K255,0,AB$252+1)-INDEX($D255:$K255,0,AB$252))/(INDEX($D$249:$K$249,0,AB$252+1)-INDEX($D$249:$K$249,0,AB$252))+Y262)))</f>
        <v>0.55174655264121075</v>
      </c>
      <c r="AA262" s="186" cm="1">
        <f t="array" ref="AA262">IF(AC$252=-1,AB262,IF(AC$252=99,Z262,IF(AC$252=0,INDEX($D255:$K255,0,AC$250),(INDEX($D255:$K255,0,AC$252+1)-INDEX($D255:$K255,0,AC$252))/(INDEX($D$249:$K$249,0,AC$252+1)-INDEX($D$249:$K$249,0,AC$252))+Z262)))</f>
        <v>0.55658316005929354</v>
      </c>
      <c r="AB262" s="186" cm="1">
        <f t="array" ref="AB262">IF(AD$252=-1,AC262,IF(AD$252=99,AA262,IF(AD$252=0,INDEX($D255:$K255,0,AD$250),(INDEX($D255:$K255,0,AD$252+1)-INDEX($D255:$K255,0,AD$252))/(INDEX($D$249:$K$249,0,AD$252+1)-INDEX($D$249:$K$249,0,AD$252))+AA262)))</f>
        <v>0.56141976747737599</v>
      </c>
      <c r="AC262" s="186" cm="1">
        <f t="array" ref="AC262">IF(AE$252=-1,AD262,IF(AE$252=99,AB262,IF(AE$252=0,INDEX($D255:$K255,0,AE$250),(INDEX($D255:$K255,0,AE$252+1)-INDEX($D255:$K255,0,AE$252))/(INDEX($D$249:$K$249,0,AE$252+1)-INDEX($D$249:$K$249,0,AE$252))+AB262)))</f>
        <v>0.56811012738831901</v>
      </c>
      <c r="AD262" s="186" cm="1">
        <f t="array" ref="AD262">IF(AF$252=-1,AE262,IF(AF$252=99,AC262,IF(AF$252=0,INDEX($D255:$K255,0,AF$250),(INDEX($D255:$K255,0,AF$252+1)-INDEX($D255:$K255,0,AF$252))/(INDEX($D$249:$K$249,0,AF$252+1)-INDEX($D$249:$K$249,0,AF$252))+AC262)))</f>
        <v>0.57480048729926203</v>
      </c>
      <c r="AE262" s="186" cm="1">
        <f t="array" ref="AE262">IF(AG$252=-1,AF262,IF(AG$252=99,AD262,IF(AG$252=0,INDEX($D255:$K255,0,AG$250),(INDEX($D255:$K255,0,AG$252+1)-INDEX($D255:$K255,0,AG$252))/(INDEX($D$249:$K$249,0,AG$252+1)-INDEX($D$249:$K$249,0,AG$252))+AD262)))</f>
        <v>0.58149084721020505</v>
      </c>
      <c r="AF262" s="186" cm="1">
        <f t="array" ref="AF262">IF(AH$252=-1,AG262,IF(AH$252=99,AE262,IF(AH$252=0,INDEX($D255:$K255,0,AH$250),(INDEX($D255:$K255,0,AH$252+1)-INDEX($D255:$K255,0,AH$252))/(INDEX($D$249:$K$249,0,AH$252+1)-INDEX($D$249:$K$249,0,AH$252))+AE262)))</f>
        <v>0.58818120712114808</v>
      </c>
      <c r="AG262" s="186" cm="1">
        <f t="array" ref="AG262">IF(AI$252=-1,AH262,IF(AI$252=99,AF262,IF(AI$252=0,INDEX($D255:$K255,0,AI$250),(INDEX($D255:$K255,0,AI$252+1)-INDEX($D255:$K255,0,AI$252))/(INDEX($D$249:$K$249,0,AI$252+1)-INDEX($D$249:$K$249,0,AI$252))+AF262)))</f>
        <v>0.5948715670320911</v>
      </c>
      <c r="AH262" s="186" cm="1">
        <f t="array" ref="AH262">IF(AJ$252=-1,AI262,IF(AJ$252=99,AG262,IF(AJ$252=0,INDEX($D255:$K255,0,AJ$250),(INDEX($D255:$K255,0,AJ$252+1)-INDEX($D255:$K255,0,AJ$252))/(INDEX($D$249:$K$249,0,AJ$252+1)-INDEX($D$249:$K$249,0,AJ$252))+AG262)))</f>
        <v>0.60156192694303412</v>
      </c>
      <c r="AI262" s="186" cm="1">
        <f t="array" ref="AI262">IF(AK$252=-1,AJ262,IF(AK$252=99,AH262,IF(AK$252=0,INDEX($D255:$K255,0,AK$250),(INDEX($D255:$K255,0,AK$252+1)-INDEX($D255:$K255,0,AK$252))/(INDEX($D$249:$K$249,0,AK$252+1)-INDEX($D$249:$K$249,0,AK$252))+AH262)))</f>
        <v>0.60825228685397714</v>
      </c>
      <c r="AJ262" s="186" cm="1">
        <f t="array" ref="AJ262">IF(AL$252=-1,AK262,IF(AL$252=99,AI262,IF(AL$252=0,INDEX($D255:$K255,0,AL$250),(INDEX($D255:$K255,0,AL$252+1)-INDEX($D255:$K255,0,AL$252))/(INDEX($D$249:$K$249,0,AL$252+1)-INDEX($D$249:$K$249,0,AL$252))+AI262)))</f>
        <v>0.61494264676492016</v>
      </c>
      <c r="AK262" s="186" cm="1">
        <f t="array" ref="AK262">IF(AM$252=-1,AL262,IF(AM$252=99,AJ262,IF(AM$252=0,INDEX($D255:$K255,0,AM$250),(INDEX($D255:$K255,0,AM$252+1)-INDEX($D255:$K255,0,AM$252))/(INDEX($D$249:$K$249,0,AM$252+1)-INDEX($D$249:$K$249,0,AM$252))+AJ262)))</f>
        <v>0.62163300667586319</v>
      </c>
      <c r="AL262" s="186" cm="1">
        <f t="array" ref="AL262">IF(AN$252=-1,AM262,IF(AN$252=99,AK262,IF(AN$252=0,INDEX($D255:$K255,0,AN$250),(INDEX($D255:$K255,0,AN$252+1)-INDEX($D255:$K255,0,AN$252))/(INDEX($D$249:$K$249,0,AN$252+1)-INDEX($D$249:$K$249,0,AN$252))+AK262)))</f>
        <v>0.62832336658680654</v>
      </c>
      <c r="AM262" s="186" cm="1">
        <f t="array" ref="AM262">IF(AO$252=-1,AN262,IF(AO$252=99,AL262,IF(AO$252=0,INDEX($D255:$K255,0,AO$250),(INDEX($D255:$K255,0,AO$252+1)-INDEX($D255:$K255,0,AO$252))/(INDEX($D$249:$K$249,0,AO$252+1)-INDEX($D$249:$K$249,0,AO$252))+AL262)))</f>
        <v>0.63271987574727429</v>
      </c>
      <c r="AN262" s="186" cm="1">
        <f t="array" ref="AN262">IF(AP$252=-1,AO262,IF(AP$252=99,AM262,IF(AP$252=0,INDEX($D255:$K255,0,AP$250),(INDEX($D255:$K255,0,AP$252+1)-INDEX($D255:$K255,0,AP$252))/(INDEX($D$249:$K$249,0,AP$252+1)-INDEX($D$249:$K$249,0,AP$252))+AM262)))</f>
        <v>0.63711638490774192</v>
      </c>
      <c r="AO262" s="186" cm="1">
        <f t="array" ref="AO262">IF(AQ$252=-1,AP262,IF(AQ$252=99,AN262,IF(AQ$252=0,INDEX($D255:$K255,0,AQ$250),(INDEX($D255:$K255,0,AQ$252+1)-INDEX($D255:$K255,0,AQ$252))/(INDEX($D$249:$K$249,0,AQ$252+1)-INDEX($D$249:$K$249,0,AQ$252))+AN262)))</f>
        <v>0.64151289406820955</v>
      </c>
      <c r="AP262" s="186" cm="1">
        <f t="array" ref="AP262">IF(AR$252=-1,AQ262,IF(AR$252=99,AO262,IF(AR$252=0,INDEX($D255:$K255,0,AR$250),(INDEX($D255:$K255,0,AR$252+1)-INDEX($D255:$K255,0,AR$252))/(INDEX($D$249:$K$249,0,AR$252+1)-INDEX($D$249:$K$249,0,AR$252))+AO262)))</f>
        <v>0.64590940322867718</v>
      </c>
      <c r="AQ262" s="186" cm="1">
        <f t="array" ref="AQ262">IF(AS$252=-1,AR262,IF(AS$252=99,AP262,IF(AS$252=0,INDEX($D255:$K255,0,AS$250),(INDEX($D255:$K255,0,AS$252+1)-INDEX($D255:$K255,0,AS$252))/(INDEX($D$249:$K$249,0,AS$252+1)-INDEX($D$249:$K$249,0,AS$252))+AP262)))</f>
        <v>0.65030591238914481</v>
      </c>
      <c r="AR262" s="186" cm="1">
        <f t="array" ref="AR262">IF(AT$252=-1,AW262,IF(AT$252=99,AQ262,IF(AT$252=0,INDEX($D255:$K255,0,AT$250),(INDEX($D255:$K255,0,AT$252+1)-INDEX($D255:$K255,0,AT$252))/(INDEX($D$249:$K$249,0,AT$252+1)-INDEX($D$249:$K$249,0,AT$252))+AQ262)))</f>
        <v>0.65470242154961245</v>
      </c>
      <c r="AS262" s="186" cm="1">
        <f t="array" ref="AS262">IF(AU$252=-1,AX262,IF(AU$252=99,AR262,IF(AU$252=0,INDEX($D255:$K255,0,AU$250),(INDEX($D255:$K255,0,AU$252+1)-INDEX($D255:$K255,0,AU$252))/(INDEX($D$249:$K$249,0,AU$252+1)-INDEX($D$249:$K$249,0,AU$252))+AR262)))</f>
        <v>0.65909893071008008</v>
      </c>
      <c r="AT262" s="186" cm="1">
        <f t="array" ref="AT262">IF(AV$252=-1,AY262,IF(AV$252=99,AS262,IF(AV$252=0,INDEX($D255:$K255,0,AV$250),(INDEX($D255:$K255,0,AV$252+1)-INDEX($D255:$K255,0,AV$252))/(INDEX($D$249:$K$249,0,AV$252+1)-INDEX($D$249:$K$249,0,AV$252))+AS262)))</f>
        <v>0.66349543987054771</v>
      </c>
      <c r="AU262" s="186" cm="1">
        <f t="array" ref="AU262">IF(AW$252=-1,AZ262,IF(AW$252=99,AT262,IF(AW$252=0,INDEX($D255:$K255,0,AW$250),(INDEX($D255:$K255,0,AW$252+1)-INDEX($D255:$K255,0,AW$252))/(INDEX($D$249:$K$249,0,AW$252+1)-INDEX($D$249:$K$249,0,AW$252))+AT262)))</f>
        <v>0.66789194903101534</v>
      </c>
      <c r="AV262" s="186" cm="1">
        <f t="array" ref="AV262">IF(AX$252=-1,BA262,IF(AX$252=99,AU262,IF(AX$252=0,INDEX($D255:$K255,0,AX$250),(INDEX($D255:$K255,0,AX$252+1)-INDEX($D255:$K255,0,AX$252))/(INDEX($D$249:$K$249,0,AX$252+1)-INDEX($D$249:$K$249,0,AX$252))+AU262)))</f>
        <v>0.67228845819148342</v>
      </c>
      <c r="AW262" s="186" cm="1">
        <f t="array" ref="AW262">IF(AY$252=-1,BB262,IF(AY$252=99,AV262,IF(AY$252=0,INDEX($D255:$K255,0,AY$250),(INDEX($D255:$K255,0,AY$252+1)-INDEX($D255:$K255,0,AY$252))/(INDEX($D$249:$K$249,0,AY$252+1)-INDEX($D$249:$K$249,0,AY$252))+AV262)))</f>
        <v>0.67228845819148342</v>
      </c>
      <c r="AX262" s="186" cm="1">
        <f t="array" ref="AX262">IF(AV$252=-1,AZ262,IF(AV$252=99,AW262,IF(AV$252=0,INDEX($D255:$K255,0,AV$250),(INDEX($D255:$K255,0,AV$252+1)-INDEX($D255:$K255,0,AV$252))/(INDEX($D$249:$K$249,0,AV$252+1)-INDEX($D$249:$K$249,0,AV$252))+AW262)))</f>
        <v>0.67668496735195105</v>
      </c>
      <c r="AY262" s="186" cm="1">
        <f t="array" ref="AY262">IF(AW$252=-1,BA262,IF(AW$252=99,AX262,IF(AW$252=0,INDEX($D255:$K255,0,AW$250),(INDEX($D255:$K255,0,AW$252+1)-INDEX($D255:$K255,0,AW$252))/(INDEX($D$249:$K$249,0,AW$252+1)-INDEX($D$249:$K$249,0,AW$252))+AX262)))</f>
        <v>0.68108147651241868</v>
      </c>
      <c r="AZ262" s="186" cm="1">
        <f t="array" ref="AZ262">IF(AX$252=-1,BB262,IF(AX$252=99,AY262,IF(AX$252=0,INDEX($D255:$K255,0,AX$250),(INDEX($D255:$K255,0,AX$252+1)-INDEX($D255:$K255,0,AX$252))/(INDEX($D$249:$K$249,0,AX$252+1)-INDEX($D$249:$K$249,0,AX$252))+AY262)))</f>
        <v>0.67228845819148342</v>
      </c>
      <c r="BA262" s="186" cm="1">
        <f t="array" ref="BA262">IF(AY$252=-1,BC262,IF(AY$252=99,AZ262,IF(AY$252=0,INDEX($D255:$K255,0,AY$250),(INDEX($D255:$K255,0,AY$252+1)-INDEX($D255:$K255,0,AY$252))/(INDEX($D$249:$K$249,0,AY$252+1)-INDEX($D$249:$K$249,0,AY$252))+AZ262)))</f>
        <v>0.67228845819148342</v>
      </c>
      <c r="BB262" s="186" cm="1">
        <f t="array" ref="BB262">IF(AZ$252=-1,BD262,IF(AZ$252=99,BA262,IF(AZ$252=0,INDEX($D255:$K255,0,AZ$250),(INDEX($D255:$K255,0,AZ$252+1)-INDEX($D255:$K255,0,AZ$252))/(INDEX($D$249:$K$249,0,AZ$252+1)-INDEX($D$249:$K$249,0,AZ$252))+BA262)))</f>
        <v>0.67228845819148342</v>
      </c>
      <c r="BC262" s="186" cm="1">
        <f t="array" ref="BC262">IF(BA$252=-1,BE262,IF(BA$252=99,BB262,IF(BA$252=0,INDEX($D255:$K255,0,BA$250),(INDEX($D255:$K255,0,BA$252+1)-INDEX($D255:$K255,0,BA$252))/(INDEX($D$249:$K$249,0,BA$252+1)-INDEX($D$249:$K$249,0,BA$252))+BB262)))</f>
        <v>0.67228845819148342</v>
      </c>
      <c r="BD262" s="186" cm="1">
        <f t="array" ref="BD262">IF(BB$252=-1,BF262,IF(BB$252=99,BC262,IF(BB$252=0,INDEX($D255:$K255,0,BB$250),(INDEX($D255:$K255,0,BB$252+1)-INDEX($D255:$K255,0,BB$252))/(INDEX($D$249:$K$249,0,BB$252+1)-INDEX($D$249:$K$249,0,BB$252))+BC262)))</f>
        <v>0.67228845819148342</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0.19112955631747783</v>
      </c>
      <c r="Q263" s="186" cm="1">
        <f t="array" ref="Q263">IF(S$252=-1,R263,IF(S$252=99,P263,IF(S$252=0,INDEX($D256:$K256,0,S$250),(INDEX($D256:$K256,0,S$252+1)-INDEX($D256:$K256,0,S$252))/(INDEX($D$249:$K$249,0,S$252+1)-INDEX($D$249:$K$249,0,S$252))+P263)))</f>
        <v>0.38225911263495566</v>
      </c>
      <c r="R263" s="186" cm="1">
        <f t="array" ref="R263">IF(T$252=-1,S263,IF(T$252=99,Q263,IF(T$252=0,INDEX($D256:$K256,0,T$250),(INDEX($D256:$K256,0,T$252+1)-INDEX($D256:$K256,0,T$252))/(INDEX($D$249:$K$249,0,T$252+1)-INDEX($D$249:$K$249,0,T$252))+Q263)))</f>
        <v>0.57338866895243346</v>
      </c>
      <c r="S263" s="186" cm="1">
        <f t="array" ref="S263">IF(U$252=-1,T263,IF(U$252=99,R263,IF(U$252=0,INDEX($D256:$K256,0,U$250),(INDEX($D256:$K256,0,U$252+1)-INDEX($D256:$K256,0,U$252))/(INDEX($D$249:$K$249,0,U$252+1)-INDEX($D$249:$K$249,0,U$252))+R263)))</f>
        <v>0.57252660011052003</v>
      </c>
      <c r="T263" s="186" cm="1">
        <f t="array" ref="T263">IF(V$252=-1,U263,IF(V$252=99,S263,IF(V$252=0,INDEX($D256:$K256,0,V$250),(INDEX($D256:$K256,0,V$252+1)-INDEX($D256:$K256,0,V$252))/(INDEX($D$249:$K$249,0,V$252+1)-INDEX($D$249:$K$249,0,V$252))+S263)))</f>
        <v>0.57166453126860661</v>
      </c>
      <c r="U263" s="186" cm="1">
        <f t="array" ref="U263">IF(W$252=-1,V263,IF(W$252=99,T263,IF(W$252=0,INDEX($D256:$K256,0,W$250),(INDEX($D256:$K256,0,W$252+1)-INDEX($D256:$K256,0,W$252))/(INDEX($D$249:$K$249,0,W$252+1)-INDEX($D$249:$K$249,0,W$252))+T263)))</f>
        <v>0.57080246242669319</v>
      </c>
      <c r="V263" s="186" cm="1">
        <f t="array" ref="V263">IF(X$252=-1,W263,IF(X$252=99,U263,IF(X$252=0,INDEX($D256:$K256,0,X$250),(INDEX($D256:$K256,0,X$252+1)-INDEX($D256:$K256,0,X$252))/(INDEX($D$249:$K$249,0,X$252+1)-INDEX($D$249:$K$249,0,X$252))+U263)))</f>
        <v>0.56994039358477977</v>
      </c>
      <c r="W263" s="186" cm="1">
        <f t="array" ref="W263">IF(Y$252=-1,X263,IF(Y$252=99,V263,IF(Y$252=0,INDEX($D256:$K256,0,Y$250),(INDEX($D256:$K256,0,Y$252+1)-INDEX($D256:$K256,0,Y$252))/(INDEX($D$249:$K$249,0,Y$252+1)-INDEX($D$249:$K$249,0,Y$252))+V263)))</f>
        <v>0.56907832474286635</v>
      </c>
      <c r="X263" s="186" cm="1">
        <f t="array" ref="X263">IF(Z$252=-1,Y263,IF(Z$252=99,W263,IF(Z$252=0,INDEX($D256:$K256,0,Z$250),(INDEX($D256:$K256,0,Z$252+1)-INDEX($D256:$K256,0,Z$252))/(INDEX($D$249:$K$249,0,Z$252+1)-INDEX($D$249:$K$249,0,Z$252))+W263)))</f>
        <v>0.56821625590095293</v>
      </c>
      <c r="Y263" s="186" cm="1">
        <f t="array" ref="Y263">IF(AA$252=-1,Z263,IF(AA$252=99,X263,IF(AA$252=0,INDEX($D256:$K256,0,AA$250),(INDEX($D256:$K256,0,AA$252+1)-INDEX($D256:$K256,0,AA$252))/(INDEX($D$249:$K$249,0,AA$252+1)-INDEX($D$249:$K$249,0,AA$252))+X263)))</f>
        <v>0.56735418705903951</v>
      </c>
      <c r="Z263" s="186" cm="1">
        <f t="array" ref="Z263">IF(AB$252=-1,AA263,IF(AB$252=99,Y263,IF(AB$252=0,INDEX($D256:$K256,0,AB$250),(INDEX($D256:$K256,0,AB$252+1)-INDEX($D256:$K256,0,AB$252))/(INDEX($D$249:$K$249,0,AB$252+1)-INDEX($D$249:$K$249,0,AB$252))+Y263)))</f>
        <v>0.56649211821712608</v>
      </c>
      <c r="AA263" s="186" cm="1">
        <f t="array" ref="AA263">IF(AC$252=-1,AB263,IF(AC$252=99,Z263,IF(AC$252=0,INDEX($D256:$K256,0,AC$250),(INDEX($D256:$K256,0,AC$252+1)-INDEX($D256:$K256,0,AC$252))/(INDEX($D$249:$K$249,0,AC$252+1)-INDEX($D$249:$K$249,0,AC$252))+Z263)))</f>
        <v>0.56563004937521266</v>
      </c>
      <c r="AB263" s="186" cm="1">
        <f t="array" ref="AB263">IF(AD$252=-1,AC263,IF(AD$252=99,AA263,IF(AD$252=0,INDEX($D256:$K256,0,AD$250),(INDEX($D256:$K256,0,AD$252+1)-INDEX($D256:$K256,0,AD$252))/(INDEX($D$249:$K$249,0,AD$252+1)-INDEX($D$249:$K$249,0,AD$252))+AA263)))</f>
        <v>0.56476798053329935</v>
      </c>
      <c r="AC263" s="186" cm="1">
        <f t="array" ref="AC263">IF(AE$252=-1,AD263,IF(AE$252=99,AB263,IF(AE$252=0,INDEX($D256:$K256,0,AE$250),(INDEX($D256:$K256,0,AE$252+1)-INDEX($D256:$K256,0,AE$252))/(INDEX($D$249:$K$249,0,AE$252+1)-INDEX($D$249:$K$249,0,AE$252))+AB263)))</f>
        <v>0.55659693703736057</v>
      </c>
      <c r="AD263" s="186" cm="1">
        <f t="array" ref="AD263">IF(AF$252=-1,AE263,IF(AF$252=99,AC263,IF(AF$252=0,INDEX($D256:$K256,0,AF$250),(INDEX($D256:$K256,0,AF$252+1)-INDEX($D256:$K256,0,AF$252))/(INDEX($D$249:$K$249,0,AF$252+1)-INDEX($D$249:$K$249,0,AF$252))+AC263)))</f>
        <v>0.54842589354142179</v>
      </c>
      <c r="AE263" s="186" cm="1">
        <f t="array" ref="AE263">IF(AG$252=-1,AF263,IF(AG$252=99,AD263,IF(AG$252=0,INDEX($D256:$K256,0,AG$250),(INDEX($D256:$K256,0,AG$252+1)-INDEX($D256:$K256,0,AG$252))/(INDEX($D$249:$K$249,0,AG$252+1)-INDEX($D$249:$K$249,0,AG$252))+AD263)))</f>
        <v>0.54025485004548301</v>
      </c>
      <c r="AF263" s="186" cm="1">
        <f t="array" ref="AF263">IF(AH$252=-1,AG263,IF(AH$252=99,AE263,IF(AH$252=0,INDEX($D256:$K256,0,AH$250),(INDEX($D256:$K256,0,AH$252+1)-INDEX($D256:$K256,0,AH$252))/(INDEX($D$249:$K$249,0,AH$252+1)-INDEX($D$249:$K$249,0,AH$252))+AE263)))</f>
        <v>0.53208380654954424</v>
      </c>
      <c r="AG263" s="186" cm="1">
        <f t="array" ref="AG263">IF(AI$252=-1,AH263,IF(AI$252=99,AF263,IF(AI$252=0,INDEX($D256:$K256,0,AI$250),(INDEX($D256:$K256,0,AI$252+1)-INDEX($D256:$K256,0,AI$252))/(INDEX($D$249:$K$249,0,AI$252+1)-INDEX($D$249:$K$249,0,AI$252))+AF263)))</f>
        <v>0.52391276305360546</v>
      </c>
      <c r="AH263" s="186" cm="1">
        <f t="array" ref="AH263">IF(AJ$252=-1,AI263,IF(AJ$252=99,AG263,IF(AJ$252=0,INDEX($D256:$K256,0,AJ$250),(INDEX($D256:$K256,0,AJ$252+1)-INDEX($D256:$K256,0,AJ$252))/(INDEX($D$249:$K$249,0,AJ$252+1)-INDEX($D$249:$K$249,0,AJ$252))+AG263)))</f>
        <v>0.51574171955766668</v>
      </c>
      <c r="AI263" s="186" cm="1">
        <f t="array" ref="AI263">IF(AK$252=-1,AJ263,IF(AK$252=99,AH263,IF(AK$252=0,INDEX($D256:$K256,0,AK$250),(INDEX($D256:$K256,0,AK$252+1)-INDEX($D256:$K256,0,AK$252))/(INDEX($D$249:$K$249,0,AK$252+1)-INDEX($D$249:$K$249,0,AK$252))+AH263)))</f>
        <v>0.5075706760617279</v>
      </c>
      <c r="AJ263" s="186" cm="1">
        <f t="array" ref="AJ263">IF(AL$252=-1,AK263,IF(AL$252=99,AI263,IF(AL$252=0,INDEX($D256:$K256,0,AL$250),(INDEX($D256:$K256,0,AL$252+1)-INDEX($D256:$K256,0,AL$252))/(INDEX($D$249:$K$249,0,AL$252+1)-INDEX($D$249:$K$249,0,AL$252))+AI263)))</f>
        <v>0.49939963256578912</v>
      </c>
      <c r="AK263" s="186" cm="1">
        <f t="array" ref="AK263">IF(AM$252=-1,AL263,IF(AM$252=99,AJ263,IF(AM$252=0,INDEX($D256:$K256,0,AM$250),(INDEX($D256:$K256,0,AM$252+1)-INDEX($D256:$K256,0,AM$252))/(INDEX($D$249:$K$249,0,AM$252+1)-INDEX($D$249:$K$249,0,AM$252))+AJ263)))</f>
        <v>0.49122858906985034</v>
      </c>
      <c r="AL263" s="186" cm="1">
        <f t="array" ref="AL263">IF(AN$252=-1,AM263,IF(AN$252=99,AK263,IF(AN$252=0,INDEX($D256:$K256,0,AN$250),(INDEX($D256:$K256,0,AN$252+1)-INDEX($D256:$K256,0,AN$252))/(INDEX($D$249:$K$249,0,AN$252+1)-INDEX($D$249:$K$249,0,AN$252))+AK263)))</f>
        <v>0.48305754557391184</v>
      </c>
      <c r="AM263" s="186" cm="1">
        <f t="array" ref="AM263">IF(AO$252=-1,AN263,IF(AO$252=99,AL263,IF(AO$252=0,INDEX($D256:$K256,0,AO$250),(INDEX($D256:$K256,0,AO$252+1)-INDEX($D256:$K256,0,AO$252))/(INDEX($D$249:$K$249,0,AO$252+1)-INDEX($D$249:$K$249,0,AO$252))+AL263)))</f>
        <v>0.47491493599878537</v>
      </c>
      <c r="AN263" s="186" cm="1">
        <f t="array" ref="AN263">IF(AP$252=-1,AO263,IF(AP$252=99,AM263,IF(AP$252=0,INDEX($D256:$K256,0,AP$250),(INDEX($D256:$K256,0,AP$252+1)-INDEX($D256:$K256,0,AP$252))/(INDEX($D$249:$K$249,0,AP$252+1)-INDEX($D$249:$K$249,0,AP$252))+AM263)))</f>
        <v>0.4667723264236589</v>
      </c>
      <c r="AO263" s="186" cm="1">
        <f t="array" ref="AO263">IF(AQ$252=-1,AP263,IF(AQ$252=99,AN263,IF(AQ$252=0,INDEX($D256:$K256,0,AQ$250),(INDEX($D256:$K256,0,AQ$252+1)-INDEX($D256:$K256,0,AQ$252))/(INDEX($D$249:$K$249,0,AQ$252+1)-INDEX($D$249:$K$249,0,AQ$252))+AN263)))</f>
        <v>0.45862971684853243</v>
      </c>
      <c r="AP263" s="186" cm="1">
        <f t="array" ref="AP263">IF(AR$252=-1,AQ263,IF(AR$252=99,AO263,IF(AR$252=0,INDEX($D256:$K256,0,AR$250),(INDEX($D256:$K256,0,AR$252+1)-INDEX($D256:$K256,0,AR$252))/(INDEX($D$249:$K$249,0,AR$252+1)-INDEX($D$249:$K$249,0,AR$252))+AO263)))</f>
        <v>0.45048710727340596</v>
      </c>
      <c r="AQ263" s="186" cm="1">
        <f t="array" ref="AQ263">IF(AS$252=-1,AR263,IF(AS$252=99,AP263,IF(AS$252=0,INDEX($D256:$K256,0,AS$250),(INDEX($D256:$K256,0,AS$252+1)-INDEX($D256:$K256,0,AS$252))/(INDEX($D$249:$K$249,0,AS$252+1)-INDEX($D$249:$K$249,0,AS$252))+AP263)))</f>
        <v>0.44234449769827949</v>
      </c>
      <c r="AR263" s="186" cm="1">
        <f t="array" ref="AR263">IF(AT$252=-1,AW263,IF(AT$252=99,AQ263,IF(AT$252=0,INDEX($D256:$K256,0,AT$250),(INDEX($D256:$K256,0,AT$252+1)-INDEX($D256:$K256,0,AT$252))/(INDEX($D$249:$K$249,0,AT$252+1)-INDEX($D$249:$K$249,0,AT$252))+AQ263)))</f>
        <v>0.43420188812315302</v>
      </c>
      <c r="AS263" s="186" cm="1">
        <f t="array" ref="AS263">IF(AU$252=-1,AX263,IF(AU$252=99,AR263,IF(AU$252=0,INDEX($D256:$K256,0,AU$250),(INDEX($D256:$K256,0,AU$252+1)-INDEX($D256:$K256,0,AU$252))/(INDEX($D$249:$K$249,0,AU$252+1)-INDEX($D$249:$K$249,0,AU$252))+AR263)))</f>
        <v>0.42605927854802655</v>
      </c>
      <c r="AT263" s="186" cm="1">
        <f t="array" ref="AT263">IF(AV$252=-1,AY263,IF(AV$252=99,AS263,IF(AV$252=0,INDEX($D256:$K256,0,AV$250),(INDEX($D256:$K256,0,AV$252+1)-INDEX($D256:$K256,0,AV$252))/(INDEX($D$249:$K$249,0,AV$252+1)-INDEX($D$249:$K$249,0,AV$252))+AS263)))</f>
        <v>0.41791666897290008</v>
      </c>
      <c r="AU263" s="186" cm="1">
        <f t="array" ref="AU263">IF(AW$252=-1,AZ263,IF(AW$252=99,AT263,IF(AW$252=0,INDEX($D256:$K256,0,AW$250),(INDEX($D256:$K256,0,AW$252+1)-INDEX($D256:$K256,0,AW$252))/(INDEX($D$249:$K$249,0,AW$252+1)-INDEX($D$249:$K$249,0,AW$252))+AT263)))</f>
        <v>0.40977405939777362</v>
      </c>
      <c r="AV263" s="186" cm="1">
        <f t="array" ref="AV263">IF(AX$252=-1,BA263,IF(AX$252=99,AU263,IF(AX$252=0,INDEX($D256:$K256,0,AX$250),(INDEX($D256:$K256,0,AX$252+1)-INDEX($D256:$K256,0,AX$252))/(INDEX($D$249:$K$249,0,AX$252+1)-INDEX($D$249:$K$249,0,AX$252))+AU263)))</f>
        <v>0.40163144982264726</v>
      </c>
      <c r="AW263" s="186" cm="1">
        <f t="array" ref="AW263">IF(AY$252=-1,BB263,IF(AY$252=99,AV263,IF(AY$252=0,INDEX($D256:$K256,0,AY$250),(INDEX($D256:$K256,0,AY$252+1)-INDEX($D256:$K256,0,AY$252))/(INDEX($D$249:$K$249,0,AY$252+1)-INDEX($D$249:$K$249,0,AY$252))+AV263)))</f>
        <v>0.40163144982264726</v>
      </c>
      <c r="AX263" s="186" cm="1">
        <f t="array" ref="AX263">IF(AV$252=-1,AZ263,IF(AV$252=99,AW263,IF(AV$252=0,INDEX($D256:$K256,0,AV$250),(INDEX($D256:$K256,0,AV$252+1)-INDEX($D256:$K256,0,AV$252))/(INDEX($D$249:$K$249,0,AV$252+1)-INDEX($D$249:$K$249,0,AV$252))+AW263)))</f>
        <v>0.39348884024752079</v>
      </c>
      <c r="AY263" s="186" cm="1">
        <f t="array" ref="AY263">IF(AW$252=-1,BA263,IF(AW$252=99,AX263,IF(AW$252=0,INDEX($D256:$K256,0,AW$250),(INDEX($D256:$K256,0,AW$252+1)-INDEX($D256:$K256,0,AW$252))/(INDEX($D$249:$K$249,0,AW$252+1)-INDEX($D$249:$K$249,0,AW$252))+AX263)))</f>
        <v>0.38534623067239432</v>
      </c>
      <c r="AZ263" s="186" cm="1">
        <f t="array" ref="AZ263">IF(AX$252=-1,BB263,IF(AX$252=99,AY263,IF(AX$252=0,INDEX($D256:$K256,0,AX$250),(INDEX($D256:$K256,0,AX$252+1)-INDEX($D256:$K256,0,AX$252))/(INDEX($D$249:$K$249,0,AX$252+1)-INDEX($D$249:$K$249,0,AX$252))+AY263)))</f>
        <v>0.40163144982264726</v>
      </c>
      <c r="BA263" s="186" cm="1">
        <f t="array" ref="BA263">IF(AY$252=-1,BC263,IF(AY$252=99,AZ263,IF(AY$252=0,INDEX($D256:$K256,0,AY$250),(INDEX($D256:$K256,0,AY$252+1)-INDEX($D256:$K256,0,AY$252))/(INDEX($D$249:$K$249,0,AY$252+1)-INDEX($D$249:$K$249,0,AY$252))+AZ263)))</f>
        <v>0.40163144982264726</v>
      </c>
      <c r="BB263" s="186" cm="1">
        <f t="array" ref="BB263">IF(AZ$252=-1,BD263,IF(AZ$252=99,BA263,IF(AZ$252=0,INDEX($D256:$K256,0,AZ$250),(INDEX($D256:$K256,0,AZ$252+1)-INDEX($D256:$K256,0,AZ$252))/(INDEX($D$249:$K$249,0,AZ$252+1)-INDEX($D$249:$K$249,0,AZ$252))+BA263)))</f>
        <v>0.40163144982264726</v>
      </c>
      <c r="BC263" s="186" cm="1">
        <f t="array" ref="BC263">IF(BA$252=-1,BE263,IF(BA$252=99,BB263,IF(BA$252=0,INDEX($D256:$K256,0,BA$250),(INDEX($D256:$K256,0,BA$252+1)-INDEX($D256:$K256,0,BA$252))/(INDEX($D$249:$K$249,0,BA$252+1)-INDEX($D$249:$K$249,0,BA$252))+BB263)))</f>
        <v>0.40163144982264726</v>
      </c>
      <c r="BD263" s="186" cm="1">
        <f t="array" ref="BD263">IF(BB$252=-1,BF263,IF(BB$252=99,BC263,IF(BB$252=0,INDEX($D256:$K256,0,BB$250),(INDEX($D256:$K256,0,BB$252+1)-INDEX($D256:$K256,0,BB$252))/(INDEX($D$249:$K$249,0,BB$252+1)-INDEX($D$249:$K$249,0,BB$252))+BC263)))</f>
        <v>0.40163144982264726</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0.10230108744933301</v>
      </c>
      <c r="Q264" s="186" cm="1">
        <f t="array" ref="Q264">IF(S$252=-1,R264,IF(S$252=99,P264,IF(S$252=0,INDEX($D257:$K257,0,S$250),(INDEX($D257:$K257,0,S$252+1)-INDEX($D257:$K257,0,S$252))/(INDEX($D$249:$K$249,0,S$252+1)-INDEX($D$249:$K$249,0,S$252))+P264)))</f>
        <v>0.20460217489866603</v>
      </c>
      <c r="R264" s="186" cm="1">
        <f t="array" ref="R264">IF(T$252=-1,S264,IF(T$252=99,Q264,IF(T$252=0,INDEX($D257:$K257,0,T$250),(INDEX($D257:$K257,0,T$252+1)-INDEX($D257:$K257,0,T$252))/(INDEX($D$249:$K$249,0,T$252+1)-INDEX($D$249:$K$249,0,T$252))+Q264)))</f>
        <v>0.30690326234799903</v>
      </c>
      <c r="S264" s="186" cm="1">
        <f t="array" ref="S264">IF(U$252=-1,T264,IF(U$252=99,R264,IF(U$252=0,INDEX($D257:$K257,0,U$250),(INDEX($D257:$K257,0,U$252+1)-INDEX($D257:$K257,0,U$252))/(INDEX($D$249:$K$249,0,U$252+1)-INDEX($D$249:$K$249,0,U$252))+R264)))</f>
        <v>0.30661724292441461</v>
      </c>
      <c r="T264" s="186" cm="1">
        <f t="array" ref="T264">IF(V$252=-1,U264,IF(V$252=99,S264,IF(V$252=0,INDEX($D257:$K257,0,V$250),(INDEX($D257:$K257,0,V$252+1)-INDEX($D257:$K257,0,V$252))/(INDEX($D$249:$K$249,0,V$252+1)-INDEX($D$249:$K$249,0,V$252))+S264)))</f>
        <v>0.3063312235008302</v>
      </c>
      <c r="U264" s="186" cm="1">
        <f t="array" ref="U264">IF(W$252=-1,V264,IF(W$252=99,T264,IF(W$252=0,INDEX($D257:$K257,0,W$250),(INDEX($D257:$K257,0,W$252+1)-INDEX($D257:$K257,0,W$252))/(INDEX($D$249:$K$249,0,W$252+1)-INDEX($D$249:$K$249,0,W$252))+T264)))</f>
        <v>0.30604520407724578</v>
      </c>
      <c r="V264" s="186" cm="1">
        <f t="array" ref="V264">IF(X$252=-1,W264,IF(X$252=99,U264,IF(X$252=0,INDEX($D257:$K257,0,X$250),(INDEX($D257:$K257,0,X$252+1)-INDEX($D257:$K257,0,X$252))/(INDEX($D$249:$K$249,0,X$252+1)-INDEX($D$249:$K$249,0,X$252))+U264)))</f>
        <v>0.30575918465366136</v>
      </c>
      <c r="W264" s="186" cm="1">
        <f t="array" ref="W264">IF(Y$252=-1,X264,IF(Y$252=99,V264,IF(Y$252=0,INDEX($D257:$K257,0,Y$250),(INDEX($D257:$K257,0,Y$252+1)-INDEX($D257:$K257,0,Y$252))/(INDEX($D$249:$K$249,0,Y$252+1)-INDEX($D$249:$K$249,0,Y$252))+V264)))</f>
        <v>0.30547316523007695</v>
      </c>
      <c r="X264" s="186" cm="1">
        <f t="array" ref="X264">IF(Z$252=-1,Y264,IF(Z$252=99,W264,IF(Z$252=0,INDEX($D257:$K257,0,Z$250),(INDEX($D257:$K257,0,Z$252+1)-INDEX($D257:$K257,0,Z$252))/(INDEX($D$249:$K$249,0,Z$252+1)-INDEX($D$249:$K$249,0,Z$252))+W264)))</f>
        <v>0.30518714580649253</v>
      </c>
      <c r="Y264" s="186" cm="1">
        <f t="array" ref="Y264">IF(AA$252=-1,Z264,IF(AA$252=99,X264,IF(AA$252=0,INDEX($D257:$K257,0,AA$250),(INDEX($D257:$K257,0,AA$252+1)-INDEX($D257:$K257,0,AA$252))/(INDEX($D$249:$K$249,0,AA$252+1)-INDEX($D$249:$K$249,0,AA$252))+X264)))</f>
        <v>0.30490112638290812</v>
      </c>
      <c r="Z264" s="186" cm="1">
        <f t="array" ref="Z264">IF(AB$252=-1,AA264,IF(AB$252=99,Y264,IF(AB$252=0,INDEX($D257:$K257,0,AB$250),(INDEX($D257:$K257,0,AB$252+1)-INDEX($D257:$K257,0,AB$252))/(INDEX($D$249:$K$249,0,AB$252+1)-INDEX($D$249:$K$249,0,AB$252))+Y264)))</f>
        <v>0.3046151069593237</v>
      </c>
      <c r="AA264" s="186" cm="1">
        <f t="array" ref="AA264">IF(AC$252=-1,AB264,IF(AC$252=99,Z264,IF(AC$252=0,INDEX($D257:$K257,0,AC$250),(INDEX($D257:$K257,0,AC$252+1)-INDEX($D257:$K257,0,AC$252))/(INDEX($D$249:$K$249,0,AC$252+1)-INDEX($D$249:$K$249,0,AC$252))+Z264)))</f>
        <v>0.30432908753573928</v>
      </c>
      <c r="AB264" s="186" cm="1">
        <f t="array" ref="AB264">IF(AD$252=-1,AC264,IF(AD$252=99,AA264,IF(AD$252=0,INDEX($D257:$K257,0,AD$250),(INDEX($D257:$K257,0,AD$252+1)-INDEX($D257:$K257,0,AD$252))/(INDEX($D$249:$K$249,0,AD$252+1)-INDEX($D$249:$K$249,0,AD$252))+AA264)))</f>
        <v>0.30404306811215498</v>
      </c>
      <c r="AC264" s="186" cm="1">
        <f t="array" ref="AC264">IF(AE$252=-1,AD264,IF(AE$252=99,AB264,IF(AE$252=0,INDEX($D257:$K257,0,AE$250),(INDEX($D257:$K257,0,AE$252+1)-INDEX($D257:$K257,0,AE$252))/(INDEX($D$249:$K$249,0,AE$252+1)-INDEX($D$249:$K$249,0,AE$252))+AB264)))</f>
        <v>0.30891271923157898</v>
      </c>
      <c r="AD264" s="186" cm="1">
        <f t="array" ref="AD264">IF(AF$252=-1,AE264,IF(AF$252=99,AC264,IF(AF$252=0,INDEX($D257:$K257,0,AF$250),(INDEX($D257:$K257,0,AF$252+1)-INDEX($D257:$K257,0,AF$252))/(INDEX($D$249:$K$249,0,AF$252+1)-INDEX($D$249:$K$249,0,AF$252))+AC264)))</f>
        <v>0.31378237035100298</v>
      </c>
      <c r="AE264" s="186" cm="1">
        <f t="array" ref="AE264">IF(AG$252=-1,AF264,IF(AG$252=99,AD264,IF(AG$252=0,INDEX($D257:$K257,0,AG$250),(INDEX($D257:$K257,0,AG$252+1)-INDEX($D257:$K257,0,AG$252))/(INDEX($D$249:$K$249,0,AG$252+1)-INDEX($D$249:$K$249,0,AG$252))+AD264)))</f>
        <v>0.31865202147042698</v>
      </c>
      <c r="AF264" s="186" cm="1">
        <f t="array" ref="AF264">IF(AH$252=-1,AG264,IF(AH$252=99,AE264,IF(AH$252=0,INDEX($D257:$K257,0,AH$250),(INDEX($D257:$K257,0,AH$252+1)-INDEX($D257:$K257,0,AH$252))/(INDEX($D$249:$K$249,0,AH$252+1)-INDEX($D$249:$K$249,0,AH$252))+AE264)))</f>
        <v>0.32352167258985098</v>
      </c>
      <c r="AG264" s="186" cm="1">
        <f t="array" ref="AG264">IF(AI$252=-1,AH264,IF(AI$252=99,AF264,IF(AI$252=0,INDEX($D257:$K257,0,AI$250),(INDEX($D257:$K257,0,AI$252+1)-INDEX($D257:$K257,0,AI$252))/(INDEX($D$249:$K$249,0,AI$252+1)-INDEX($D$249:$K$249,0,AI$252))+AF264)))</f>
        <v>0.32839132370927498</v>
      </c>
      <c r="AH264" s="186" cm="1">
        <f t="array" ref="AH264">IF(AJ$252=-1,AI264,IF(AJ$252=99,AG264,IF(AJ$252=0,INDEX($D257:$K257,0,AJ$250),(INDEX($D257:$K257,0,AJ$252+1)-INDEX($D257:$K257,0,AJ$252))/(INDEX($D$249:$K$249,0,AJ$252+1)-INDEX($D$249:$K$249,0,AJ$252))+AG264)))</f>
        <v>0.33326097482869899</v>
      </c>
      <c r="AI264" s="186" cm="1">
        <f t="array" ref="AI264">IF(AK$252=-1,AJ264,IF(AK$252=99,AH264,IF(AK$252=0,INDEX($D257:$K257,0,AK$250),(INDEX($D257:$K257,0,AK$252+1)-INDEX($D257:$K257,0,AK$252))/(INDEX($D$249:$K$249,0,AK$252+1)-INDEX($D$249:$K$249,0,AK$252))+AH264)))</f>
        <v>0.33813062594812299</v>
      </c>
      <c r="AJ264" s="186" cm="1">
        <f t="array" ref="AJ264">IF(AL$252=-1,AK264,IF(AL$252=99,AI264,IF(AL$252=0,INDEX($D257:$K257,0,AL$250),(INDEX($D257:$K257,0,AL$252+1)-INDEX($D257:$K257,0,AL$252))/(INDEX($D$249:$K$249,0,AL$252+1)-INDEX($D$249:$K$249,0,AL$252))+AI264)))</f>
        <v>0.34300027706754699</v>
      </c>
      <c r="AK264" s="186" cm="1">
        <f t="array" ref="AK264">IF(AM$252=-1,AL264,IF(AM$252=99,AJ264,IF(AM$252=0,INDEX($D257:$K257,0,AM$250),(INDEX($D257:$K257,0,AM$252+1)-INDEX($D257:$K257,0,AM$252))/(INDEX($D$249:$K$249,0,AM$252+1)-INDEX($D$249:$K$249,0,AM$252))+AJ264)))</f>
        <v>0.34786992818697099</v>
      </c>
      <c r="AL264" s="186" cm="1">
        <f t="array" ref="AL264">IF(AN$252=-1,AM264,IF(AN$252=99,AK264,IF(AN$252=0,INDEX($D257:$K257,0,AN$250),(INDEX($D257:$K257,0,AN$252+1)-INDEX($D257:$K257,0,AN$252))/(INDEX($D$249:$K$249,0,AN$252+1)-INDEX($D$249:$K$249,0,AN$252))+AK264)))</f>
        <v>0.35273957930639516</v>
      </c>
      <c r="AM264" s="186" cm="1">
        <f t="array" ref="AM264">IF(AO$252=-1,AN264,IF(AO$252=99,AL264,IF(AO$252=0,INDEX($D257:$K257,0,AO$250),(INDEX($D257:$K257,0,AO$252+1)-INDEX($D257:$K257,0,AO$252))/(INDEX($D$249:$K$249,0,AO$252+1)-INDEX($D$249:$K$249,0,AO$252))+AL264)))</f>
        <v>0.3578775216434783</v>
      </c>
      <c r="AN264" s="186" cm="1">
        <f t="array" ref="AN264">IF(AP$252=-1,AO264,IF(AP$252=99,AM264,IF(AP$252=0,INDEX($D257:$K257,0,AP$250),(INDEX($D257:$K257,0,AP$252+1)-INDEX($D257:$K257,0,AP$252))/(INDEX($D$249:$K$249,0,AP$252+1)-INDEX($D$249:$K$249,0,AP$252))+AM264)))</f>
        <v>0.3630154639805615</v>
      </c>
      <c r="AO264" s="186" cm="1">
        <f t="array" ref="AO264">IF(AQ$252=-1,AP264,IF(AQ$252=99,AN264,IF(AQ$252=0,INDEX($D257:$K257,0,AQ$250),(INDEX($D257:$K257,0,AQ$252+1)-INDEX($D257:$K257,0,AQ$252))/(INDEX($D$249:$K$249,0,AQ$252+1)-INDEX($D$249:$K$249,0,AQ$252))+AN264)))</f>
        <v>0.3681534063176447</v>
      </c>
      <c r="AP264" s="186" cm="1">
        <f t="array" ref="AP264">IF(AR$252=-1,AQ264,IF(AR$252=99,AO264,IF(AR$252=0,INDEX($D257:$K257,0,AR$250),(INDEX($D257:$K257,0,AR$252+1)-INDEX($D257:$K257,0,AR$252))/(INDEX($D$249:$K$249,0,AR$252+1)-INDEX($D$249:$K$249,0,AR$252))+AO264)))</f>
        <v>0.37329134865472791</v>
      </c>
      <c r="AQ264" s="186" cm="1">
        <f t="array" ref="AQ264">IF(AS$252=-1,AR264,IF(AS$252=99,AP264,IF(AS$252=0,INDEX($D257:$K257,0,AS$250),(INDEX($D257:$K257,0,AS$252+1)-INDEX($D257:$K257,0,AS$252))/(INDEX($D$249:$K$249,0,AS$252+1)-INDEX($D$249:$K$249,0,AS$252))+AP264)))</f>
        <v>0.37842929099181111</v>
      </c>
      <c r="AR264" s="186" cm="1">
        <f t="array" ref="AR264">IF(AT$252=-1,AW264,IF(AT$252=99,AQ264,IF(AT$252=0,INDEX($D257:$K257,0,AT$250),(INDEX($D257:$K257,0,AT$252+1)-INDEX($D257:$K257,0,AT$252))/(INDEX($D$249:$K$249,0,AT$252+1)-INDEX($D$249:$K$249,0,AT$252))+AQ264)))</f>
        <v>0.38356723332889431</v>
      </c>
      <c r="AS264" s="186" cm="1">
        <f t="array" ref="AS264">IF(AU$252=-1,AX264,IF(AU$252=99,AR264,IF(AU$252=0,INDEX($D257:$K257,0,AU$250),(INDEX($D257:$K257,0,AU$252+1)-INDEX($D257:$K257,0,AU$252))/(INDEX($D$249:$K$249,0,AU$252+1)-INDEX($D$249:$K$249,0,AU$252))+AR264)))</f>
        <v>0.38870517566597751</v>
      </c>
      <c r="AT264" s="186" cm="1">
        <f t="array" ref="AT264">IF(AV$252=-1,AY264,IF(AV$252=99,AS264,IF(AV$252=0,INDEX($D257:$K257,0,AV$250),(INDEX($D257:$K257,0,AV$252+1)-INDEX($D257:$K257,0,AV$252))/(INDEX($D$249:$K$249,0,AV$252+1)-INDEX($D$249:$K$249,0,AV$252))+AS264)))</f>
        <v>0.39384311800306071</v>
      </c>
      <c r="AU264" s="186" cm="1">
        <f t="array" ref="AU264">IF(AW$252=-1,AZ264,IF(AW$252=99,AT264,IF(AW$252=0,INDEX($D257:$K257,0,AW$250),(INDEX($D257:$K257,0,AW$252+1)-INDEX($D257:$K257,0,AW$252))/(INDEX($D$249:$K$249,0,AW$252+1)-INDEX($D$249:$K$249,0,AW$252))+AT264)))</f>
        <v>0.39898106034014391</v>
      </c>
      <c r="AV264" s="186" cm="1">
        <f t="array" ref="AV264">IF(AX$252=-1,BA264,IF(AX$252=99,AU264,IF(AX$252=0,INDEX($D257:$K257,0,AX$250),(INDEX($D257:$K257,0,AX$252+1)-INDEX($D257:$K257,0,AX$252))/(INDEX($D$249:$K$249,0,AX$252+1)-INDEX($D$249:$K$249,0,AX$252))+AU264)))</f>
        <v>0.40411900267722689</v>
      </c>
      <c r="AW264" s="186" cm="1">
        <f t="array" ref="AW264">IF(AY$252=-1,BB264,IF(AY$252=99,AV264,IF(AY$252=0,INDEX($D257:$K257,0,AY$250),(INDEX($D257:$K257,0,AY$252+1)-INDEX($D257:$K257,0,AY$252))/(INDEX($D$249:$K$249,0,AY$252+1)-INDEX($D$249:$K$249,0,AY$252))+AV264)))</f>
        <v>0.40411900267722689</v>
      </c>
      <c r="AX264" s="186" cm="1">
        <f t="array" ref="AX264">IF(AV$252=-1,AZ264,IF(AV$252=99,AW264,IF(AV$252=0,INDEX($D257:$K257,0,AV$250),(INDEX($D257:$K257,0,AV$252+1)-INDEX($D257:$K257,0,AV$252))/(INDEX($D$249:$K$249,0,AV$252+1)-INDEX($D$249:$K$249,0,AV$252))+AW264)))</f>
        <v>0.40925694501431009</v>
      </c>
      <c r="AY264" s="186" cm="1">
        <f t="array" ref="AY264">IF(AW$252=-1,BA264,IF(AW$252=99,AX264,IF(AW$252=0,INDEX($D257:$K257,0,AW$250),(INDEX($D257:$K257,0,AW$252+1)-INDEX($D257:$K257,0,AW$252))/(INDEX($D$249:$K$249,0,AW$252+1)-INDEX($D$249:$K$249,0,AW$252))+AX264)))</f>
        <v>0.41439488735139329</v>
      </c>
      <c r="AZ264" s="186" cm="1">
        <f t="array" ref="AZ264">IF(AX$252=-1,BB264,IF(AX$252=99,AY264,IF(AX$252=0,INDEX($D257:$K257,0,AX$250),(INDEX($D257:$K257,0,AX$252+1)-INDEX($D257:$K257,0,AX$252))/(INDEX($D$249:$K$249,0,AX$252+1)-INDEX($D$249:$K$249,0,AX$252))+AY264)))</f>
        <v>0.40411900267722689</v>
      </c>
      <c r="BA264" s="186" cm="1">
        <f t="array" ref="BA264">IF(AY$252=-1,BC264,IF(AY$252=99,AZ264,IF(AY$252=0,INDEX($D257:$K257,0,AY$250),(INDEX($D257:$K257,0,AY$252+1)-INDEX($D257:$K257,0,AY$252))/(INDEX($D$249:$K$249,0,AY$252+1)-INDEX($D$249:$K$249,0,AY$252))+AZ264)))</f>
        <v>0.40411900267722689</v>
      </c>
      <c r="BB264" s="186" cm="1">
        <f t="array" ref="BB264">IF(AZ$252=-1,BD264,IF(AZ$252=99,BA264,IF(AZ$252=0,INDEX($D257:$K257,0,AZ$250),(INDEX($D257:$K257,0,AZ$252+1)-INDEX($D257:$K257,0,AZ$252))/(INDEX($D$249:$K$249,0,AZ$252+1)-INDEX($D$249:$K$249,0,AZ$252))+BA264)))</f>
        <v>0.40411900267722689</v>
      </c>
      <c r="BC264" s="186" cm="1">
        <f t="array" ref="BC264">IF(BA$252=-1,BE264,IF(BA$252=99,BB264,IF(BA$252=0,INDEX($D257:$K257,0,BA$250),(INDEX($D257:$K257,0,BA$252+1)-INDEX($D257:$K257,0,BA$252))/(INDEX($D$249:$K$249,0,BA$252+1)-INDEX($D$249:$K$249,0,BA$252))+BB264)))</f>
        <v>0.40411900267722689</v>
      </c>
      <c r="BD264" s="186" cm="1">
        <f t="array" ref="BD264">IF(BB$252=-1,BF264,IF(BB$252=99,BC264,IF(BB$252=0,INDEX($D257:$K257,0,BB$250),(INDEX($D257:$K257,0,BB$252+1)-INDEX($D257:$K257,0,BB$252))/(INDEX($D$249:$K$249,0,BB$252+1)-INDEX($D$249:$K$249,0,BB$252))+BC264)))</f>
        <v>0.40411900267722689</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3.9902689566522466E-2</v>
      </c>
      <c r="Q265" s="186" cm="1">
        <f t="array" ref="Q265">IF(S$252=-1,R265,IF(S$252=99,P265,IF(S$252=0,INDEX($D258:$K258,0,S$250),(INDEX($D258:$K258,0,S$252+1)-INDEX($D258:$K258,0,S$252))/(INDEX($D$249:$K$249,0,S$252+1)-INDEX($D$249:$K$249,0,S$252))+P265)))</f>
        <v>7.9805379133044932E-2</v>
      </c>
      <c r="R265" s="186" cm="1">
        <f t="array" ref="R265">IF(T$252=-1,S265,IF(T$252=99,Q265,IF(T$252=0,INDEX($D258:$K258,0,T$250),(INDEX($D258:$K258,0,T$252+1)-INDEX($D258:$K258,0,T$252))/(INDEX($D$249:$K$249,0,T$252+1)-INDEX($D$249:$K$249,0,T$252))+Q265)))</f>
        <v>0.1197080686995674</v>
      </c>
      <c r="S265" s="186" cm="1">
        <f t="array" ref="S265">IF(U$252=-1,T265,IF(U$252=99,R265,IF(U$252=0,INDEX($D258:$K258,0,U$250),(INDEX($D258:$K258,0,U$252+1)-INDEX($D258:$K258,0,U$252))/(INDEX($D$249:$K$249,0,U$252+1)-INDEX($D$249:$K$249,0,U$252))+R265)))</f>
        <v>0.12085615696506523</v>
      </c>
      <c r="T265" s="186" cm="1">
        <f t="array" ref="T265">IF(V$252=-1,U265,IF(V$252=99,S265,IF(V$252=0,INDEX($D258:$K258,0,V$250),(INDEX($D258:$K258,0,V$252+1)-INDEX($D258:$K258,0,V$252))/(INDEX($D$249:$K$249,0,V$252+1)-INDEX($D$249:$K$249,0,V$252))+S265)))</f>
        <v>0.12200424523056305</v>
      </c>
      <c r="U265" s="186" cm="1">
        <f t="array" ref="U265">IF(W$252=-1,V265,IF(W$252=99,T265,IF(W$252=0,INDEX($D258:$K258,0,W$250),(INDEX($D258:$K258,0,W$252+1)-INDEX($D258:$K258,0,W$252))/(INDEX($D$249:$K$249,0,W$252+1)-INDEX($D$249:$K$249,0,W$252))+T265)))</f>
        <v>0.12315233349606088</v>
      </c>
      <c r="V265" s="186" cm="1">
        <f t="array" ref="V265">IF(X$252=-1,W265,IF(X$252=99,U265,IF(X$252=0,INDEX($D258:$K258,0,X$250),(INDEX($D258:$K258,0,X$252+1)-INDEX($D258:$K258,0,X$252))/(INDEX($D$249:$K$249,0,X$252+1)-INDEX($D$249:$K$249,0,X$252))+U265)))</f>
        <v>0.1243004217615587</v>
      </c>
      <c r="W265" s="186" cm="1">
        <f t="array" ref="W265">IF(Y$252=-1,X265,IF(Y$252=99,V265,IF(Y$252=0,INDEX($D258:$K258,0,Y$250),(INDEX($D258:$K258,0,Y$252+1)-INDEX($D258:$K258,0,Y$252))/(INDEX($D$249:$K$249,0,Y$252+1)-INDEX($D$249:$K$249,0,Y$252))+V265)))</f>
        <v>0.12544851002705651</v>
      </c>
      <c r="X265" s="186" cm="1">
        <f t="array" ref="X265">IF(Z$252=-1,Y265,IF(Z$252=99,W265,IF(Z$252=0,INDEX($D258:$K258,0,Z$250),(INDEX($D258:$K258,0,Z$252+1)-INDEX($D258:$K258,0,Z$252))/(INDEX($D$249:$K$249,0,Z$252+1)-INDEX($D$249:$K$249,0,Z$252))+W265)))</f>
        <v>0.12659659829255432</v>
      </c>
      <c r="Y265" s="186" cm="1">
        <f t="array" ref="Y265">IF(AA$252=-1,Z265,IF(AA$252=99,X265,IF(AA$252=0,INDEX($D258:$K258,0,AA$250),(INDEX($D258:$K258,0,AA$252+1)-INDEX($D258:$K258,0,AA$252))/(INDEX($D$249:$K$249,0,AA$252+1)-INDEX($D$249:$K$249,0,AA$252))+X265)))</f>
        <v>0.12774468655805213</v>
      </c>
      <c r="Z265" s="186" cm="1">
        <f t="array" ref="Z265">IF(AB$252=-1,AA265,IF(AB$252=99,Y265,IF(AB$252=0,INDEX($D258:$K258,0,AB$250),(INDEX($D258:$K258,0,AB$252+1)-INDEX($D258:$K258,0,AB$252))/(INDEX($D$249:$K$249,0,AB$252+1)-INDEX($D$249:$K$249,0,AB$252))+Y265)))</f>
        <v>0.12889277482354994</v>
      </c>
      <c r="AA265" s="186" cm="1">
        <f t="array" ref="AA265">IF(AC$252=-1,AB265,IF(AC$252=99,Z265,IF(AC$252=0,INDEX($D258:$K258,0,AC$250),(INDEX($D258:$K258,0,AC$252+1)-INDEX($D258:$K258,0,AC$252))/(INDEX($D$249:$K$249,0,AC$252+1)-INDEX($D$249:$K$249,0,AC$252))+Z265)))</f>
        <v>0.13004086308904775</v>
      </c>
      <c r="AB265" s="186" cm="1">
        <f t="array" ref="AB265">IF(AD$252=-1,AC265,IF(AD$252=99,AA265,IF(AD$252=0,INDEX($D258:$K258,0,AD$250),(INDEX($D258:$K258,0,AD$252+1)-INDEX($D258:$K258,0,AD$252))/(INDEX($D$249:$K$249,0,AD$252+1)-INDEX($D$249:$K$249,0,AD$252))+AA265)))</f>
        <v>0.13118895135454559</v>
      </c>
      <c r="AC265" s="186" cm="1">
        <f t="array" ref="AC265">IF(AE$252=-1,AD265,IF(AE$252=99,AB265,IF(AE$252=0,INDEX($D258:$K258,0,AE$250),(INDEX($D258:$K258,0,AE$252+1)-INDEX($D258:$K258,0,AE$252))/(INDEX($D$249:$K$249,0,AE$252+1)-INDEX($D$249:$K$249,0,AE$252))+AB265)))</f>
        <v>0.13449034373106031</v>
      </c>
      <c r="AD265" s="186" cm="1">
        <f t="array" ref="AD265">IF(AF$252=-1,AE265,IF(AF$252=99,AC265,IF(AF$252=0,INDEX($D258:$K258,0,AF$250),(INDEX($D258:$K258,0,AF$252+1)-INDEX($D258:$K258,0,AF$252))/(INDEX($D$249:$K$249,0,AF$252+1)-INDEX($D$249:$K$249,0,AF$252))+AC265)))</f>
        <v>0.13779173610757503</v>
      </c>
      <c r="AE265" s="186" cm="1">
        <f t="array" ref="AE265">IF(AG$252=-1,AF265,IF(AG$252=99,AD265,IF(AG$252=0,INDEX($D258:$K258,0,AG$250),(INDEX($D258:$K258,0,AG$252+1)-INDEX($D258:$K258,0,AG$252))/(INDEX($D$249:$K$249,0,AG$252+1)-INDEX($D$249:$K$249,0,AG$252))+AD265)))</f>
        <v>0.14109312848408975</v>
      </c>
      <c r="AF265" s="186" cm="1">
        <f t="array" ref="AF265">IF(AH$252=-1,AG265,IF(AH$252=99,AE265,IF(AH$252=0,INDEX($D258:$K258,0,AH$250),(INDEX($D258:$K258,0,AH$252+1)-INDEX($D258:$K258,0,AH$252))/(INDEX($D$249:$K$249,0,AH$252+1)-INDEX($D$249:$K$249,0,AH$252))+AE265)))</f>
        <v>0.14439452086060447</v>
      </c>
      <c r="AG265" s="186" cm="1">
        <f t="array" ref="AG265">IF(AI$252=-1,AH265,IF(AI$252=99,AF265,IF(AI$252=0,INDEX($D258:$K258,0,AI$250),(INDEX($D258:$K258,0,AI$252+1)-INDEX($D258:$K258,0,AI$252))/(INDEX($D$249:$K$249,0,AI$252+1)-INDEX($D$249:$K$249,0,AI$252))+AF265)))</f>
        <v>0.1476959132371192</v>
      </c>
      <c r="AH265" s="186" cm="1">
        <f t="array" ref="AH265">IF(AJ$252=-1,AI265,IF(AJ$252=99,AG265,IF(AJ$252=0,INDEX($D258:$K258,0,AJ$250),(INDEX($D258:$K258,0,AJ$252+1)-INDEX($D258:$K258,0,AJ$252))/(INDEX($D$249:$K$249,0,AJ$252+1)-INDEX($D$249:$K$249,0,AJ$252))+AG265)))</f>
        <v>0.15099730561363392</v>
      </c>
      <c r="AI265" s="186" cm="1">
        <f t="array" ref="AI265">IF(AK$252=-1,AJ265,IF(AK$252=99,AH265,IF(AK$252=0,INDEX($D258:$K258,0,AK$250),(INDEX($D258:$K258,0,AK$252+1)-INDEX($D258:$K258,0,AK$252))/(INDEX($D$249:$K$249,0,AK$252+1)-INDEX($D$249:$K$249,0,AK$252))+AH265)))</f>
        <v>0.15429869799014864</v>
      </c>
      <c r="AJ265" s="186" cm="1">
        <f t="array" ref="AJ265">IF(AL$252=-1,AK265,IF(AL$252=99,AI265,IF(AL$252=0,INDEX($D258:$K258,0,AL$250),(INDEX($D258:$K258,0,AL$252+1)-INDEX($D258:$K258,0,AL$252))/(INDEX($D$249:$K$249,0,AL$252+1)-INDEX($D$249:$K$249,0,AL$252))+AI265)))</f>
        <v>0.15760009036666336</v>
      </c>
      <c r="AK265" s="186" cm="1">
        <f t="array" ref="AK265">IF(AM$252=-1,AL265,IF(AM$252=99,AJ265,IF(AM$252=0,INDEX($D258:$K258,0,AM$250),(INDEX($D258:$K258,0,AM$252+1)-INDEX($D258:$K258,0,AM$252))/(INDEX($D$249:$K$249,0,AM$252+1)-INDEX($D$249:$K$249,0,AM$252))+AJ265)))</f>
        <v>0.16090148274317809</v>
      </c>
      <c r="AL265" s="186" cm="1">
        <f t="array" ref="AL265">IF(AN$252=-1,AM265,IF(AN$252=99,AK265,IF(AN$252=0,INDEX($D258:$K258,0,AN$250),(INDEX($D258:$K258,0,AN$252+1)-INDEX($D258:$K258,0,AN$252))/(INDEX($D$249:$K$249,0,AN$252+1)-INDEX($D$249:$K$249,0,AN$252))+AK265)))</f>
        <v>0.16420287511969286</v>
      </c>
      <c r="AM265" s="186" cm="1">
        <f t="array" ref="AM265">IF(AO$252=-1,AN265,IF(AO$252=99,AL265,IF(AO$252=0,INDEX($D258:$K258,0,AO$250),(INDEX($D258:$K258,0,AO$252+1)-INDEX($D258:$K258,0,AO$252))/(INDEX($D$249:$K$249,0,AO$252+1)-INDEX($D$249:$K$249,0,AO$252))+AL265)))</f>
        <v>0.16720754235773616</v>
      </c>
      <c r="AN265" s="186" cm="1">
        <f t="array" ref="AN265">IF(AP$252=-1,AO265,IF(AP$252=99,AM265,IF(AP$252=0,INDEX($D258:$K258,0,AP$250),(INDEX($D258:$K258,0,AP$252+1)-INDEX($D258:$K258,0,AP$252))/(INDEX($D$249:$K$249,0,AP$252+1)-INDEX($D$249:$K$249,0,AP$252))+AM265)))</f>
        <v>0.17021220959577946</v>
      </c>
      <c r="AO265" s="186" cm="1">
        <f t="array" ref="AO265">IF(AQ$252=-1,AP265,IF(AQ$252=99,AN265,IF(AQ$252=0,INDEX($D258:$K258,0,AQ$250),(INDEX($D258:$K258,0,AQ$252+1)-INDEX($D258:$K258,0,AQ$252))/(INDEX($D$249:$K$249,0,AQ$252+1)-INDEX($D$249:$K$249,0,AQ$252))+AN265)))</f>
        <v>0.17321687683382275</v>
      </c>
      <c r="AP265" s="186" cm="1">
        <f t="array" ref="AP265">IF(AR$252=-1,AQ265,IF(AR$252=99,AO265,IF(AR$252=0,INDEX($D258:$K258,0,AR$250),(INDEX($D258:$K258,0,AR$252+1)-INDEX($D258:$K258,0,AR$252))/(INDEX($D$249:$K$249,0,AR$252+1)-INDEX($D$249:$K$249,0,AR$252))+AO265)))</f>
        <v>0.17622154407186605</v>
      </c>
      <c r="AQ265" s="186" cm="1">
        <f t="array" ref="AQ265">IF(AS$252=-1,AR265,IF(AS$252=99,AP265,IF(AS$252=0,INDEX($D258:$K258,0,AS$250),(INDEX($D258:$K258,0,AS$252+1)-INDEX($D258:$K258,0,AS$252))/(INDEX($D$249:$K$249,0,AS$252+1)-INDEX($D$249:$K$249,0,AS$252))+AP265)))</f>
        <v>0.17922621130990934</v>
      </c>
      <c r="AR265" s="186" cm="1">
        <f t="array" ref="AR265">IF(AT$252=-1,AW265,IF(AT$252=99,AQ265,IF(AT$252=0,INDEX($D258:$K258,0,AT$250),(INDEX($D258:$K258,0,AT$252+1)-INDEX($D258:$K258,0,AT$252))/(INDEX($D$249:$K$249,0,AT$252+1)-INDEX($D$249:$K$249,0,AT$252))+AQ265)))</f>
        <v>0.18223087854795264</v>
      </c>
      <c r="AS265" s="186" cm="1">
        <f t="array" ref="AS265">IF(AU$252=-1,AX265,IF(AU$252=99,AR265,IF(AU$252=0,INDEX($D258:$K258,0,AU$250),(INDEX($D258:$K258,0,AU$252+1)-INDEX($D258:$K258,0,AU$252))/(INDEX($D$249:$K$249,0,AU$252+1)-INDEX($D$249:$K$249,0,AU$252))+AR265)))</f>
        <v>0.18523554578599594</v>
      </c>
      <c r="AT265" s="186" cm="1">
        <f t="array" ref="AT265">IF(AV$252=-1,AY265,IF(AV$252=99,AS265,IF(AV$252=0,INDEX($D258:$K258,0,AV$250),(INDEX($D258:$K258,0,AV$252+1)-INDEX($D258:$K258,0,AV$252))/(INDEX($D$249:$K$249,0,AV$252+1)-INDEX($D$249:$K$249,0,AV$252))+AS265)))</f>
        <v>0.18824021302403923</v>
      </c>
      <c r="AU265" s="186" cm="1">
        <f t="array" ref="AU265">IF(AW$252=-1,AZ265,IF(AW$252=99,AT265,IF(AW$252=0,INDEX($D258:$K258,0,AW$250),(INDEX($D258:$K258,0,AW$252+1)-INDEX($D258:$K258,0,AW$252))/(INDEX($D$249:$K$249,0,AW$252+1)-INDEX($D$249:$K$249,0,AW$252))+AT265)))</f>
        <v>0.19124488026208253</v>
      </c>
      <c r="AV265" s="186" cm="1">
        <f t="array" ref="AV265">IF(AX$252=-1,BA265,IF(AX$252=99,AU265,IF(AX$252=0,INDEX($D258:$K258,0,AX$250),(INDEX($D258:$K258,0,AX$252+1)-INDEX($D258:$K258,0,AX$252))/(INDEX($D$249:$K$249,0,AX$252+1)-INDEX($D$249:$K$249,0,AX$252))+AU265)))</f>
        <v>0.19424954750012574</v>
      </c>
      <c r="AW265" s="186" cm="1">
        <f t="array" ref="AW265">IF(AY$252=-1,BB265,IF(AY$252=99,AV265,IF(AY$252=0,INDEX($D258:$K258,0,AY$250),(INDEX($D258:$K258,0,AY$252+1)-INDEX($D258:$K258,0,AY$252))/(INDEX($D$249:$K$249,0,AY$252+1)-INDEX($D$249:$K$249,0,AY$252))+AV265)))</f>
        <v>0.19424954750012574</v>
      </c>
      <c r="AX265" s="186" cm="1">
        <f t="array" ref="AX265">IF(AV$252=-1,AZ265,IF(AV$252=99,AW265,IF(AV$252=0,INDEX($D258:$K258,0,AV$250),(INDEX($D258:$K258,0,AV$252+1)-INDEX($D258:$K258,0,AV$252))/(INDEX($D$249:$K$249,0,AV$252+1)-INDEX($D$249:$K$249,0,AV$252))+AW265)))</f>
        <v>0.19725421473816904</v>
      </c>
      <c r="AY265" s="186" cm="1">
        <f t="array" ref="AY265">IF(AW$252=-1,BA265,IF(AW$252=99,AX265,IF(AW$252=0,INDEX($D258:$K258,0,AW$250),(INDEX($D258:$K258,0,AW$252+1)-INDEX($D258:$K258,0,AW$252))/(INDEX($D$249:$K$249,0,AW$252+1)-INDEX($D$249:$K$249,0,AW$252))+AX265)))</f>
        <v>0.20025888197621233</v>
      </c>
      <c r="AZ265" s="186" cm="1">
        <f t="array" ref="AZ265">IF(AX$252=-1,BB265,IF(AX$252=99,AY265,IF(AX$252=0,INDEX($D258:$K258,0,AX$250),(INDEX($D258:$K258,0,AX$252+1)-INDEX($D258:$K258,0,AX$252))/(INDEX($D$249:$K$249,0,AX$252+1)-INDEX($D$249:$K$249,0,AX$252))+AY265)))</f>
        <v>0.19424954750012574</v>
      </c>
      <c r="BA265" s="186" cm="1">
        <f t="array" ref="BA265">IF(AY$252=-1,BC265,IF(AY$252=99,AZ265,IF(AY$252=0,INDEX($D258:$K258,0,AY$250),(INDEX($D258:$K258,0,AY$252+1)-INDEX($D258:$K258,0,AY$252))/(INDEX($D$249:$K$249,0,AY$252+1)-INDEX($D$249:$K$249,0,AY$252))+AZ265)))</f>
        <v>0.19424954750012574</v>
      </c>
      <c r="BB265" s="186" cm="1">
        <f t="array" ref="BB265">IF(AZ$252=-1,BD265,IF(AZ$252=99,BA265,IF(AZ$252=0,INDEX($D258:$K258,0,AZ$250),(INDEX($D258:$K258,0,AZ$252+1)-INDEX($D258:$K258,0,AZ$252))/(INDEX($D$249:$K$249,0,AZ$252+1)-INDEX($D$249:$K$249,0,AZ$252))+BA265)))</f>
        <v>0.19424954750012574</v>
      </c>
      <c r="BC265" s="186" cm="1">
        <f t="array" ref="BC265">IF(BA$252=-1,BE265,IF(BA$252=99,BB265,IF(BA$252=0,INDEX($D258:$K258,0,BA$250),(INDEX($D258:$K258,0,BA$252+1)-INDEX($D258:$K258,0,BA$252))/(INDEX($D$249:$K$249,0,BA$252+1)-INDEX($D$249:$K$249,0,BA$252))+BB265)))</f>
        <v>0.19424954750012574</v>
      </c>
      <c r="BD265" s="186" cm="1">
        <f t="array" ref="BD265">IF(BB$252=-1,BF265,IF(BB$252=99,BC265,IF(BB$252=0,INDEX($D258:$K258,0,BB$250),(INDEX($D258:$K258,0,BB$252+1)-INDEX($D258:$K258,0,BB$252))/(INDEX($D$249:$K$249,0,BB$252+1)-INDEX($D$249:$K$249,0,BB$252))+BC265)))</f>
        <v>0.19424954750012574</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topLeftCell="A21" workbookViewId="0">
      <selection activeCell="A31" sqref="A31"/>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31" width="6.85546875" customWidth="1"/>
    <col min="32" max="32" width="8.85546875" customWidth="1"/>
    <col min="33" max="37" width="6.85546875" customWidth="1"/>
    <col min="38" max="39" width="7.5703125" bestFit="1" customWidth="1"/>
    <col min="40" max="43" width="6.85546875" customWidth="1"/>
  </cols>
  <sheetData>
    <row r="1" spans="1:62" s="4" customFormat="1">
      <c r="A1" s="4" t="str">
        <f>IF(TRA,"TS DATA","")</f>
        <v>TS DATA</v>
      </c>
      <c r="B1" s="4" t="s">
        <v>17</v>
      </c>
      <c r="J1" s="40"/>
      <c r="L1" s="185"/>
    </row>
    <row r="2" spans="1:62" s="4" customFormat="1" ht="15.75" thickBot="1">
      <c r="A2" s="4" t="s">
        <v>16</v>
      </c>
      <c r="B2" s="363" t="s">
        <v>296</v>
      </c>
      <c r="C2" s="363"/>
      <c r="J2" s="40"/>
      <c r="L2" s="185"/>
    </row>
    <row r="3" spans="1:62">
      <c r="A3" s="4" t="s">
        <v>16</v>
      </c>
      <c r="B3" s="262" t="s">
        <v>629</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62"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62" ht="15.75" thickTop="1">
      <c r="A5" s="4" t="s">
        <v>16</v>
      </c>
      <c r="B5" s="186" t="s">
        <v>595</v>
      </c>
      <c r="C5" s="186" t="s">
        <v>597</v>
      </c>
      <c r="D5" s="185">
        <f>MATCH(B5,Drivers!$A$7:$A$23,0)</f>
        <v>14</v>
      </c>
      <c r="E5" s="186"/>
      <c r="G5"/>
      <c r="J5" s="24" cm="1">
        <f t="array" ref="J5">INDEX(Drivers!$C$7:$AG$23,$D5,J$3)</f>
        <v>11.263564724197627</v>
      </c>
      <c r="K5" s="24" cm="1">
        <f t="array" ref="K5">INDEX(Drivers!$C$7:$AG$23,$D5,K$3)</f>
        <v>12.26</v>
      </c>
      <c r="L5" s="24" cm="1">
        <f t="array" ref="L5">INDEX(Drivers!$C$7:$AG$23,$D5,L$3)</f>
        <v>12.574</v>
      </c>
      <c r="M5" s="24" cm="1">
        <f t="array" ref="M5">INDEX(Drivers!$C$7:$AG$23,$D5,M$3)</f>
        <v>13.003</v>
      </c>
      <c r="N5" s="24" cm="1">
        <f t="array" ref="N5">INDEX(Drivers!$C$7:$AG$23,$D5,N$3)</f>
        <v>12.263</v>
      </c>
      <c r="O5" s="24" cm="1">
        <f t="array" ref="O5">INDEX(Drivers!$C$7:$AG$23,$D5,O$3)</f>
        <v>12.605036095159969</v>
      </c>
      <c r="P5" s="24" cm="1">
        <f t="array" ref="P5">INDEX(Drivers!$C$7:$AG$23,$D5,P$3)</f>
        <v>14.838330598851519</v>
      </c>
      <c r="Q5" s="24" cm="1">
        <f t="array" ref="Q5">INDEX(Drivers!$C$7:$AG$23,$D5,Q$3)</f>
        <v>18.781805578342908</v>
      </c>
      <c r="R5" s="24" cm="1">
        <f t="array" ref="R5">INDEX(Drivers!$C$7:$AG$23,$D5,R$3)</f>
        <v>23.409352748154227</v>
      </c>
      <c r="S5" s="6"/>
      <c r="T5" s="6"/>
      <c r="U5" s="6"/>
      <c r="V5" s="6"/>
      <c r="W5" s="6"/>
      <c r="X5" s="6"/>
      <c r="Y5" s="6"/>
      <c r="Z5" s="6"/>
      <c r="AA5" s="6"/>
      <c r="AB5" s="6"/>
      <c r="AC5" s="6"/>
      <c r="AD5" s="6"/>
      <c r="AE5" s="6"/>
      <c r="AF5" s="6"/>
      <c r="AG5" s="6"/>
      <c r="AH5" s="6"/>
      <c r="AI5" s="6"/>
      <c r="AJ5" s="6"/>
      <c r="AK5" s="6"/>
      <c r="AL5" s="6"/>
      <c r="AM5" s="6"/>
      <c r="AN5" s="6"/>
      <c r="AO5" s="6"/>
      <c r="AP5" s="6"/>
      <c r="AQ5" s="6"/>
    </row>
    <row r="6" spans="1:62" s="349" customFormat="1">
      <c r="A6" s="349" t="s">
        <v>16</v>
      </c>
      <c r="J6" s="53"/>
      <c r="K6" s="186"/>
      <c r="L6" s="186"/>
      <c r="N6" s="186"/>
      <c r="P6" s="186"/>
      <c r="Q6" s="186"/>
      <c r="R6" s="186"/>
      <c r="S6" s="186"/>
      <c r="T6" s="186"/>
      <c r="U6" s="349" t="s">
        <v>690</v>
      </c>
      <c r="V6" s="186"/>
      <c r="W6" s="186"/>
      <c r="X6" s="186"/>
      <c r="Y6" s="186"/>
      <c r="Z6" s="186"/>
      <c r="AA6" s="186"/>
      <c r="AB6" s="186"/>
      <c r="AC6" s="186"/>
      <c r="AD6" s="186"/>
      <c r="AE6" s="186"/>
      <c r="AF6" s="186"/>
      <c r="AG6" s="186"/>
      <c r="AH6" s="186"/>
      <c r="AI6" s="186"/>
      <c r="AJ6" s="186"/>
      <c r="AK6" s="186"/>
      <c r="AL6" s="186"/>
      <c r="AM6" s="186"/>
      <c r="AN6" s="186"/>
      <c r="AO6" s="186"/>
      <c r="AS6"/>
      <c r="AT6"/>
      <c r="AU6"/>
      <c r="AV6"/>
      <c r="AW6"/>
      <c r="AX6"/>
      <c r="AY6"/>
      <c r="AZ6"/>
      <c r="BA6"/>
      <c r="BB6"/>
      <c r="BC6"/>
      <c r="BD6"/>
      <c r="BE6"/>
      <c r="BF6"/>
      <c r="BG6"/>
      <c r="BH6"/>
      <c r="BI6"/>
      <c r="BJ6"/>
    </row>
    <row r="7" spans="1:62" ht="15.75" thickBot="1">
      <c r="A7" s="349" t="s">
        <v>16</v>
      </c>
      <c r="B7" s="14" t="s">
        <v>105</v>
      </c>
      <c r="C7" s="14"/>
      <c r="D7">
        <f>D32</f>
        <v>2012</v>
      </c>
      <c r="E7" s="4">
        <f>E32</f>
        <v>2015</v>
      </c>
      <c r="F7" s="4">
        <f>F32</f>
        <v>2020</v>
      </c>
      <c r="G7" s="4">
        <f>G32</f>
        <v>2030</v>
      </c>
      <c r="H7" s="4">
        <f>H32</f>
        <v>2050</v>
      </c>
      <c r="U7" s="354" t="str">
        <f>$C$14</f>
        <v>No improvement</v>
      </c>
      <c r="V7" s="354"/>
      <c r="W7" s="354"/>
      <c r="X7" s="354"/>
      <c r="Y7" s="354"/>
      <c r="Z7" s="354"/>
      <c r="AA7" s="117"/>
      <c r="AB7" s="117"/>
      <c r="AC7" s="117"/>
      <c r="AD7" s="117"/>
      <c r="AE7" s="117"/>
      <c r="AF7" s="117"/>
      <c r="AG7" s="117"/>
      <c r="AH7" s="117"/>
      <c r="AI7" s="117"/>
      <c r="AJ7" s="117"/>
      <c r="AK7" s="117"/>
      <c r="AL7" s="117"/>
      <c r="AM7" s="117"/>
      <c r="AN7" s="186"/>
    </row>
    <row r="8" spans="1:62" s="349" customFormat="1">
      <c r="A8" s="349" t="s">
        <v>16</v>
      </c>
      <c r="B8" s="349" t="s">
        <v>701</v>
      </c>
      <c r="U8" s="349" t="s">
        <v>693</v>
      </c>
      <c r="AB8" s="351">
        <v>2012</v>
      </c>
      <c r="AC8" s="351">
        <v>2013</v>
      </c>
      <c r="AD8" s="351">
        <v>2014</v>
      </c>
      <c r="AE8" s="351">
        <v>2015</v>
      </c>
      <c r="AF8" s="351">
        <v>2016</v>
      </c>
      <c r="AG8" s="351">
        <v>2017</v>
      </c>
      <c r="AH8" s="351">
        <v>2018</v>
      </c>
      <c r="AI8" s="351">
        <v>2019</v>
      </c>
      <c r="AJ8" s="352">
        <v>2020</v>
      </c>
      <c r="AK8" s="352">
        <v>2030</v>
      </c>
      <c r="AL8" s="352">
        <v>2040</v>
      </c>
      <c r="AM8" s="352">
        <v>2050</v>
      </c>
      <c r="AN8" s="186"/>
      <c r="AS8"/>
      <c r="AT8"/>
      <c r="AU8"/>
      <c r="AV8"/>
      <c r="AW8"/>
      <c r="AX8"/>
      <c r="AY8"/>
      <c r="AZ8"/>
      <c r="BA8"/>
      <c r="BB8"/>
      <c r="BC8"/>
      <c r="BD8"/>
      <c r="BE8"/>
      <c r="BF8"/>
      <c r="BG8"/>
      <c r="BH8"/>
      <c r="BI8"/>
      <c r="BJ8"/>
    </row>
    <row r="9" spans="1:62" s="349" customFormat="1">
      <c r="A9" s="349" t="s">
        <v>16</v>
      </c>
      <c r="U9" s="349" t="s">
        <v>694</v>
      </c>
      <c r="AB9" s="349">
        <v>14.1</v>
      </c>
      <c r="AC9" s="349">
        <v>13.9</v>
      </c>
      <c r="AD9" s="349">
        <v>13.5</v>
      </c>
      <c r="AE9" s="349">
        <v>13.5</v>
      </c>
      <c r="AF9" s="349">
        <v>13.3</v>
      </c>
      <c r="AG9" s="349">
        <v>13</v>
      </c>
      <c r="AH9" s="349">
        <v>12.6</v>
      </c>
      <c r="AI9" s="349">
        <v>12.3</v>
      </c>
      <c r="AJ9" s="349">
        <f>IF(ISBLANK(INDEX(AJ$14:AJ$16,MATCH($U$7,$U$14:$U$16,0))),"",INDEX(AJ$14:AJ$16,MATCH($U$7,$U$14:$U$16,0)))</f>
        <v>1</v>
      </c>
      <c r="AK9" s="349">
        <f>IF(ISBLANK(INDEX(AK$14:AK$16,MATCH($U$7,$U$14:$U$16,0))),"",INDEX(AK$14:AK$16,MATCH($U$7,$U$14:$U$16,0)))</f>
        <v>1</v>
      </c>
      <c r="AL9" s="349">
        <f>IF(ISBLANK(INDEX(AL$14:AL$16,MATCH($U$7,$U$14:$U$16,0))),"",INDEX(AL$14:AL$16,MATCH($U$7,$U$14:$U$16,0)))</f>
        <v>1</v>
      </c>
      <c r="AM9" s="349">
        <f>IF(ISBLANK(INDEX(AM$14:AM$16,MATCH($U$7,$U$14:$U$16,0))),"",INDEX(AM$14:AM$16,MATCH($U$7,$U$14:$U$16,0)))</f>
        <v>1</v>
      </c>
      <c r="AN9" s="186"/>
      <c r="AS9"/>
      <c r="AT9"/>
      <c r="AU9"/>
      <c r="AV9"/>
      <c r="AW9"/>
      <c r="AX9"/>
      <c r="AY9"/>
      <c r="AZ9"/>
      <c r="BA9"/>
      <c r="BB9"/>
      <c r="BC9"/>
      <c r="BD9"/>
      <c r="BE9"/>
      <c r="BF9"/>
      <c r="BG9"/>
      <c r="BH9"/>
      <c r="BI9"/>
      <c r="BJ9"/>
    </row>
    <row r="10" spans="1:62" s="349" customFormat="1">
      <c r="A10" s="349" t="s">
        <v>16</v>
      </c>
      <c r="AN10" s="186"/>
      <c r="AS10"/>
      <c r="AT10"/>
      <c r="AU10"/>
      <c r="AV10"/>
      <c r="AW10"/>
      <c r="AX10"/>
      <c r="AY10"/>
      <c r="AZ10"/>
      <c r="BA10"/>
      <c r="BB10"/>
      <c r="BC10"/>
      <c r="BD10"/>
      <c r="BE10"/>
      <c r="BF10"/>
      <c r="BG10"/>
      <c r="BH10"/>
      <c r="BI10"/>
      <c r="BJ10"/>
    </row>
    <row r="11" spans="1:62" s="349" customFormat="1">
      <c r="A11" s="349" t="s">
        <v>16</v>
      </c>
      <c r="U11" t="s">
        <v>691</v>
      </c>
      <c r="Y11" s="356" t="s">
        <v>698</v>
      </c>
      <c r="AI11" s="186">
        <f>AI30</f>
        <v>10.9</v>
      </c>
      <c r="AK11" s="186">
        <f>AJ29+AI$9-AI11</f>
        <v>10.999999999999998</v>
      </c>
      <c r="AM11" s="186">
        <f>AK29+AI9-AI11</f>
        <v>10.1</v>
      </c>
      <c r="AN11" s="186"/>
      <c r="AS11"/>
      <c r="AT11"/>
      <c r="AU11"/>
      <c r="AV11"/>
      <c r="AW11"/>
      <c r="AX11"/>
      <c r="AY11"/>
      <c r="AZ11"/>
      <c r="BA11"/>
      <c r="BB11"/>
      <c r="BC11"/>
      <c r="BD11"/>
      <c r="BE11"/>
      <c r="BF11"/>
      <c r="BG11"/>
      <c r="BH11"/>
      <c r="BI11"/>
      <c r="BJ11"/>
    </row>
    <row r="12" spans="1:62" s="349" customFormat="1">
      <c r="A12" s="349" t="s">
        <v>16</v>
      </c>
      <c r="U12" t="s">
        <v>692</v>
      </c>
      <c r="Y12" s="349" t="s">
        <v>697</v>
      </c>
      <c r="AI12" s="186">
        <f>AI30</f>
        <v>10.9</v>
      </c>
      <c r="AK12" s="186">
        <f>AJ30</f>
        <v>7.2</v>
      </c>
      <c r="AM12" s="186">
        <f>AK30</f>
        <v>6.1</v>
      </c>
      <c r="AN12" s="186"/>
      <c r="BA12"/>
      <c r="BB12"/>
      <c r="BC12"/>
      <c r="BD12"/>
      <c r="BE12"/>
      <c r="BF12"/>
      <c r="BG12"/>
      <c r="BH12"/>
      <c r="BI12"/>
      <c r="BJ12"/>
    </row>
    <row r="13" spans="1:62" s="349" customFormat="1">
      <c r="A13" s="349" t="s">
        <v>16</v>
      </c>
      <c r="B13"/>
      <c r="AN13" s="186"/>
      <c r="BA13"/>
      <c r="BB13"/>
      <c r="BC13"/>
      <c r="BD13"/>
      <c r="BE13"/>
      <c r="BF13"/>
      <c r="BG13"/>
      <c r="BH13"/>
      <c r="BI13"/>
      <c r="BJ13"/>
    </row>
    <row r="14" spans="1:62">
      <c r="A14" s="349" t="s">
        <v>16</v>
      </c>
      <c r="B14" s="54" t="s">
        <v>93</v>
      </c>
      <c r="C14" s="353" t="str">
        <f>IF(PTRA!D3=-1,U14,IF(PTRA!D3=2,U15,U16))</f>
        <v>No improvement</v>
      </c>
      <c r="D14">
        <v>1</v>
      </c>
      <c r="E14">
        <f t="shared" ref="E14:H16" si="0">D14</f>
        <v>1</v>
      </c>
      <c r="F14" s="4">
        <f t="shared" si="0"/>
        <v>1</v>
      </c>
      <c r="G14" s="4">
        <f t="shared" si="0"/>
        <v>1</v>
      </c>
      <c r="H14" s="4">
        <f t="shared" si="0"/>
        <v>1</v>
      </c>
      <c r="I14" s="4"/>
      <c r="J14" s="10">
        <f>D14</f>
        <v>1</v>
      </c>
      <c r="K14" s="10">
        <f>IF(ISBLANK(INDEX(AJ$14:AJ$16,MATCH($U$7,$U$14:$U$16,0))),"",INDEX(AJ$14:AJ$16,MATCH($U$7,$U$14:$U$16,0)))</f>
        <v>1</v>
      </c>
      <c r="L14" s="10">
        <f>K14</f>
        <v>1</v>
      </c>
      <c r="M14" s="10">
        <f t="shared" ref="M14:O14" si="1">L14</f>
        <v>1</v>
      </c>
      <c r="N14" s="10">
        <f t="shared" si="1"/>
        <v>1</v>
      </c>
      <c r="O14" s="10">
        <f t="shared" si="1"/>
        <v>1</v>
      </c>
      <c r="P14" s="186">
        <f>INDEX($AK$9:$AM$9,MATCH(P$4,$AK$8:$AM$8,0))</f>
        <v>1</v>
      </c>
      <c r="Q14" s="186">
        <f t="shared" ref="Q14:R15" si="2">INDEX($AK$9:$AM$9,MATCH(Q$4,$AK$8:$AM$8,0))</f>
        <v>1</v>
      </c>
      <c r="R14" s="186">
        <f t="shared" si="2"/>
        <v>1</v>
      </c>
      <c r="S14" s="10"/>
      <c r="T14" s="10"/>
      <c r="U14" s="349" t="s">
        <v>696</v>
      </c>
      <c r="V14" s="349"/>
      <c r="W14" s="349"/>
      <c r="X14" s="349"/>
      <c r="Y14" s="349"/>
      <c r="Z14" s="349"/>
      <c r="AA14" s="349"/>
      <c r="AB14" s="349"/>
      <c r="AC14" s="349"/>
      <c r="AD14" s="349"/>
      <c r="AE14" s="349"/>
      <c r="AF14" s="349"/>
      <c r="AG14" s="349">
        <v>1</v>
      </c>
      <c r="AH14" s="349"/>
      <c r="AI14" s="349"/>
      <c r="AJ14" s="349">
        <v>1</v>
      </c>
      <c r="AK14" s="349">
        <v>1</v>
      </c>
      <c r="AL14" s="349">
        <v>1</v>
      </c>
      <c r="AM14" s="349">
        <v>1</v>
      </c>
      <c r="AN14" s="186"/>
      <c r="AS14" s="349"/>
      <c r="AU14" s="349"/>
      <c r="AV14" s="349"/>
      <c r="AW14" s="349"/>
      <c r="AX14" s="349"/>
      <c r="AY14" s="349"/>
      <c r="AZ14" s="349"/>
    </row>
    <row r="15" spans="1:62" s="185" customFormat="1">
      <c r="A15" s="185" t="s">
        <v>16</v>
      </c>
      <c r="B15" s="54" t="s">
        <v>106</v>
      </c>
      <c r="C15" t="str">
        <f>C14</f>
        <v>No improvement</v>
      </c>
      <c r="D15" s="185">
        <v>1</v>
      </c>
      <c r="E15" s="185">
        <f t="shared" ref="E15" si="3">D15</f>
        <v>1</v>
      </c>
      <c r="F15" s="185">
        <f t="shared" ref="F15" si="4">E15</f>
        <v>1</v>
      </c>
      <c r="G15" s="185">
        <f t="shared" ref="G15" si="5">F15</f>
        <v>1</v>
      </c>
      <c r="H15" s="185">
        <f t="shared" ref="H15" si="6">G15</f>
        <v>1</v>
      </c>
      <c r="J15" s="10">
        <f>D15</f>
        <v>1</v>
      </c>
      <c r="K15" s="10">
        <f>IF(ISBLANK(INDEX(AJ$14:AJ$16,MATCH($U$7,$U$14:$U$16,0))),"",INDEX(AJ$14:AJ$16,MATCH($U$7,$U$14:$U$16,0)))</f>
        <v>1</v>
      </c>
      <c r="L15" s="10">
        <f t="shared" ref="L15:O15" si="7">K15</f>
        <v>1</v>
      </c>
      <c r="M15" s="10">
        <f t="shared" si="7"/>
        <v>1</v>
      </c>
      <c r="N15" s="10">
        <f t="shared" si="7"/>
        <v>1</v>
      </c>
      <c r="O15" s="10">
        <f t="shared" si="7"/>
        <v>1</v>
      </c>
      <c r="P15" s="186">
        <f t="shared" ref="P15" si="8">INDEX($AK$9:$AM$9,MATCH(P$4,$AK$8:$AM$8,0))</f>
        <v>1</v>
      </c>
      <c r="Q15" s="186">
        <f t="shared" si="2"/>
        <v>1</v>
      </c>
      <c r="R15" s="186">
        <f t="shared" si="2"/>
        <v>1</v>
      </c>
      <c r="S15" s="10"/>
      <c r="T15" s="10"/>
      <c r="U15" s="349" t="s">
        <v>691</v>
      </c>
      <c r="V15" s="349"/>
      <c r="W15" s="349" t="s">
        <v>48</v>
      </c>
      <c r="X15" s="349" t="s">
        <v>695</v>
      </c>
      <c r="Y15" s="349"/>
      <c r="Z15" s="349"/>
      <c r="AA15" s="349"/>
      <c r="AB15" s="349"/>
      <c r="AC15" s="349"/>
      <c r="AD15" s="349"/>
      <c r="AE15" s="349"/>
      <c r="AF15" s="349"/>
      <c r="AG15" s="349">
        <f>AG9/AG9</f>
        <v>1</v>
      </c>
      <c r="AH15" s="349"/>
      <c r="AI15" s="349"/>
      <c r="AJ15" s="349">
        <v>1</v>
      </c>
      <c r="AK15" s="349">
        <f>AK11/AF9</f>
        <v>0.82706766917293217</v>
      </c>
      <c r="AL15" s="349">
        <f>AVERAGE(AK15,AM15)</f>
        <v>0.8019953730480045</v>
      </c>
      <c r="AM15" s="349">
        <f>AM11/AG9</f>
        <v>0.77692307692307694</v>
      </c>
      <c r="AN15" s="186"/>
      <c r="AS15" s="349"/>
      <c r="AU15" s="349"/>
      <c r="AV15" s="349"/>
      <c r="AW15" s="349"/>
      <c r="AX15" s="349"/>
      <c r="AY15" s="349"/>
      <c r="AZ15" s="349"/>
      <c r="BA15"/>
      <c r="BB15"/>
      <c r="BC15"/>
      <c r="BD15"/>
      <c r="BE15"/>
      <c r="BF15"/>
      <c r="BG15"/>
      <c r="BH15"/>
      <c r="BI15"/>
      <c r="BJ15"/>
    </row>
    <row r="16" spans="1:62">
      <c r="A16" s="4" t="s">
        <v>16</v>
      </c>
      <c r="B16" s="4" t="s">
        <v>95</v>
      </c>
      <c r="C16" t="s">
        <v>696</v>
      </c>
      <c r="D16" s="4">
        <v>1</v>
      </c>
      <c r="E16" s="4">
        <f t="shared" si="0"/>
        <v>1</v>
      </c>
      <c r="F16" s="4">
        <f t="shared" si="0"/>
        <v>1</v>
      </c>
      <c r="G16" s="4">
        <f t="shared" si="0"/>
        <v>1</v>
      </c>
      <c r="H16" s="4">
        <f t="shared" si="0"/>
        <v>1</v>
      </c>
      <c r="I16" s="4"/>
      <c r="J16" s="10">
        <f>D16</f>
        <v>1</v>
      </c>
      <c r="K16" s="10">
        <f t="shared" ref="K16:R16" si="9">E16</f>
        <v>1</v>
      </c>
      <c r="L16" s="10">
        <f t="shared" si="9"/>
        <v>1</v>
      </c>
      <c r="M16" s="10">
        <f t="shared" si="9"/>
        <v>1</v>
      </c>
      <c r="N16" s="10">
        <f t="shared" si="9"/>
        <v>1</v>
      </c>
      <c r="O16" s="10">
        <f t="shared" si="9"/>
        <v>0</v>
      </c>
      <c r="P16" s="10">
        <f t="shared" si="9"/>
        <v>1</v>
      </c>
      <c r="Q16" s="10">
        <f t="shared" si="9"/>
        <v>1</v>
      </c>
      <c r="R16" s="10">
        <f t="shared" si="9"/>
        <v>1</v>
      </c>
      <c r="S16" s="10"/>
      <c r="T16" s="10"/>
      <c r="U16" s="349" t="s">
        <v>692</v>
      </c>
      <c r="V16" s="10"/>
      <c r="W16" s="10" t="s">
        <v>48</v>
      </c>
      <c r="X16" s="349" t="s">
        <v>695</v>
      </c>
      <c r="Y16" s="10"/>
      <c r="Z16" s="10"/>
      <c r="AA16" s="10"/>
      <c r="AB16" s="10"/>
      <c r="AC16" s="349"/>
      <c r="AD16" s="349"/>
      <c r="AE16" s="186"/>
      <c r="AF16" s="349"/>
      <c r="AG16" s="349">
        <f>AG15</f>
        <v>1</v>
      </c>
      <c r="AH16" s="349"/>
      <c r="AI16" s="349"/>
      <c r="AJ16" s="10">
        <v>1</v>
      </c>
      <c r="AK16" s="349">
        <f>AK12/AG9</f>
        <v>0.55384615384615388</v>
      </c>
      <c r="AL16" s="349">
        <f>AVERAGE(AK16,AM16)</f>
        <v>0.5115384615384615</v>
      </c>
      <c r="AM16" s="349">
        <f>AM12/AG9</f>
        <v>0.46923076923076923</v>
      </c>
      <c r="AN16" s="10"/>
    </row>
    <row r="17" spans="1:62">
      <c r="A17" s="4" t="s">
        <v>16</v>
      </c>
      <c r="B17" s="4"/>
      <c r="C17" s="4"/>
      <c r="D17" s="4"/>
      <c r="E17" s="4"/>
      <c r="F17" s="4"/>
      <c r="H17" s="4"/>
      <c r="I17" s="4"/>
      <c r="J17" s="4"/>
      <c r="K17" s="4"/>
      <c r="N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row>
    <row r="18" spans="1:62">
      <c r="A18" s="4" t="s">
        <v>16</v>
      </c>
      <c r="B18" s="4"/>
      <c r="C18" s="4"/>
      <c r="D18" s="4"/>
      <c r="E18" s="4"/>
      <c r="F18" s="4"/>
      <c r="H18" s="4"/>
      <c r="I18" s="4"/>
      <c r="J18" s="4"/>
      <c r="K18" s="4"/>
      <c r="N18" s="4"/>
      <c r="P18" s="4"/>
      <c r="Q18" s="4"/>
      <c r="R18" s="4"/>
      <c r="S18" s="4"/>
      <c r="T18" s="4"/>
      <c r="U18" s="4"/>
      <c r="V18" s="4"/>
      <c r="W18" s="4"/>
      <c r="X18" s="4"/>
      <c r="Y18" s="4"/>
      <c r="Z18" s="4"/>
      <c r="AA18" s="4"/>
      <c r="AB18" s="4"/>
      <c r="AC18" s="4"/>
      <c r="AD18" s="4"/>
      <c r="AE18" s="4"/>
      <c r="AF18" s="4"/>
      <c r="AG18" s="4"/>
      <c r="AH18" s="4"/>
      <c r="AI18" s="4"/>
    </row>
    <row r="19" spans="1:62" ht="15.75" thickBot="1">
      <c r="A19" s="4" t="s">
        <v>16</v>
      </c>
      <c r="B19" s="14" t="s">
        <v>103</v>
      </c>
      <c r="C19" s="14"/>
      <c r="D19" s="4">
        <f>D7</f>
        <v>2012</v>
      </c>
      <c r="E19" s="4">
        <f>E7</f>
        <v>2015</v>
      </c>
      <c r="F19" s="4">
        <f>F7</f>
        <v>2020</v>
      </c>
      <c r="G19" s="4">
        <f>G7</f>
        <v>2030</v>
      </c>
      <c r="H19" s="4">
        <f>H7</f>
        <v>2050</v>
      </c>
      <c r="I19" s="52"/>
    </row>
    <row r="20" spans="1:62">
      <c r="A20" s="4" t="s">
        <v>16</v>
      </c>
      <c r="B20" s="4" t="s">
        <v>92</v>
      </c>
      <c r="E20" s="6"/>
      <c r="F20" s="6"/>
      <c r="G20" s="6"/>
      <c r="H20" s="6"/>
    </row>
    <row r="21" spans="1:62">
      <c r="A21" s="4" t="s">
        <v>16</v>
      </c>
      <c r="B21" s="185" t="s">
        <v>93</v>
      </c>
      <c r="C21" s="6">
        <v>1</v>
      </c>
      <c r="D21" s="6">
        <f>C21</f>
        <v>1</v>
      </c>
      <c r="E21" s="6">
        <f>D21</f>
        <v>1</v>
      </c>
      <c r="F21" s="6">
        <f>E21</f>
        <v>1</v>
      </c>
      <c r="G21" s="6">
        <f>F21</f>
        <v>1</v>
      </c>
      <c r="H21" s="6">
        <f>G21</f>
        <v>1</v>
      </c>
      <c r="I21" s="28" t="s">
        <v>38</v>
      </c>
      <c r="J21" s="113">
        <f>E27</f>
        <v>60.368000000000002</v>
      </c>
      <c r="K21" s="36">
        <f>J21*(1+$C$21*(K5/J5-1))</f>
        <v>65.708476678791641</v>
      </c>
      <c r="L21" s="36">
        <f>K21*(1+$C$21*(L5/K5-1))</f>
        <v>67.391385461592662</v>
      </c>
      <c r="M21" s="36">
        <f>L21*(1+$C$21*(M5/L5-1))</f>
        <v>69.690646187139279</v>
      </c>
      <c r="N21" s="36">
        <f>M21*(1+$C$21*(N5/M5-1))</f>
        <v>65.724555425124123</v>
      </c>
      <c r="O21" s="36">
        <f>N21*(1+$C$21*(O5/N5-1))</f>
        <v>67.557725962002081</v>
      </c>
      <c r="P21" s="36">
        <f>N21*(1+$C$21*(P5/N5-1))</f>
        <v>79.52725123220516</v>
      </c>
      <c r="Q21" s="36">
        <f>P21*(1+$C$21*(Q5/P5-1))</f>
        <v>100.66262918679801</v>
      </c>
      <c r="R21" s="36">
        <f>Q21*(1+$C$21*(R5/Q5-1))</f>
        <v>125.46434821514673</v>
      </c>
      <c r="S21" s="36"/>
      <c r="T21" s="36"/>
      <c r="U21" s="349"/>
      <c r="V21" s="36"/>
      <c r="W21" s="36"/>
      <c r="X21" s="36"/>
      <c r="Y21" s="36"/>
      <c r="Z21" s="36"/>
      <c r="AA21" s="36"/>
      <c r="AB21" s="36"/>
      <c r="AC21" s="36"/>
      <c r="AD21" s="36"/>
      <c r="AE21" s="36"/>
      <c r="AF21" s="36"/>
      <c r="AG21" s="36"/>
      <c r="AH21" s="36"/>
      <c r="AI21" s="36"/>
    </row>
    <row r="22" spans="1:62">
      <c r="A22" s="4" t="s">
        <v>16</v>
      </c>
      <c r="B22" s="185" t="s">
        <v>94</v>
      </c>
      <c r="C22" s="186">
        <v>1</v>
      </c>
      <c r="D22" s="186">
        <v>1</v>
      </c>
      <c r="E22" s="186">
        <v>1</v>
      </c>
      <c r="F22" s="186">
        <v>1</v>
      </c>
      <c r="G22" s="186">
        <v>1</v>
      </c>
      <c r="H22" s="186">
        <v>1</v>
      </c>
      <c r="I22" s="28" t="s">
        <v>38</v>
      </c>
      <c r="J22" s="113">
        <f>E28</f>
        <v>20.123000000000001</v>
      </c>
      <c r="K22" s="36">
        <f>J22*(1+$C$22*(K5/J5-1))</f>
        <v>21.903188381382925</v>
      </c>
      <c r="L22" s="36">
        <f>K22*(1+$C$22*(L5/K5-1))</f>
        <v>22.464167268149176</v>
      </c>
      <c r="M22" s="36">
        <f>L22*(1+$C$22*(M5/L5-1))</f>
        <v>23.230600205801153</v>
      </c>
      <c r="N22" s="36">
        <f>M22*(1+$C$22*(N5/M5-1))</f>
        <v>21.908548052275595</v>
      </c>
      <c r="O22" s="36">
        <f>N22*(1+$C$22*(O5/N5-1))</f>
        <v>22.519615020099526</v>
      </c>
      <c r="P22" s="36">
        <f>N22*(1+$C$22*(P5/N5-1))</f>
        <v>26.509522868832242</v>
      </c>
      <c r="Q22" s="36">
        <f>P22*(1+$C$22*(Q5/P5-1))</f>
        <v>33.554765556684615</v>
      </c>
      <c r="R22" s="36">
        <f>Q22*(1+$C$22*(R5/Q5-1))</f>
        <v>41.822142180184834</v>
      </c>
      <c r="S22" s="36"/>
      <c r="T22" s="36"/>
      <c r="U22" s="349"/>
      <c r="V22" s="36"/>
      <c r="W22" s="36"/>
      <c r="X22" s="36"/>
      <c r="Y22" s="36"/>
      <c r="Z22" s="36"/>
      <c r="AA22" s="36"/>
      <c r="AB22" s="36"/>
      <c r="AC22" s="36"/>
      <c r="AD22" s="36"/>
      <c r="AE22" s="36"/>
      <c r="AF22" s="36"/>
      <c r="AG22" s="36"/>
      <c r="AH22" s="36"/>
      <c r="AI22" s="36"/>
    </row>
    <row r="23" spans="1:62" s="185" customFormat="1">
      <c r="A23" s="185" t="s">
        <v>16</v>
      </c>
      <c r="B23" s="185" t="s">
        <v>94</v>
      </c>
      <c r="C23" s="186">
        <v>1</v>
      </c>
      <c r="D23" s="186">
        <v>1</v>
      </c>
      <c r="E23" s="186">
        <v>1</v>
      </c>
      <c r="F23" s="186">
        <v>1</v>
      </c>
      <c r="G23" s="186">
        <v>1</v>
      </c>
      <c r="H23" s="186">
        <v>1</v>
      </c>
      <c r="I23" s="28" t="s">
        <v>38</v>
      </c>
      <c r="J23" s="113">
        <f>E29</f>
        <v>1.0701311035156249</v>
      </c>
      <c r="K23" s="36">
        <f>J23*(1+$C$23*(K5/J5-1))</f>
        <v>1.1648006337563943</v>
      </c>
      <c r="L23" s="36">
        <f>K23*(1+$C$23*(L5/K5-1))</f>
        <v>1.1946332111625533</v>
      </c>
      <c r="M23" s="36">
        <f>L23*(1+$C$23*(M5/L5-1))</f>
        <v>1.2353917325231971</v>
      </c>
      <c r="N23" s="36">
        <f>M23*(1+$C$23*(N5/M5-1))</f>
        <v>1.1650856583812941</v>
      </c>
      <c r="O23" s="36">
        <f>N23*(1+$C$23*(O5/N5-1))</f>
        <v>1.1975818949563262</v>
      </c>
      <c r="P23" s="36">
        <f>N23*(1+$C$23*(P5/N5-1))</f>
        <v>1.4097632043580055</v>
      </c>
      <c r="Q23" s="36">
        <f>P23*(1+$C$23*(Q5/P5-1))</f>
        <v>1.7844256966348453</v>
      </c>
      <c r="R23" s="36">
        <f>Q23*(1+$C$23*(R5/Q5-1))</f>
        <v>2.2240806620617484</v>
      </c>
      <c r="S23" s="36"/>
      <c r="T23" s="36"/>
      <c r="U23" s="36"/>
      <c r="V23" s="36"/>
      <c r="W23" s="36"/>
      <c r="X23" s="36"/>
      <c r="Y23" s="36"/>
      <c r="Z23" s="36"/>
      <c r="AA23" s="36"/>
      <c r="AB23" s="36"/>
      <c r="AC23" s="36"/>
      <c r="AD23" s="36"/>
      <c r="AE23" s="36"/>
      <c r="AF23" s="36"/>
      <c r="AG23" s="36"/>
      <c r="AH23" s="36"/>
      <c r="AI23" s="36"/>
      <c r="AJ23"/>
      <c r="AK23"/>
      <c r="AL23"/>
      <c r="AM23"/>
      <c r="AN23"/>
      <c r="AO23"/>
      <c r="AP23"/>
      <c r="AQ23"/>
      <c r="AR23"/>
      <c r="AS23"/>
      <c r="BA23"/>
      <c r="BB23"/>
      <c r="BC23"/>
      <c r="BD23"/>
      <c r="BE23"/>
      <c r="BF23"/>
      <c r="BG23"/>
      <c r="BH23"/>
      <c r="BI23"/>
      <c r="BJ23"/>
    </row>
    <row r="24" spans="1:62">
      <c r="A24" s="4" t="s">
        <v>16</v>
      </c>
      <c r="B24" s="185"/>
      <c r="C24" s="4"/>
      <c r="D24" s="4"/>
      <c r="E24" s="4"/>
      <c r="F24" s="4"/>
      <c r="H24" s="10"/>
      <c r="I24" s="10"/>
      <c r="J24" s="10"/>
      <c r="K24" s="11"/>
      <c r="L24" s="11"/>
      <c r="N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62">
      <c r="A25" s="4" t="s">
        <v>16</v>
      </c>
      <c r="B25" s="4"/>
      <c r="C25" s="4"/>
      <c r="D25" s="4"/>
      <c r="E25" s="4"/>
      <c r="F25" s="4"/>
      <c r="H25" s="10"/>
      <c r="I25" s="10"/>
      <c r="J25" s="4"/>
      <c r="K25" s="4"/>
      <c r="N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62">
      <c r="A26" s="4" t="s">
        <v>16</v>
      </c>
      <c r="B26" s="4"/>
      <c r="C26" s="5" t="s">
        <v>97</v>
      </c>
      <c r="E26" s="4" t="s">
        <v>15</v>
      </c>
      <c r="G26"/>
    </row>
    <row r="27" spans="1:62">
      <c r="A27" s="4" t="s">
        <v>16</v>
      </c>
      <c r="B27" s="186" t="str">
        <f>ITEMS_TRA!C30</f>
        <v>TAIJET</v>
      </c>
      <c r="C27" s="186" t="str">
        <f>ITEMS_TRA!D30</f>
        <v xml:space="preserve">Transport Other -  Aviation Int Jet Fuel </v>
      </c>
      <c r="D27" s="28" t="s">
        <v>38</v>
      </c>
      <c r="E27" s="174">
        <f>'[2]TS BYDem'!$J34</f>
        <v>60.368000000000002</v>
      </c>
      <c r="F27" s="6"/>
      <c r="G27"/>
      <c r="J27" s="6">
        <f>E27</f>
        <v>60.368000000000002</v>
      </c>
      <c r="K27" s="186">
        <f>(K21*K14)</f>
        <v>65.708476678791641</v>
      </c>
      <c r="L27" s="282">
        <v>68.939278175231294</v>
      </c>
      <c r="M27" s="186">
        <f t="shared" ref="M27:R27" si="10">(M21*M14)</f>
        <v>69.690646187139279</v>
      </c>
      <c r="N27" s="186">
        <f t="shared" si="10"/>
        <v>65.724555425124123</v>
      </c>
      <c r="O27" s="186">
        <f t="shared" si="10"/>
        <v>67.557725962002081</v>
      </c>
      <c r="P27" s="186">
        <f t="shared" si="10"/>
        <v>79.52725123220516</v>
      </c>
      <c r="Q27" s="186">
        <f t="shared" si="10"/>
        <v>100.66262918679801</v>
      </c>
      <c r="R27" s="186">
        <f t="shared" si="10"/>
        <v>125.46434821514673</v>
      </c>
      <c r="S27" s="6"/>
      <c r="T27" s="6"/>
      <c r="U27" s="186" t="s">
        <v>702</v>
      </c>
      <c r="V27" s="6"/>
      <c r="W27" s="6"/>
      <c r="X27" s="6"/>
      <c r="Y27" s="6"/>
      <c r="Z27" s="6"/>
      <c r="AA27" s="6"/>
      <c r="AB27" s="6"/>
      <c r="AC27" s="6"/>
      <c r="AD27" s="6"/>
      <c r="AE27" s="6"/>
      <c r="AF27" s="6"/>
      <c r="AG27" s="6"/>
      <c r="AH27" s="6"/>
      <c r="AI27" s="6"/>
      <c r="AJ27" s="6"/>
      <c r="AK27" s="6"/>
      <c r="AL27" s="6"/>
      <c r="AM27" s="6"/>
      <c r="AN27" s="6"/>
      <c r="AO27" s="6"/>
      <c r="AP27" s="6"/>
      <c r="AQ27" s="6"/>
    </row>
    <row r="28" spans="1:62" s="185" customFormat="1">
      <c r="A28" s="185" t="s">
        <v>16</v>
      </c>
      <c r="B28" s="186" t="str">
        <f>ITEMS_TRA!C31</f>
        <v>TADJET</v>
      </c>
      <c r="C28" s="186" t="str">
        <f>ITEMS_TRA!D31</f>
        <v xml:space="preserve">Transport Other -  Aviation Dom Jet Fuel </v>
      </c>
      <c r="D28" s="28" t="s">
        <v>38</v>
      </c>
      <c r="E28" s="174">
        <f>'[2]TS BYDem'!$J35</f>
        <v>20.123000000000001</v>
      </c>
      <c r="F28" s="186"/>
      <c r="J28" s="186">
        <f>E28</f>
        <v>20.123000000000001</v>
      </c>
      <c r="K28" s="186">
        <f>(K22*K15)</f>
        <v>21.903188381382925</v>
      </c>
      <c r="L28" s="283">
        <v>20.465228059152793</v>
      </c>
      <c r="M28" s="186">
        <f t="shared" ref="M28" si="11">(M22*M15)</f>
        <v>23.230600205801153</v>
      </c>
      <c r="N28" s="186">
        <f t="shared" ref="N28" si="12">(N22*N15)</f>
        <v>21.908548052275595</v>
      </c>
      <c r="O28" s="186">
        <f t="shared" ref="O28" si="13">(O22*O15)</f>
        <v>22.519615020099526</v>
      </c>
      <c r="P28" s="186">
        <f t="shared" ref="P28:R29" si="14">(P22*P15)</f>
        <v>26.509522868832242</v>
      </c>
      <c r="Q28" s="186">
        <f t="shared" si="14"/>
        <v>33.554765556684615</v>
      </c>
      <c r="R28" s="186">
        <f t="shared" si="14"/>
        <v>41.822142180184834</v>
      </c>
      <c r="S28" s="186"/>
      <c r="T28" s="186"/>
      <c r="U28" s="355" t="s">
        <v>701</v>
      </c>
      <c r="AF28" s="357"/>
      <c r="AG28" s="358">
        <v>2017</v>
      </c>
      <c r="AH28" s="358">
        <v>2018</v>
      </c>
      <c r="AI28" s="358">
        <v>2019</v>
      </c>
      <c r="AJ28" s="358">
        <v>2025</v>
      </c>
      <c r="AK28" s="358">
        <v>2030</v>
      </c>
      <c r="AN28" s="186"/>
      <c r="AO28" s="186"/>
      <c r="AP28" s="186"/>
      <c r="AQ28" s="186"/>
    </row>
    <row r="29" spans="1:62" s="185" customFormat="1">
      <c r="A29" s="185" t="s">
        <v>16</v>
      </c>
      <c r="B29" s="186" t="str">
        <f>ITEMS_TRA!C32</f>
        <v>TAOAG</v>
      </c>
      <c r="C29" s="186" t="str">
        <f>ITEMS_TRA!D32</f>
        <v>Transport Other - Aviation Gasoline</v>
      </c>
      <c r="D29" s="28" t="s">
        <v>38</v>
      </c>
      <c r="E29" s="174">
        <f>'[2]TS BYDem'!$J36</f>
        <v>1.0701311035156249</v>
      </c>
      <c r="F29" s="186"/>
      <c r="J29" s="186">
        <f t="shared" ref="J29" si="15">E29</f>
        <v>1.0701311035156249</v>
      </c>
      <c r="K29" s="186">
        <f>(K23*K16)</f>
        <v>1.1648006337563943</v>
      </c>
      <c r="L29" s="284">
        <f>(L23*L16)</f>
        <v>1.1946332111625533</v>
      </c>
      <c r="M29" s="186">
        <f>(M23*M16)</f>
        <v>1.2353917325231971</v>
      </c>
      <c r="N29" s="186">
        <f>(N23*N16)</f>
        <v>1.1650856583812941</v>
      </c>
      <c r="O29" s="186">
        <f>(O23*O16)</f>
        <v>0</v>
      </c>
      <c r="P29" s="186">
        <f t="shared" si="14"/>
        <v>1.4097632043580055</v>
      </c>
      <c r="Q29" s="186">
        <f t="shared" si="14"/>
        <v>1.7844256966348453</v>
      </c>
      <c r="R29" s="186">
        <f>(R23*R16)</f>
        <v>2.2240806620617484</v>
      </c>
      <c r="S29" s="186"/>
      <c r="T29" s="186"/>
      <c r="U29" s="355" t="s">
        <v>691</v>
      </c>
      <c r="V29" s="30"/>
      <c r="W29" s="349"/>
      <c r="X29" s="355" t="s">
        <v>700</v>
      </c>
      <c r="Y29" s="186"/>
      <c r="Z29" s="186"/>
      <c r="AA29" s="186"/>
      <c r="AB29" s="186"/>
      <c r="AC29" s="186"/>
      <c r="AD29" s="186"/>
      <c r="AE29" s="186"/>
      <c r="AF29" s="359" t="s">
        <v>703</v>
      </c>
      <c r="AG29" s="357">
        <v>13</v>
      </c>
      <c r="AH29" s="357">
        <v>12.6</v>
      </c>
      <c r="AI29" s="357">
        <v>12.3</v>
      </c>
      <c r="AJ29" s="359">
        <v>9.6</v>
      </c>
      <c r="AK29" s="359">
        <v>8.6999999999999993</v>
      </c>
      <c r="AL29" s="186"/>
      <c r="AM29" s="186"/>
      <c r="AN29" s="186"/>
      <c r="AO29" s="186"/>
      <c r="AP29" s="186"/>
      <c r="AQ29" s="186"/>
    </row>
    <row r="30" spans="1:62" s="185" customFormat="1">
      <c r="A30" s="185" t="s">
        <v>16</v>
      </c>
      <c r="D30" s="28"/>
      <c r="E30" s="58"/>
      <c r="F30" s="186"/>
      <c r="J30" s="186"/>
      <c r="K30" s="186"/>
      <c r="L30" s="186"/>
      <c r="N30" s="186"/>
      <c r="P30" s="186"/>
      <c r="Q30" s="186"/>
      <c r="R30" s="186"/>
      <c r="S30" s="186"/>
      <c r="T30" s="186"/>
      <c r="U30" s="355" t="s">
        <v>692</v>
      </c>
      <c r="V30" s="186"/>
      <c r="W30" s="186"/>
      <c r="X30" s="355" t="s">
        <v>697</v>
      </c>
      <c r="Y30" s="186"/>
      <c r="Z30" s="186"/>
      <c r="AA30" s="186"/>
      <c r="AB30" s="186"/>
      <c r="AC30" s="355"/>
      <c r="AD30" s="186"/>
      <c r="AE30" s="186"/>
      <c r="AF30" s="359" t="s">
        <v>703</v>
      </c>
      <c r="AG30" s="359">
        <v>11.3</v>
      </c>
      <c r="AH30" s="359">
        <v>11</v>
      </c>
      <c r="AI30" s="359">
        <v>10.9</v>
      </c>
      <c r="AJ30" s="359">
        <v>7.2</v>
      </c>
      <c r="AK30" s="359">
        <v>6.1</v>
      </c>
      <c r="AL30" s="186"/>
      <c r="AM30" s="186"/>
      <c r="AN30" s="186"/>
      <c r="AO30" s="186"/>
      <c r="AP30" s="186"/>
      <c r="AQ30" s="186"/>
    </row>
    <row r="31" spans="1:62" ht="18" thickBot="1">
      <c r="A31" s="4" t="s">
        <v>16</v>
      </c>
      <c r="B31" s="65" t="s">
        <v>598</v>
      </c>
      <c r="C31" s="20"/>
      <c r="D31" s="14"/>
      <c r="E31" s="14"/>
      <c r="F31" s="14"/>
      <c r="G31" s="14"/>
      <c r="H31" s="14"/>
      <c r="I31" s="14"/>
      <c r="J31" s="4"/>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62" ht="15.75" thickTop="1">
      <c r="A32" s="4" t="s">
        <v>16</v>
      </c>
      <c r="D32" s="4">
        <v>2012</v>
      </c>
      <c r="E32" s="4">
        <v>2015</v>
      </c>
      <c r="F32" s="4">
        <v>2020</v>
      </c>
      <c r="G32" s="4">
        <v>2030</v>
      </c>
      <c r="H32" s="4">
        <v>2050</v>
      </c>
      <c r="I32" s="4"/>
    </row>
    <row r="33" spans="1:78">
      <c r="A33" s="4" t="s">
        <v>16</v>
      </c>
      <c r="B33" s="186" t="s">
        <v>596</v>
      </c>
      <c r="C33" s="186" t="s">
        <v>598</v>
      </c>
      <c r="D33" s="185">
        <f>MATCH(B33,Drivers!$A$7:$A$23,0)</f>
        <v>17</v>
      </c>
      <c r="E33" s="186"/>
      <c r="F33" s="185"/>
      <c r="G33" s="185"/>
      <c r="H33" s="185"/>
      <c r="I33" s="185"/>
      <c r="J33" s="186" cm="1">
        <f t="array" ref="J33">INDEX(Drivers!$C$7:$AG$23,$D33,J$3)</f>
        <v>1.1351531206547518</v>
      </c>
      <c r="K33" s="186" cm="1">
        <f t="array" ref="K33">INDEX(Drivers!$C$7:$AG$23,$D33,K$3)</f>
        <v>1.123</v>
      </c>
      <c r="L33" s="186" cm="1">
        <f t="array" ref="L33">INDEX(Drivers!$C$7:$AG$23,$D33,L$3)</f>
        <v>1.141</v>
      </c>
      <c r="M33" s="186" cm="1">
        <f t="array" ref="M33">INDEX(Drivers!$C$7:$AG$23,$D33,M$3)</f>
        <v>1.085</v>
      </c>
      <c r="N33" s="186" cm="1">
        <f t="array" ref="N33">INDEX(Drivers!$C$7:$AG$23,$D33,N$3)</f>
        <v>0.97599999999999998</v>
      </c>
      <c r="O33" s="186" cm="1">
        <f t="array" ref="O33">INDEX(Drivers!$C$7:$AG$23,$D33,O$3)</f>
        <v>0.97599999999999998</v>
      </c>
      <c r="P33" s="186" cm="1">
        <f t="array" ref="P33">INDEX(Drivers!$C$7:$AG$23,$D33,P$3)</f>
        <v>1.1317446808510636</v>
      </c>
      <c r="Q33" s="186" cm="1">
        <f t="array" ref="Q33">INDEX(Drivers!$C$7:$AG$23,$D33,Q$3)</f>
        <v>1.6508936170212765</v>
      </c>
      <c r="R33" s="186" cm="1">
        <f t="array" ref="R33">INDEX(Drivers!$C$7:$AG$23,$D33,R$3)</f>
        <v>2.7722553191489361</v>
      </c>
      <c r="S33" s="6"/>
      <c r="T33" s="6"/>
      <c r="U33" s="6"/>
      <c r="V33" s="6"/>
      <c r="W33" s="6"/>
      <c r="X33" s="6"/>
      <c r="Y33" s="6"/>
      <c r="Z33" s="6"/>
      <c r="AA33" s="6"/>
      <c r="AB33" s="6"/>
      <c r="AC33" s="6"/>
      <c r="AD33" s="6"/>
      <c r="AE33" s="6"/>
      <c r="AF33" s="6"/>
      <c r="AG33" s="6"/>
      <c r="AH33" s="6"/>
      <c r="AI33" s="6"/>
      <c r="AJ33" s="6"/>
      <c r="AK33" s="6"/>
      <c r="AL33" s="6"/>
      <c r="AM33" s="6"/>
      <c r="AN33" s="6"/>
      <c r="AO33" s="6"/>
      <c r="AP33" s="6"/>
      <c r="AQ33" s="6"/>
    </row>
    <row r="34" spans="1:78">
      <c r="A34" s="4" t="s">
        <v>16</v>
      </c>
      <c r="F34" s="4"/>
      <c r="G34"/>
    </row>
    <row r="35" spans="1:78">
      <c r="A35" s="4" t="s">
        <v>16</v>
      </c>
      <c r="F35" s="4"/>
      <c r="G35"/>
    </row>
    <row r="36" spans="1:78" ht="15.75" thickBot="1">
      <c r="A36" s="4" t="s">
        <v>16</v>
      </c>
      <c r="B36" s="64" t="s">
        <v>155</v>
      </c>
      <c r="F36" s="4"/>
      <c r="G36"/>
      <c r="K36" s="4"/>
      <c r="N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row>
    <row r="37" spans="1:78">
      <c r="A37" s="4" t="s">
        <v>16</v>
      </c>
      <c r="E37" s="4" t="s">
        <v>15</v>
      </c>
    </row>
    <row r="38" spans="1:78">
      <c r="A38" s="4" t="s">
        <v>16</v>
      </c>
      <c r="B38" s="4" t="s">
        <v>134</v>
      </c>
      <c r="C38" s="4" t="s">
        <v>104</v>
      </c>
      <c r="D38" t="s">
        <v>38</v>
      </c>
      <c r="E38" s="58">
        <f>'[2]TS BYDem'!$J$33</f>
        <v>0.820564128</v>
      </c>
      <c r="J38" s="186">
        <f>E38</f>
        <v>0.820564128</v>
      </c>
      <c r="K38" s="186">
        <f>763.4835/1000</f>
        <v>0.76348350000000009</v>
      </c>
      <c r="L38" s="284">
        <f>714.528/1000</f>
        <v>0.71452800000000005</v>
      </c>
      <c r="M38" s="186">
        <f>AVERAGE(L38,J38,K38)</f>
        <v>0.76619187600000005</v>
      </c>
      <c r="N38" s="186">
        <f>M38</f>
        <v>0.76619187600000005</v>
      </c>
      <c r="O38" s="186">
        <f t="shared" ref="O38:R38" si="16">N38</f>
        <v>0.76619187600000005</v>
      </c>
      <c r="P38" s="186">
        <f t="shared" si="16"/>
        <v>0.76619187600000005</v>
      </c>
      <c r="Q38" s="186">
        <f t="shared" si="16"/>
        <v>0.76619187600000005</v>
      </c>
      <c r="R38" s="186">
        <f t="shared" si="16"/>
        <v>0.76619187600000005</v>
      </c>
    </row>
    <row r="39" spans="1:78">
      <c r="A39" s="4" t="s">
        <v>16</v>
      </c>
    </row>
    <row r="40" spans="1:78" ht="18" thickBot="1">
      <c r="A40" s="4" t="s">
        <v>16</v>
      </c>
      <c r="C40" s="65" t="s">
        <v>157</v>
      </c>
    </row>
    <row r="41" spans="1:78" ht="15.75" thickTop="1">
      <c r="A41" s="4" t="s">
        <v>16</v>
      </c>
      <c r="B41" s="4" t="s">
        <v>158</v>
      </c>
      <c r="C41" s="4" t="s">
        <v>159</v>
      </c>
      <c r="D41" s="28" t="s">
        <v>38</v>
      </c>
      <c r="E41" s="58">
        <f>'[2]TS BYDem'!$J$37</f>
        <v>4.5090000000000003</v>
      </c>
      <c r="J41" s="6">
        <f>E41</f>
        <v>4.5090000000000003</v>
      </c>
      <c r="K41" s="6">
        <f>K$33/J$33*J41</f>
        <v>4.4607259653916396</v>
      </c>
      <c r="L41" s="283">
        <f>0.001*(26455.61401-21947)</f>
        <v>4.5086140100000014</v>
      </c>
      <c r="M41" s="186">
        <f>M$33/J$33*J41</f>
        <v>4.3097842141139173</v>
      </c>
      <c r="N41" s="186">
        <f>N$33/K$33*K41</f>
        <v>3.8768197170278187</v>
      </c>
      <c r="O41" s="186">
        <f>O$33/L$33*L41</f>
        <v>3.8566233775284848</v>
      </c>
      <c r="P41" s="186">
        <f>P$33/N$33*N41</f>
        <v>4.4954611612343847</v>
      </c>
      <c r="Q41" s="186">
        <f>Q$33/P$33*P41</f>
        <v>6.5575993085896078</v>
      </c>
      <c r="R41" s="186">
        <f>R$33/Q$33*Q41</f>
        <v>11.011817706876888</v>
      </c>
      <c r="S41" s="6"/>
      <c r="T41" s="6"/>
      <c r="U41" s="6"/>
      <c r="V41" s="6"/>
      <c r="W41" s="6"/>
      <c r="X41" s="6"/>
      <c r="Y41" s="6"/>
      <c r="Z41" s="6"/>
      <c r="AA41" s="6"/>
      <c r="AB41" s="6"/>
      <c r="AC41" s="6"/>
      <c r="AD41" s="6"/>
      <c r="AE41" s="6"/>
      <c r="AF41" s="6"/>
      <c r="AG41" s="6"/>
      <c r="AH41" s="6"/>
      <c r="AI41" s="6"/>
      <c r="AJ41" s="6"/>
      <c r="AK41" s="6"/>
      <c r="AL41" s="6"/>
      <c r="AM41" s="6"/>
      <c r="AN41" s="6"/>
      <c r="AO41" s="6"/>
      <c r="AP41" s="6"/>
      <c r="AQ41" s="6"/>
    </row>
    <row r="42" spans="1:78">
      <c r="A42" s="114" t="s">
        <v>16</v>
      </c>
    </row>
    <row r="43" spans="1:78" s="185" customFormat="1">
      <c r="A43" s="114" t="s">
        <v>16</v>
      </c>
      <c r="B43" s="115">
        <v>1</v>
      </c>
      <c r="C43" s="191">
        <v>2012</v>
      </c>
      <c r="D43" s="191">
        <v>2015</v>
      </c>
      <c r="E43" s="191">
        <v>2017</v>
      </c>
      <c r="F43" s="188">
        <v>2019</v>
      </c>
      <c r="G43" s="191">
        <v>2020</v>
      </c>
      <c r="H43" s="191">
        <v>2021</v>
      </c>
      <c r="I43" s="115">
        <v>2030</v>
      </c>
      <c r="J43" s="191">
        <v>2040</v>
      </c>
      <c r="K43" s="120">
        <v>2050</v>
      </c>
    </row>
    <row r="44" spans="1:78" s="185" customFormat="1">
      <c r="A44" s="40" t="s">
        <v>16</v>
      </c>
      <c r="B44" s="188">
        <v>0</v>
      </c>
      <c r="C44" s="187" cm="1">
        <f t="array" ref="C44">INDEX($C43:$K43,0,COUNT($C43:$K43)-C45)</f>
        <v>2050</v>
      </c>
      <c r="D44" s="187" cm="1">
        <f t="array" ref="D44">INDEX($C43:$K43,0,COUNT($C43:$K43)-D45)</f>
        <v>2040</v>
      </c>
      <c r="E44" s="187" cm="1">
        <f t="array" ref="E44">INDEX($C43:$K43,0,COUNT($C43:$K43)-E45)</f>
        <v>2030</v>
      </c>
      <c r="F44" s="187" cm="1">
        <f t="array" ref="F44">INDEX($C43:$K43,0,COUNT($C43:$K43)-F45)</f>
        <v>2021</v>
      </c>
      <c r="G44" s="187" cm="1">
        <f t="array" ref="G44">INDEX($C43:$K43,0,COUNT($C43:$K43)-G45)</f>
        <v>2020</v>
      </c>
      <c r="H44" s="187" cm="1">
        <f t="array" ref="H44">INDEX($C43:$K43,0,COUNT($C43:$K43)-H45)</f>
        <v>2019</v>
      </c>
      <c r="I44" s="187" cm="1">
        <f t="array" ref="I44">INDEX($C43:$K43,0,COUNT($C43:$K43)-I45)</f>
        <v>2017</v>
      </c>
      <c r="J44" s="187" cm="1">
        <f t="array" ref="J44">INDEX($C43:$K43,0,COUNT($C43:$K43)-J45)</f>
        <v>2015</v>
      </c>
      <c r="K44" s="121">
        <v>2012</v>
      </c>
    </row>
    <row r="45" spans="1:78" s="185" customFormat="1">
      <c r="A45" s="40" t="s">
        <v>16</v>
      </c>
      <c r="B45" s="188">
        <v>-1</v>
      </c>
      <c r="C45" s="187">
        <v>0</v>
      </c>
      <c r="D45" s="187">
        <v>1</v>
      </c>
      <c r="E45" s="188">
        <v>2</v>
      </c>
      <c r="F45" s="187">
        <v>3</v>
      </c>
      <c r="G45" s="188">
        <v>4</v>
      </c>
      <c r="H45" s="187">
        <v>5</v>
      </c>
      <c r="I45" s="188">
        <v>6</v>
      </c>
      <c r="J45" s="187">
        <v>7</v>
      </c>
      <c r="K45" s="188">
        <v>8</v>
      </c>
    </row>
    <row r="46" spans="1:78">
      <c r="A46" s="116" t="s">
        <v>16</v>
      </c>
      <c r="B46" s="117"/>
      <c r="C46" s="117"/>
      <c r="D46" s="117"/>
      <c r="E46" s="117"/>
      <c r="F46" s="117"/>
      <c r="G46" s="117"/>
      <c r="H46" s="117"/>
      <c r="I46" s="122"/>
    </row>
    <row r="47" spans="1:78" s="185" customFormat="1" ht="23.25">
      <c r="A47" s="323" t="s">
        <v>16</v>
      </c>
      <c r="B47" s="118" t="s">
        <v>19</v>
      </c>
      <c r="C47" s="118" t="s">
        <v>20</v>
      </c>
      <c r="D47" s="118" t="s">
        <v>21</v>
      </c>
      <c r="E47" s="118" t="s">
        <v>22</v>
      </c>
      <c r="F47" s="118" t="s">
        <v>23</v>
      </c>
      <c r="G47" s="118" t="s">
        <v>24</v>
      </c>
      <c r="H47" s="118" t="s">
        <v>613</v>
      </c>
      <c r="I47" s="119" t="s">
        <v>25</v>
      </c>
      <c r="J47" s="188">
        <v>2012</v>
      </c>
      <c r="K47" s="188">
        <v>2013</v>
      </c>
      <c r="L47" s="188">
        <v>2014</v>
      </c>
      <c r="M47" s="188">
        <v>2015</v>
      </c>
      <c r="N47" s="188">
        <v>2016</v>
      </c>
      <c r="O47" s="188">
        <v>2017</v>
      </c>
      <c r="P47" s="188">
        <v>2018</v>
      </c>
      <c r="Q47" s="188">
        <v>2019</v>
      </c>
      <c r="R47" s="188">
        <v>2020</v>
      </c>
      <c r="S47" s="188">
        <v>2021</v>
      </c>
      <c r="T47" s="188">
        <v>2022</v>
      </c>
      <c r="U47" s="188">
        <v>2023</v>
      </c>
      <c r="V47" s="188">
        <v>2024</v>
      </c>
      <c r="W47" s="188">
        <v>2025</v>
      </c>
      <c r="X47" s="188">
        <v>2026</v>
      </c>
      <c r="Y47" s="188">
        <v>2027</v>
      </c>
      <c r="Z47" s="188">
        <v>2028</v>
      </c>
      <c r="AA47" s="188">
        <v>2029</v>
      </c>
      <c r="AB47" s="188">
        <v>2030</v>
      </c>
      <c r="AC47" s="188">
        <v>2031</v>
      </c>
      <c r="AD47" s="188">
        <v>2032</v>
      </c>
      <c r="AE47" s="188">
        <v>2033</v>
      </c>
      <c r="AF47" s="188">
        <v>2034</v>
      </c>
      <c r="AG47" s="188">
        <v>2035</v>
      </c>
      <c r="AH47" s="188">
        <v>2036</v>
      </c>
      <c r="AI47" s="188">
        <v>2037</v>
      </c>
      <c r="AJ47" s="188">
        <v>2038</v>
      </c>
      <c r="AK47" s="188">
        <v>2039</v>
      </c>
      <c r="AL47" s="188">
        <v>2040</v>
      </c>
      <c r="AM47" s="188">
        <v>2045</v>
      </c>
      <c r="AN47" s="188">
        <v>2050</v>
      </c>
      <c r="AO47" s="188">
        <v>2060</v>
      </c>
      <c r="AP47" s="188">
        <v>2070</v>
      </c>
    </row>
    <row r="48" spans="1:78" s="191" customFormat="1">
      <c r="A48" s="191" t="s">
        <v>16</v>
      </c>
      <c r="J48" s="191">
        <f t="shared" ref="J48:AP48" si="17">MATCH(J$47,$C$43:$K$43,$B43)</f>
        <v>1</v>
      </c>
      <c r="K48" s="191">
        <f t="shared" si="17"/>
        <v>1</v>
      </c>
      <c r="L48" s="191">
        <f t="shared" si="17"/>
        <v>1</v>
      </c>
      <c r="M48" s="191">
        <f t="shared" si="17"/>
        <v>2</v>
      </c>
      <c r="N48" s="191">
        <f t="shared" si="17"/>
        <v>2</v>
      </c>
      <c r="O48" s="191">
        <f t="shared" si="17"/>
        <v>3</v>
      </c>
      <c r="P48" s="191">
        <f t="shared" si="17"/>
        <v>3</v>
      </c>
      <c r="Q48" s="191">
        <f t="shared" si="17"/>
        <v>4</v>
      </c>
      <c r="R48" s="191">
        <f t="shared" si="17"/>
        <v>5</v>
      </c>
      <c r="S48" s="191">
        <f t="shared" si="17"/>
        <v>6</v>
      </c>
      <c r="T48" s="191">
        <f t="shared" si="17"/>
        <v>6</v>
      </c>
      <c r="U48" s="191">
        <f t="shared" si="17"/>
        <v>6</v>
      </c>
      <c r="V48" s="191">
        <f t="shared" si="17"/>
        <v>6</v>
      </c>
      <c r="W48" s="191">
        <f t="shared" si="17"/>
        <v>6</v>
      </c>
      <c r="X48" s="191">
        <f t="shared" si="17"/>
        <v>6</v>
      </c>
      <c r="Y48" s="191">
        <f t="shared" si="17"/>
        <v>6</v>
      </c>
      <c r="Z48" s="191">
        <f t="shared" si="17"/>
        <v>6</v>
      </c>
      <c r="AA48" s="191">
        <f t="shared" si="17"/>
        <v>6</v>
      </c>
      <c r="AB48" s="191">
        <f t="shared" si="17"/>
        <v>7</v>
      </c>
      <c r="AC48" s="191">
        <f t="shared" si="17"/>
        <v>7</v>
      </c>
      <c r="AD48" s="191">
        <f t="shared" si="17"/>
        <v>7</v>
      </c>
      <c r="AE48" s="191">
        <f t="shared" si="17"/>
        <v>7</v>
      </c>
      <c r="AF48" s="191">
        <f t="shared" si="17"/>
        <v>7</v>
      </c>
      <c r="AG48" s="191">
        <f t="shared" si="17"/>
        <v>7</v>
      </c>
      <c r="AH48" s="191">
        <f t="shared" si="17"/>
        <v>7</v>
      </c>
      <c r="AI48" s="191">
        <f t="shared" si="17"/>
        <v>7</v>
      </c>
      <c r="AJ48" s="191">
        <f t="shared" si="17"/>
        <v>7</v>
      </c>
      <c r="AK48" s="191">
        <f t="shared" si="17"/>
        <v>7</v>
      </c>
      <c r="AL48" s="191">
        <f t="shared" si="17"/>
        <v>8</v>
      </c>
      <c r="AM48" s="191">
        <f t="shared" si="17"/>
        <v>8</v>
      </c>
      <c r="AN48" s="191">
        <f t="shared" si="17"/>
        <v>9</v>
      </c>
      <c r="AO48" s="191">
        <f t="shared" si="17"/>
        <v>9</v>
      </c>
      <c r="AP48" s="191">
        <f t="shared" si="17"/>
        <v>9</v>
      </c>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5"/>
      <c r="BO48" s="185"/>
      <c r="BP48" s="185"/>
      <c r="BQ48" s="185"/>
      <c r="BR48" s="185"/>
      <c r="BS48" s="185"/>
      <c r="BT48" s="185"/>
      <c r="BU48" s="185"/>
      <c r="BV48" s="185"/>
      <c r="BW48" s="185"/>
      <c r="BX48" s="185"/>
      <c r="BY48" s="185"/>
      <c r="BZ48" s="185"/>
    </row>
    <row r="49" spans="1:78" s="187" customFormat="1">
      <c r="A49" s="188" t="s">
        <v>16</v>
      </c>
      <c r="J49" s="40">
        <f t="shared" ref="J49:AP49" si="18">MATCH(J$47,$C$43:$K$43,$B44)</f>
        <v>1</v>
      </c>
      <c r="K49" s="187" t="e">
        <f t="shared" si="18"/>
        <v>#N/A</v>
      </c>
      <c r="L49" s="187" t="e">
        <f t="shared" si="18"/>
        <v>#N/A</v>
      </c>
      <c r="M49" s="187">
        <f t="shared" si="18"/>
        <v>2</v>
      </c>
      <c r="N49" s="187" t="e">
        <f t="shared" si="18"/>
        <v>#N/A</v>
      </c>
      <c r="O49" s="187">
        <f t="shared" si="18"/>
        <v>3</v>
      </c>
      <c r="P49" s="187" t="e">
        <f t="shared" si="18"/>
        <v>#N/A</v>
      </c>
      <c r="Q49" s="187">
        <f t="shared" si="18"/>
        <v>4</v>
      </c>
      <c r="R49" s="187">
        <f t="shared" si="18"/>
        <v>5</v>
      </c>
      <c r="S49" s="187">
        <f t="shared" si="18"/>
        <v>6</v>
      </c>
      <c r="T49" s="187" t="e">
        <f t="shared" si="18"/>
        <v>#N/A</v>
      </c>
      <c r="U49" s="187" t="e">
        <f t="shared" si="18"/>
        <v>#N/A</v>
      </c>
      <c r="V49" s="187" t="e">
        <f t="shared" si="18"/>
        <v>#N/A</v>
      </c>
      <c r="W49" s="187" t="e">
        <f t="shared" si="18"/>
        <v>#N/A</v>
      </c>
      <c r="X49" s="187" t="e">
        <f t="shared" si="18"/>
        <v>#N/A</v>
      </c>
      <c r="Y49" s="187" t="e">
        <f t="shared" si="18"/>
        <v>#N/A</v>
      </c>
      <c r="Z49" s="187" t="e">
        <f t="shared" si="18"/>
        <v>#N/A</v>
      </c>
      <c r="AA49" s="187" t="e">
        <f t="shared" si="18"/>
        <v>#N/A</v>
      </c>
      <c r="AB49" s="187">
        <f t="shared" si="18"/>
        <v>7</v>
      </c>
      <c r="AC49" s="187" t="e">
        <f t="shared" si="18"/>
        <v>#N/A</v>
      </c>
      <c r="AD49" s="187" t="e">
        <f t="shared" si="18"/>
        <v>#N/A</v>
      </c>
      <c r="AE49" s="187" t="e">
        <f t="shared" si="18"/>
        <v>#N/A</v>
      </c>
      <c r="AF49" s="187" t="e">
        <f t="shared" si="18"/>
        <v>#N/A</v>
      </c>
      <c r="AG49" s="187" t="e">
        <f t="shared" si="18"/>
        <v>#N/A</v>
      </c>
      <c r="AH49" s="187" t="e">
        <f t="shared" si="18"/>
        <v>#N/A</v>
      </c>
      <c r="AI49" s="187" t="e">
        <f t="shared" si="18"/>
        <v>#N/A</v>
      </c>
      <c r="AJ49" s="187" t="e">
        <f t="shared" si="18"/>
        <v>#N/A</v>
      </c>
      <c r="AK49" s="187" t="e">
        <f t="shared" si="18"/>
        <v>#N/A</v>
      </c>
      <c r="AL49" s="187">
        <f t="shared" si="18"/>
        <v>8</v>
      </c>
      <c r="AM49" s="187" t="e">
        <f t="shared" si="18"/>
        <v>#N/A</v>
      </c>
      <c r="AN49" s="187">
        <f t="shared" si="18"/>
        <v>9</v>
      </c>
      <c r="AO49" s="187" t="e">
        <f t="shared" si="18"/>
        <v>#N/A</v>
      </c>
      <c r="AP49" s="187" t="e">
        <f t="shared" si="18"/>
        <v>#N/A</v>
      </c>
      <c r="AR49" s="185"/>
      <c r="AS49" s="185"/>
      <c r="AT49" s="185"/>
      <c r="AU49" s="185"/>
      <c r="AV49" s="185"/>
      <c r="AW49" s="185"/>
      <c r="AX49" s="185"/>
      <c r="AY49" s="185"/>
      <c r="AZ49" s="185"/>
      <c r="BA49" s="185"/>
      <c r="BB49" s="185"/>
      <c r="BC49" s="185"/>
      <c r="BD49" s="185"/>
      <c r="BE49" s="185"/>
      <c r="BF49" s="185"/>
      <c r="BG49" s="185"/>
      <c r="BH49" s="185"/>
      <c r="BI49" s="185"/>
      <c r="BJ49" s="185"/>
      <c r="BK49" s="185"/>
      <c r="BL49" s="185"/>
      <c r="BM49" s="185"/>
      <c r="BN49" s="185"/>
      <c r="BO49" s="185"/>
      <c r="BP49" s="185"/>
      <c r="BQ49" s="185"/>
      <c r="BR49" s="185"/>
      <c r="BS49" s="185"/>
      <c r="BT49" s="185"/>
      <c r="BU49" s="185"/>
      <c r="BV49" s="185"/>
      <c r="BW49" s="185"/>
      <c r="BX49" s="185"/>
      <c r="BY49" s="185"/>
      <c r="BZ49" s="185"/>
    </row>
    <row r="50" spans="1:78" s="187" customFormat="1">
      <c r="A50" s="188" t="s">
        <v>16</v>
      </c>
      <c r="J50" s="40">
        <f t="shared" ref="J50:AP50" si="19">MATCH(J$47,$C$44:$K$44,$B45)</f>
        <v>9</v>
      </c>
      <c r="K50" s="187">
        <f t="shared" si="19"/>
        <v>8</v>
      </c>
      <c r="L50" s="187">
        <f t="shared" si="19"/>
        <v>8</v>
      </c>
      <c r="M50" s="187">
        <f t="shared" si="19"/>
        <v>8</v>
      </c>
      <c r="N50" s="187">
        <f t="shared" si="19"/>
        <v>7</v>
      </c>
      <c r="O50" s="187">
        <f t="shared" si="19"/>
        <v>7</v>
      </c>
      <c r="P50" s="187">
        <f t="shared" si="19"/>
        <v>6</v>
      </c>
      <c r="Q50" s="187">
        <f t="shared" si="19"/>
        <v>6</v>
      </c>
      <c r="R50" s="187">
        <f t="shared" si="19"/>
        <v>5</v>
      </c>
      <c r="S50" s="187">
        <f t="shared" si="19"/>
        <v>4</v>
      </c>
      <c r="T50" s="187">
        <f t="shared" si="19"/>
        <v>3</v>
      </c>
      <c r="U50" s="187">
        <f t="shared" si="19"/>
        <v>3</v>
      </c>
      <c r="V50" s="187">
        <f t="shared" si="19"/>
        <v>3</v>
      </c>
      <c r="W50" s="187">
        <f t="shared" si="19"/>
        <v>3</v>
      </c>
      <c r="X50" s="187">
        <f t="shared" si="19"/>
        <v>3</v>
      </c>
      <c r="Y50" s="187">
        <f t="shared" si="19"/>
        <v>3</v>
      </c>
      <c r="Z50" s="187">
        <f t="shared" si="19"/>
        <v>3</v>
      </c>
      <c r="AA50" s="187">
        <f t="shared" si="19"/>
        <v>3</v>
      </c>
      <c r="AB50" s="187">
        <f t="shared" si="19"/>
        <v>3</v>
      </c>
      <c r="AC50" s="187">
        <f t="shared" si="19"/>
        <v>2</v>
      </c>
      <c r="AD50" s="187">
        <f t="shared" si="19"/>
        <v>2</v>
      </c>
      <c r="AE50" s="187">
        <f t="shared" si="19"/>
        <v>2</v>
      </c>
      <c r="AF50" s="187">
        <f t="shared" si="19"/>
        <v>2</v>
      </c>
      <c r="AG50" s="187">
        <f t="shared" si="19"/>
        <v>2</v>
      </c>
      <c r="AH50" s="187">
        <f t="shared" si="19"/>
        <v>2</v>
      </c>
      <c r="AI50" s="187">
        <f t="shared" si="19"/>
        <v>2</v>
      </c>
      <c r="AJ50" s="187">
        <f t="shared" si="19"/>
        <v>2</v>
      </c>
      <c r="AK50" s="187">
        <f t="shared" si="19"/>
        <v>2</v>
      </c>
      <c r="AL50" s="187">
        <f t="shared" si="19"/>
        <v>2</v>
      </c>
      <c r="AM50" s="187">
        <f t="shared" si="19"/>
        <v>1</v>
      </c>
      <c r="AN50" s="187">
        <f t="shared" si="19"/>
        <v>1</v>
      </c>
      <c r="AO50" s="187" t="e">
        <f t="shared" si="19"/>
        <v>#N/A</v>
      </c>
      <c r="AP50" s="187" t="e">
        <f t="shared" si="19"/>
        <v>#N/A</v>
      </c>
      <c r="AR50" s="185"/>
      <c r="AS50" s="185"/>
      <c r="AT50" s="185"/>
      <c r="AU50" s="185"/>
      <c r="AV50" s="185"/>
      <c r="AW50" s="185"/>
      <c r="AX50" s="185"/>
      <c r="AY50" s="185"/>
      <c r="AZ50" s="185"/>
      <c r="BA50" s="185"/>
      <c r="BB50" s="185"/>
      <c r="BC50" s="185"/>
      <c r="BD50" s="185"/>
      <c r="BE50" s="185"/>
      <c r="BF50" s="185"/>
      <c r="BG50" s="185"/>
      <c r="BH50" s="185"/>
      <c r="BI50" s="185"/>
      <c r="BJ50" s="185"/>
      <c r="BK50" s="185"/>
      <c r="BL50" s="185"/>
      <c r="BM50" s="185"/>
      <c r="BN50" s="185"/>
      <c r="BO50" s="185"/>
      <c r="BP50" s="185"/>
      <c r="BQ50" s="185"/>
      <c r="BR50" s="185"/>
      <c r="BS50" s="185"/>
      <c r="BT50" s="185"/>
      <c r="BU50" s="185"/>
      <c r="BV50" s="185"/>
      <c r="BW50" s="185"/>
      <c r="BX50" s="185"/>
      <c r="BY50" s="185"/>
      <c r="BZ50" s="185"/>
    </row>
    <row r="51" spans="1:78" s="117" customFormat="1">
      <c r="A51" s="117" t="s">
        <v>16</v>
      </c>
      <c r="J51" s="189">
        <f t="shared" ref="J51:K51" si="20">IF(ISNA(J48),-1,IF(ISNA(J50),99,IF(ISNA(J49),J48,0)))</f>
        <v>0</v>
      </c>
      <c r="K51" s="189">
        <f t="shared" si="20"/>
        <v>1</v>
      </c>
      <c r="L51" s="189">
        <f t="shared" ref="L51:AP51" si="21">IF(ISNA(L48),-1,IF(ISNA(L50),99,IF(ISNA(L49),L48,0)))</f>
        <v>1</v>
      </c>
      <c r="M51" s="189">
        <f t="shared" si="21"/>
        <v>0</v>
      </c>
      <c r="N51" s="189">
        <f t="shared" si="21"/>
        <v>2</v>
      </c>
      <c r="O51" s="189">
        <f t="shared" si="21"/>
        <v>0</v>
      </c>
      <c r="P51" s="189">
        <f t="shared" si="21"/>
        <v>3</v>
      </c>
      <c r="Q51" s="189">
        <f t="shared" si="21"/>
        <v>0</v>
      </c>
      <c r="R51" s="189">
        <f t="shared" si="21"/>
        <v>0</v>
      </c>
      <c r="S51" s="189">
        <f t="shared" si="21"/>
        <v>0</v>
      </c>
      <c r="T51" s="189">
        <f t="shared" si="21"/>
        <v>6</v>
      </c>
      <c r="U51" s="189">
        <f t="shared" si="21"/>
        <v>6</v>
      </c>
      <c r="V51" s="189">
        <f t="shared" si="21"/>
        <v>6</v>
      </c>
      <c r="W51" s="189">
        <f t="shared" si="21"/>
        <v>6</v>
      </c>
      <c r="X51" s="189">
        <f t="shared" si="21"/>
        <v>6</v>
      </c>
      <c r="Y51" s="189">
        <f t="shared" si="21"/>
        <v>6</v>
      </c>
      <c r="Z51" s="189">
        <f t="shared" si="21"/>
        <v>6</v>
      </c>
      <c r="AA51" s="189">
        <f t="shared" si="21"/>
        <v>6</v>
      </c>
      <c r="AB51" s="189">
        <f t="shared" si="21"/>
        <v>0</v>
      </c>
      <c r="AC51" s="189">
        <f t="shared" si="21"/>
        <v>7</v>
      </c>
      <c r="AD51" s="189">
        <f t="shared" si="21"/>
        <v>7</v>
      </c>
      <c r="AE51" s="189">
        <f t="shared" si="21"/>
        <v>7</v>
      </c>
      <c r="AF51" s="189">
        <f t="shared" si="21"/>
        <v>7</v>
      </c>
      <c r="AG51" s="189">
        <f t="shared" si="21"/>
        <v>7</v>
      </c>
      <c r="AH51" s="189">
        <f t="shared" si="21"/>
        <v>7</v>
      </c>
      <c r="AI51" s="189">
        <f t="shared" si="21"/>
        <v>7</v>
      </c>
      <c r="AJ51" s="189">
        <f t="shared" si="21"/>
        <v>7</v>
      </c>
      <c r="AK51" s="189">
        <f t="shared" si="21"/>
        <v>7</v>
      </c>
      <c r="AL51" s="189">
        <f t="shared" si="21"/>
        <v>0</v>
      </c>
      <c r="AM51" s="189">
        <f t="shared" si="21"/>
        <v>8</v>
      </c>
      <c r="AN51" s="189">
        <f t="shared" si="21"/>
        <v>0</v>
      </c>
      <c r="AO51" s="189">
        <f t="shared" si="21"/>
        <v>99</v>
      </c>
      <c r="AP51" s="189">
        <f t="shared" si="21"/>
        <v>99</v>
      </c>
      <c r="AR51" s="185"/>
      <c r="AS51" s="185"/>
      <c r="AT51" s="185"/>
      <c r="AU51" s="185"/>
      <c r="AV51" s="185"/>
      <c r="AW51" s="185"/>
      <c r="AX51" s="185"/>
      <c r="AY51" s="185"/>
      <c r="AZ51" s="185"/>
      <c r="BA51" s="185"/>
      <c r="BB51" s="185"/>
      <c r="BC51" s="185"/>
      <c r="BD51" s="185"/>
      <c r="BE51" s="185"/>
      <c r="BF51" s="185"/>
      <c r="BG51" s="185"/>
      <c r="BH51" s="185"/>
      <c r="BI51" s="185"/>
      <c r="BJ51" s="185"/>
      <c r="BK51" s="185"/>
      <c r="BL51" s="185"/>
      <c r="BM51" s="185"/>
      <c r="BN51" s="185"/>
      <c r="BO51" s="185"/>
      <c r="BP51" s="185"/>
      <c r="BQ51" s="185"/>
      <c r="BR51" s="185"/>
      <c r="BS51" s="185"/>
      <c r="BT51" s="185"/>
      <c r="BU51" s="185"/>
      <c r="BV51" s="185"/>
      <c r="BW51" s="185"/>
      <c r="BX51" s="185"/>
      <c r="BY51" s="185"/>
      <c r="BZ51" s="185"/>
    </row>
    <row r="52" spans="1:78" s="185" customFormat="1">
      <c r="A52" s="40" t="s">
        <v>125</v>
      </c>
      <c r="B52" s="123" t="str">
        <f t="shared" ref="B52:B56" si="22">IF(A52="*","","COM_PROJ")</f>
        <v>COM_PROJ</v>
      </c>
      <c r="C52" s="124" t="str">
        <f t="shared" ref="C52:C56" si="23">IF($A52="*","","-")</f>
        <v>-</v>
      </c>
      <c r="D52" s="57" t="s">
        <v>134</v>
      </c>
      <c r="E52" s="124" t="str">
        <f t="shared" ref="E52:H56" si="24">IF($A52="*","","-")</f>
        <v>-</v>
      </c>
      <c r="F52" s="124" t="str">
        <f t="shared" si="24"/>
        <v>-</v>
      </c>
      <c r="G52" s="124" t="str">
        <f t="shared" si="24"/>
        <v>-</v>
      </c>
      <c r="H52" s="124" t="str">
        <f t="shared" si="24"/>
        <v>-</v>
      </c>
      <c r="I52" s="125">
        <f t="shared" ref="I52:I56" si="25">IF(A52="*","",0)</f>
        <v>0</v>
      </c>
      <c r="J52" s="186">
        <f>J38</f>
        <v>0.820564128</v>
      </c>
      <c r="K52" s="186" cm="1">
        <f t="array" ref="K52">IF(K$51=-1,L52,IF(K$51=99,J52,IF(K$51=0,INDEX($J38:$R38,0,K$49),(INDEX($J38:$R38,0,K$51+1)-INDEX($J38:$R38,0,K$51))/(INDEX($J$4:$R$4,0,K$51+1)-INDEX($J$4:$R$4,0,K$51))+J52)))</f>
        <v>0.80153725200000003</v>
      </c>
      <c r="L52" s="186" cm="1">
        <f t="array" ref="L52">IF(L$51=-1,M52,IF(L$51=99,K52,IF(L$51=0,INDEX($J38:$R38,0,L$49),(INDEX($J38:$R38,0,L$51+1)-INDEX($J38:$R38,0,L$51))/(INDEX($J$4:$R$4,0,L$51+1)-INDEX($J$4:$R$4,0,L$51))+K52)))</f>
        <v>0.78251037600000006</v>
      </c>
      <c r="M52" s="186" cm="1">
        <f t="array" ref="M52">IF(M$51=-1,N52,IF(M$51=99,L52,IF(M$51=0,INDEX($J38:$R38,0,M$49),(INDEX($J38:$R38,0,M$51+1)-INDEX($J38:$R38,0,M$51))/(INDEX($J$4:$R$4,0,M$51+1)-INDEX($J$4:$R$4,0,M$51))+L52)))</f>
        <v>0.76348350000000009</v>
      </c>
      <c r="N52" s="186" cm="1">
        <f t="array" ref="N52">IF(N$51=-1,O52,IF(N$51=99,M52,IF(N$51=0,INDEX($J38:$R38,0,N$49),(INDEX($J38:$R38,0,N$51+1)-INDEX($J38:$R38,0,N$51))/(INDEX($J$4:$R$4,0,N$51+1)-INDEX($J$4:$R$4,0,N$51))+M52)))</f>
        <v>0.73900575000000002</v>
      </c>
      <c r="O52" s="186" cm="1">
        <f t="array" ref="O52">IF(O$51=-1,P52,IF(O$51=99,N52,IF(O$51=0,INDEX($J38:$R38,0,O$49),(INDEX($J38:$R38,0,O$51+1)-INDEX($J38:$R38,0,O$51))/(INDEX($J$4:$R$4,0,O$51+1)-INDEX($J$4:$R$4,0,O$51))+N52)))</f>
        <v>0.71452800000000005</v>
      </c>
      <c r="P52" s="186" cm="1">
        <f t="array" ref="P52">IF(P$51=-1,Q52,IF(P$51=99,O52,IF(P$51=0,INDEX($J38:$R38,0,P$49),(INDEX($J38:$R38,0,P$51+1)-INDEX($J38:$R38,0,P$51))/(INDEX($J$4:$R$4,0,P$51+1)-INDEX($J$4:$R$4,0,P$51))+O52)))</f>
        <v>0.74035993800000011</v>
      </c>
      <c r="Q52" s="186" cm="1">
        <f t="array" ref="Q52">IF(Q$51=-1,R52,IF(Q$51=99,P52,IF(Q$51=0,INDEX($J38:$R38,0,Q$49),(INDEX($J38:$R38,0,Q$51+1)-INDEX($J38:$R38,0,Q$51))/(INDEX($J$4:$R$4,0,Q$51+1)-INDEX($J$4:$R$4,0,Q$51))+P52)))</f>
        <v>0.76619187600000005</v>
      </c>
      <c r="R52" s="186" cm="1">
        <f t="array" ref="R52">IF(R$51=-1,S52,IF(R$51=99,Q52,IF(R$51=0,INDEX($J38:$R38,0,R$49),(INDEX($J38:$R38,0,R$51+1)-INDEX($J38:$R38,0,R$51))/(INDEX($J$4:$R$4,0,R$51+1)-INDEX($J$4:$R$4,0,R$51))+Q52)))</f>
        <v>0.76619187600000005</v>
      </c>
      <c r="S52" s="186" cm="1">
        <f t="array" ref="S52">IF(S$51=-1,T52,IF(S$51=99,R52,IF(S$51=0,INDEX($J38:$R38,0,S$49),(INDEX($J38:$R38,0,S$51+1)-INDEX($J38:$R38,0,S$51))/(INDEX($J$4:$R$4,0,S$51+1)-INDEX($J$4:$R$4,0,S$51))+R52)))</f>
        <v>0.76619187600000005</v>
      </c>
      <c r="T52" s="186" cm="1">
        <f t="array" ref="T52">IF(T$51=-1,U52,IF(T$51=99,S52,IF(T$51=0,INDEX($J38:$R38,0,T$49),(INDEX($J38:$R38,0,T$51+1)-INDEX($J38:$R38,0,T$51))/(INDEX($J$4:$R$4,0,T$51+1)-INDEX($J$4:$R$4,0,T$51))+S52)))</f>
        <v>0.76619187600000005</v>
      </c>
      <c r="U52" s="186" cm="1">
        <f t="array" ref="U52">IF(U$51=-1,V52,IF(U$51=99,T52,IF(U$51=0,INDEX($J38:$R38,0,U$49),(INDEX($J38:$R38,0,U$51+1)-INDEX($J38:$R38,0,U$51))/(INDEX($J$4:$R$4,0,U$51+1)-INDEX($J$4:$R$4,0,U$51))+T52)))</f>
        <v>0.76619187600000005</v>
      </c>
      <c r="V52" s="186" cm="1">
        <f t="array" ref="V52">IF(V$51=-1,W52,IF(V$51=99,U52,IF(V$51=0,INDEX($J38:$R38,0,V$49),(INDEX($J38:$R38,0,V$51+1)-INDEX($J38:$R38,0,V$51))/(INDEX($J$4:$R$4,0,V$51+1)-INDEX($J$4:$R$4,0,V$51))+U52)))</f>
        <v>0.76619187600000005</v>
      </c>
      <c r="W52" s="186" cm="1">
        <f t="array" ref="W52">IF(W$51=-1,X52,IF(W$51=99,V52,IF(W$51=0,INDEX($J38:$R38,0,W$49),(INDEX($J38:$R38,0,W$51+1)-INDEX($J38:$R38,0,W$51))/(INDEX($J$4:$R$4,0,W$51+1)-INDEX($J$4:$R$4,0,W$51))+V52)))</f>
        <v>0.76619187600000005</v>
      </c>
      <c r="X52" s="186" cm="1">
        <f t="array" ref="X52">IF(X$51=-1,Y52,IF(X$51=99,W52,IF(X$51=0,INDEX($J38:$R38,0,X$49),(INDEX($J38:$R38,0,X$51+1)-INDEX($J38:$R38,0,X$51))/(INDEX($J$4:$R$4,0,X$51+1)-INDEX($J$4:$R$4,0,X$51))+W52)))</f>
        <v>0.76619187600000005</v>
      </c>
      <c r="Y52" s="186" cm="1">
        <f t="array" ref="Y52">IF(Y$51=-1,Z52,IF(Y$51=99,X52,IF(Y$51=0,INDEX($J38:$R38,0,Y$49),(INDEX($J38:$R38,0,Y$51+1)-INDEX($J38:$R38,0,Y$51))/(INDEX($J$4:$R$4,0,Y$51+1)-INDEX($J$4:$R$4,0,Y$51))+X52)))</f>
        <v>0.76619187600000005</v>
      </c>
      <c r="Z52" s="186" cm="1">
        <f t="array" ref="Z52">IF(Z$51=-1,AA52,IF(Z$51=99,Y52,IF(Z$51=0,INDEX($J38:$R38,0,Z$49),(INDEX($J38:$R38,0,Z$51+1)-INDEX($J38:$R38,0,Z$51))/(INDEX($J$4:$R$4,0,Z$51+1)-INDEX($J$4:$R$4,0,Z$51))+Y52)))</f>
        <v>0.76619187600000005</v>
      </c>
      <c r="AA52" s="186" cm="1">
        <f t="array" ref="AA52">IF(AA$51=-1,AB52,IF(AA$51=99,Z52,IF(AA$51=0,INDEX($J38:$R38,0,AA$49),(INDEX($J38:$R38,0,AA$51+1)-INDEX($J38:$R38,0,AA$51))/(INDEX($J$4:$R$4,0,AA$51+1)-INDEX($J$4:$R$4,0,AA$51))+Z52)))</f>
        <v>0.76619187600000005</v>
      </c>
      <c r="AB52" s="186" cm="1">
        <f t="array" ref="AB52">IF(AB$51=-1,AC52,IF(AB$51=99,AA52,IF(AB$51=0,INDEX($J38:$R38,0,AB$49),(INDEX($J38:$R38,0,AB$51+1)-INDEX($J38:$R38,0,AB$51))/(INDEX($J$4:$R$4,0,AB$51+1)-INDEX($J$4:$R$4,0,AB$51))+AA52)))</f>
        <v>0.76619187600000005</v>
      </c>
      <c r="AC52" s="186" cm="1">
        <f t="array" ref="AC52">IF(AC$51=-1,AD52,IF(AC$51=99,AB52,IF(AC$51=0,INDEX($J38:$R38,0,AC$49),(INDEX($J38:$R38,0,AC$51+1)-INDEX($J38:$R38,0,AC$51))/(INDEX($J$4:$R$4,0,AC$51+1)-INDEX($J$4:$R$4,0,AC$51))+AB52)))</f>
        <v>0.76619187600000005</v>
      </c>
      <c r="AD52" s="186" cm="1">
        <f t="array" ref="AD52">IF(AD$51=-1,AE52,IF(AD$51=99,AC52,IF(AD$51=0,INDEX($J38:$R38,0,AD$49),(INDEX($J38:$R38,0,AD$51+1)-INDEX($J38:$R38,0,AD$51))/(INDEX($J$4:$R$4,0,AD$51+1)-INDEX($J$4:$R$4,0,AD$51))+AC52)))</f>
        <v>0.76619187600000005</v>
      </c>
      <c r="AE52" s="186" cm="1">
        <f t="array" ref="AE52">IF(AE$51=-1,AF52,IF(AE$51=99,AD52,IF(AE$51=0,INDEX($J38:$R38,0,AE$49),(INDEX($J38:$R38,0,AE$51+1)-INDEX($J38:$R38,0,AE$51))/(INDEX($J$4:$R$4,0,AE$51+1)-INDEX($J$4:$R$4,0,AE$51))+AD52)))</f>
        <v>0.76619187600000005</v>
      </c>
      <c r="AF52" s="186" cm="1">
        <f t="array" ref="AF52">IF(AF$51=-1,AG52,IF(AF$51=99,AE52,IF(AF$51=0,INDEX($J38:$R38,0,AF$49),(INDEX($J38:$R38,0,AF$51+1)-INDEX($J38:$R38,0,AF$51))/(INDEX($J$4:$R$4,0,AF$51+1)-INDEX($J$4:$R$4,0,AF$51))+AE52)))</f>
        <v>0.76619187600000005</v>
      </c>
      <c r="AG52" s="186" cm="1">
        <f t="array" ref="AG52">IF(AG$51=-1,AH52,IF(AG$51=99,AF52,IF(AG$51=0,INDEX($J38:$R38,0,AG$49),(INDEX($J38:$R38,0,AG$51+1)-INDEX($J38:$R38,0,AG$51))/(INDEX($J$4:$R$4,0,AG$51+1)-INDEX($J$4:$R$4,0,AG$51))+AF52)))</f>
        <v>0.76619187600000005</v>
      </c>
      <c r="AH52" s="186" cm="1">
        <f t="array" ref="AH52">IF(AH$51=-1,AI52,IF(AH$51=99,AG52,IF(AH$51=0,INDEX($J38:$R38,0,AH$49),(INDEX($J38:$R38,0,AH$51+1)-INDEX($J38:$R38,0,AH$51))/(INDEX($J$4:$R$4,0,AH$51+1)-INDEX($J$4:$R$4,0,AH$51))+AG52)))</f>
        <v>0.76619187600000005</v>
      </c>
      <c r="AI52" s="186" cm="1">
        <f t="array" ref="AI52">IF(AI$51=-1,AJ52,IF(AI$51=99,AH52,IF(AI$51=0,INDEX($J38:$R38,0,AI$49),(INDEX($J38:$R38,0,AI$51+1)-INDEX($J38:$R38,0,AI$51))/(INDEX($J$4:$R$4,0,AI$51+1)-INDEX($J$4:$R$4,0,AI$51))+AH52)))</f>
        <v>0.76619187600000005</v>
      </c>
      <c r="AJ52" s="186" cm="1">
        <f t="array" ref="AJ52">IF(AJ$51=-1,AK52,IF(AJ$51=99,AI52,IF(AJ$51=0,INDEX($J38:$R38,0,AJ$49),(INDEX($J38:$R38,0,AJ$51+1)-INDEX($J38:$R38,0,AJ$51))/(INDEX($J$4:$R$4,0,AJ$51+1)-INDEX($J$4:$R$4,0,AJ$51))+AI52)))</f>
        <v>0.76619187600000005</v>
      </c>
      <c r="AK52" s="186" cm="1">
        <f t="array" ref="AK52">IF(AK$51=-1,AL52,IF(AK$51=99,AJ52,IF(AK$51=0,INDEX($J38:$R38,0,AK$49),(INDEX($J38:$R38,0,AK$51+1)-INDEX($J38:$R38,0,AK$51))/(INDEX($J$4:$R$4,0,AK$51+1)-INDEX($J$4:$R$4,0,AK$51))+AJ52)))</f>
        <v>0.76619187600000005</v>
      </c>
      <c r="AL52" s="186" cm="1">
        <f t="array" ref="AL52">IF(AL$51=-1,AM52,IF(AL$51=99,AK52,IF(AL$51=0,INDEX($J38:$R38,0,AL$49),(INDEX($J38:$R38,0,AL$51+1)-INDEX($J38:$R38,0,AL$51))/(INDEX($J$4:$R$4,0,AL$51+1)-INDEX($J$4:$R$4,0,AL$51))+AK52)))</f>
        <v>0.76619187600000005</v>
      </c>
      <c r="AM52" s="215">
        <f>(AL52+AN52)/2</f>
        <v>0.76619187600000005</v>
      </c>
      <c r="AN52" s="186" cm="1">
        <f t="array" ref="AN52">IF(AN$51=-1,AO52,IF(AN$51=99,AM52,IF(AN$51=0,INDEX($J38:$R38,0,AN$49),(INDEX($J38:$R38,0,AN$51+1)-INDEX($J38:$R38,0,AN$51))/(INDEX($J$4:$R$4,0,AN$51+1)-INDEX($J$4:$R$4,0,AN$51))+AM52)))</f>
        <v>0.76619187600000005</v>
      </c>
      <c r="AO52" s="186" cm="1">
        <f t="array" ref="AO52">IF(AO$51=-1,AP52,IF(AO$51=99,AN52,IF(AO$51=0,INDEX($J38:$R38,0,AO$49),(INDEX($J38:$R38,0,AO$51+1)-INDEX($J38:$R38,0,AO$51))/(INDEX($J$4:$R$4,0,AO$51+1)-INDEX($J$4:$R$4,0,AO$51))+AN52)))</f>
        <v>0.76619187600000005</v>
      </c>
      <c r="AP52" s="186" cm="1">
        <f t="array" ref="AP52">IF(AP$51=-1,AR52,IF(AP$51=99,AO52,IF(AP$51=0,INDEX($J38:$R38,0,AP$49),(INDEX($J38:$R38,0,AP$51+1)-INDEX($J38:$R38,0,AP$51))/(INDEX($J$4:$R$4,0,AP$51+1)-INDEX($J$4:$R$4,0,AP$51))+AO52)))</f>
        <v>0.76619187600000005</v>
      </c>
    </row>
    <row r="53" spans="1:78" s="185" customFormat="1">
      <c r="A53" s="40"/>
      <c r="B53" s="123" t="str">
        <f t="shared" si="22"/>
        <v>COM_PROJ</v>
      </c>
      <c r="C53" s="124" t="str">
        <f t="shared" si="23"/>
        <v>-</v>
      </c>
      <c r="D53" s="57" t="str">
        <f>B27</f>
        <v>TAIJET</v>
      </c>
      <c r="E53" s="124" t="str">
        <f t="shared" si="24"/>
        <v>-</v>
      </c>
      <c r="F53" s="124" t="str">
        <f t="shared" si="24"/>
        <v>-</v>
      </c>
      <c r="G53" s="124" t="str">
        <f t="shared" si="24"/>
        <v>-</v>
      </c>
      <c r="H53" s="124" t="str">
        <f t="shared" si="24"/>
        <v>-</v>
      </c>
      <c r="I53" s="125">
        <f t="shared" si="25"/>
        <v>0</v>
      </c>
      <c r="J53" s="186">
        <f>J27</f>
        <v>60.368000000000002</v>
      </c>
      <c r="K53" s="186" cm="1">
        <f t="array" ref="K53">IF(K$51=-1,L53,IF(K$51=99,J53,IF(K$51=0,INDEX($J27:$R27,0,K$49),(INDEX($J27:$R27,0,K$51+1)-INDEX($J27:$R27,0,K$51))/(INDEX($J$4:$R$4,0,K$51+1)-INDEX($J$4:$R$4,0,K$51))+J53)))</f>
        <v>62.148158892930546</v>
      </c>
      <c r="L53" s="186" cm="1">
        <f t="array" ref="L53">IF(L$51=-1,M53,IF(L$51=99,K53,IF(L$51=0,INDEX($J27:$R27,0,L$49),(INDEX($J27:$R27,0,L$51+1)-INDEX($J27:$R27,0,L$51))/(INDEX($J$4:$R$4,0,L$51+1)-INDEX($J$4:$R$4,0,L$51))+K53)))</f>
        <v>63.92831778586109</v>
      </c>
      <c r="M53" s="186" cm="1">
        <f t="array" ref="M53">IF(M$51=-1,N53,IF(M$51=99,L53,IF(M$51=0,INDEX($J27:$R27,0,M$49),(INDEX($J27:$R27,0,M$51+1)-INDEX($J27:$R27,0,M$51))/(INDEX($J$4:$R$4,0,M$51+1)-INDEX($J$4:$R$4,0,M$51))+L53)))</f>
        <v>65.708476678791641</v>
      </c>
      <c r="N53" s="186" cm="1">
        <f t="array" ref="N53">IF(N$51=-1,O53,IF(N$51=99,M53,IF(N$51=0,INDEX($J27:$R27,0,N$49),(INDEX($J27:$R27,0,N$51+1)-INDEX($J27:$R27,0,N$51))/(INDEX($J$4:$R$4,0,N$51+1)-INDEX($J$4:$R$4,0,N$51))+M53)))</f>
        <v>67.323877427011467</v>
      </c>
      <c r="O53" s="186" cm="1">
        <f t="array" ref="O53">IF(O$51=-1,P53,IF(O$51=99,N53,IF(O$51=0,INDEX($J27:$R27,0,O$49),(INDEX($J27:$R27,0,O$51+1)-INDEX($J27:$R27,0,O$51))/(INDEX($J$4:$R$4,0,O$51+1)-INDEX($J$4:$R$4,0,O$51))+N53)))</f>
        <v>68.939278175231294</v>
      </c>
      <c r="P53" s="186" cm="1">
        <f t="array" ref="P53">IF(P$51=-1,Q53,IF(P$51=99,O53,IF(P$51=0,INDEX($J27:$R27,0,P$49),(INDEX($J27:$R27,0,P$51+1)-INDEX($J27:$R27,0,P$51))/(INDEX($J$4:$R$4,0,P$51+1)-INDEX($J$4:$R$4,0,P$51))+O53)))</f>
        <v>69.31496218118528</v>
      </c>
      <c r="Q53" s="186" cm="1">
        <f t="array" ref="Q53">IF(Q$51=-1,R53,IF(Q$51=99,P53,IF(Q$51=0,INDEX($J27:$R27,0,Q$49),(INDEX($J27:$R27,0,Q$51+1)-INDEX($J27:$R27,0,Q$51))/(INDEX($J$4:$R$4,0,Q$51+1)-INDEX($J$4:$R$4,0,Q$51))+P53)))</f>
        <v>69.690646187139279</v>
      </c>
      <c r="R53" s="186" cm="1">
        <f t="array" ref="R53">IF(R$51=-1,S53,IF(R$51=99,Q53,IF(R$51=0,INDEX($J27:$R27,0,R$49),(INDEX($J27:$R27,0,R$51+1)-INDEX($J27:$R27,0,R$51))/(INDEX($J$4:$R$4,0,R$51+1)-INDEX($J$4:$R$4,0,R$51))+Q53)))</f>
        <v>65.724555425124123</v>
      </c>
      <c r="S53" s="186" cm="1">
        <f t="array" ref="S53">IF(S$51=-1,T53,IF(S$51=99,R53,IF(S$51=0,INDEX($J27:$R27,0,S$49),(INDEX($J27:$R27,0,S$51+1)-INDEX($J27:$R27,0,S$51))/(INDEX($J$4:$R$4,0,S$51+1)-INDEX($J$4:$R$4,0,S$51))+R53)))</f>
        <v>67.557725962002081</v>
      </c>
      <c r="T53" s="186" cm="1">
        <f t="array" ref="T53">IF(T$51=-1,U53,IF(T$51=99,S53,IF(T$51=0,INDEX($J27:$R27,0,T$49),(INDEX($J27:$R27,0,T$51+1)-INDEX($J27:$R27,0,T$51))/(INDEX($J$4:$R$4,0,T$51+1)-INDEX($J$4:$R$4,0,T$51))+S53)))</f>
        <v>68.887673214246874</v>
      </c>
      <c r="U53" s="186" cm="1">
        <f t="array" ref="U53">IF(U$51=-1,V53,IF(U$51=99,T53,IF(U$51=0,INDEX($J27:$R27,0,U$49),(INDEX($J27:$R27,0,U$51+1)-INDEX($J27:$R27,0,U$51))/(INDEX($J$4:$R$4,0,U$51+1)-INDEX($J$4:$R$4,0,U$51))+T53)))</f>
        <v>70.217620466491667</v>
      </c>
      <c r="V53" s="186" cm="1">
        <f t="array" ref="V53">IF(V$51=-1,W53,IF(V$51=99,U53,IF(V$51=0,INDEX($J27:$R27,0,V$49),(INDEX($J27:$R27,0,V$51+1)-INDEX($J27:$R27,0,V$51))/(INDEX($J$4:$R$4,0,V$51+1)-INDEX($J$4:$R$4,0,V$51))+U53)))</f>
        <v>71.54756771873646</v>
      </c>
      <c r="W53" s="186" cm="1">
        <f t="array" ref="W53">IF(W$51=-1,X53,IF(W$51=99,V53,IF(W$51=0,INDEX($J27:$R27,0,W$49),(INDEX($J27:$R27,0,W$51+1)-INDEX($J27:$R27,0,W$51))/(INDEX($J$4:$R$4,0,W$51+1)-INDEX($J$4:$R$4,0,W$51))+V53)))</f>
        <v>72.877514970981252</v>
      </c>
      <c r="X53" s="186" cm="1">
        <f t="array" ref="X53">IF(X$51=-1,Y53,IF(X$51=99,W53,IF(X$51=0,INDEX($J27:$R27,0,X$49),(INDEX($J27:$R27,0,X$51+1)-INDEX($J27:$R27,0,X$51))/(INDEX($J$4:$R$4,0,X$51+1)-INDEX($J$4:$R$4,0,X$51))+W53)))</f>
        <v>74.207462223226045</v>
      </c>
      <c r="Y53" s="186" cm="1">
        <f t="array" ref="Y53">IF(Y$51=-1,Z53,IF(Y$51=99,X53,IF(Y$51=0,INDEX($J27:$R27,0,Y$49),(INDEX($J27:$R27,0,Y$51+1)-INDEX($J27:$R27,0,Y$51))/(INDEX($J$4:$R$4,0,Y$51+1)-INDEX($J$4:$R$4,0,Y$51))+X53)))</f>
        <v>75.537409475470838</v>
      </c>
      <c r="Z53" s="186" cm="1">
        <f t="array" ref="Z53">IF(Z$51=-1,AA53,IF(Z$51=99,Y53,IF(Z$51=0,INDEX($J27:$R27,0,Z$49),(INDEX($J27:$R27,0,Z$51+1)-INDEX($J27:$R27,0,Z$51))/(INDEX($J$4:$R$4,0,Z$51+1)-INDEX($J$4:$R$4,0,Z$51))+Y53)))</f>
        <v>76.867356727715631</v>
      </c>
      <c r="AA53" s="186" cm="1">
        <f t="array" ref="AA53">IF(AA$51=-1,AB53,IF(AA$51=99,Z53,IF(AA$51=0,INDEX($J27:$R27,0,AA$49),(INDEX($J27:$R27,0,AA$51+1)-INDEX($J27:$R27,0,AA$51))/(INDEX($J$4:$R$4,0,AA$51+1)-INDEX($J$4:$R$4,0,AA$51))+Z53)))</f>
        <v>78.197303979960424</v>
      </c>
      <c r="AB53" s="186" cm="1">
        <f t="array" ref="AB53">IF(AB$51=-1,AC53,IF(AB$51=99,AA53,IF(AB$51=0,INDEX($J27:$R27,0,AB$49),(INDEX($J27:$R27,0,AB$51+1)-INDEX($J27:$R27,0,AB$51))/(INDEX($J$4:$R$4,0,AB$51+1)-INDEX($J$4:$R$4,0,AB$51))+AA53)))</f>
        <v>79.52725123220516</v>
      </c>
      <c r="AC53" s="186" cm="1">
        <f t="array" ref="AC53">IF(AC$51=-1,AD53,IF(AC$51=99,AB53,IF(AC$51=0,INDEX($J27:$R27,0,AC$49),(INDEX($J27:$R27,0,AC$51+1)-INDEX($J27:$R27,0,AC$51))/(INDEX($J$4:$R$4,0,AC$51+1)-INDEX($J$4:$R$4,0,AC$51))+AB53)))</f>
        <v>81.640789027664439</v>
      </c>
      <c r="AD53" s="186" cm="1">
        <f t="array" ref="AD53">IF(AD$51=-1,AE53,IF(AD$51=99,AC53,IF(AD$51=0,INDEX($J27:$R27,0,AD$49),(INDEX($J27:$R27,0,AD$51+1)-INDEX($J27:$R27,0,AD$51))/(INDEX($J$4:$R$4,0,AD$51+1)-INDEX($J$4:$R$4,0,AD$51))+AC53)))</f>
        <v>83.754326823123719</v>
      </c>
      <c r="AE53" s="186" cm="1">
        <f t="array" ref="AE53">IF(AE$51=-1,AF53,IF(AE$51=99,AD53,IF(AE$51=0,INDEX($J27:$R27,0,AE$49),(INDEX($J27:$R27,0,AE$51+1)-INDEX($J27:$R27,0,AE$51))/(INDEX($J$4:$R$4,0,AE$51+1)-INDEX($J$4:$R$4,0,AE$51))+AD53)))</f>
        <v>85.867864618582999</v>
      </c>
      <c r="AF53" s="186" cm="1">
        <f t="array" ref="AF53">IF(AF$51=-1,AG53,IF(AF$51=99,AE53,IF(AF$51=0,INDEX($J27:$R27,0,AF$49),(INDEX($J27:$R27,0,AF$51+1)-INDEX($J27:$R27,0,AF$51))/(INDEX($J$4:$R$4,0,AF$51+1)-INDEX($J$4:$R$4,0,AF$51))+AE53)))</f>
        <v>87.981402414042279</v>
      </c>
      <c r="AG53" s="186" cm="1">
        <f t="array" ref="AG53">IF(AG$51=-1,AH53,IF(AG$51=99,AF53,IF(AG$51=0,INDEX($J27:$R27,0,AG$49),(INDEX($J27:$R27,0,AG$51+1)-INDEX($J27:$R27,0,AG$51))/(INDEX($J$4:$R$4,0,AG$51+1)-INDEX($J$4:$R$4,0,AG$51))+AF53)))</f>
        <v>90.094940209501559</v>
      </c>
      <c r="AH53" s="186" cm="1">
        <f t="array" ref="AH53">IF(AH$51=-1,AI53,IF(AH$51=99,AG53,IF(AH$51=0,INDEX($J27:$R27,0,AH$49),(INDEX($J27:$R27,0,AH$51+1)-INDEX($J27:$R27,0,AH$51))/(INDEX($J$4:$R$4,0,AH$51+1)-INDEX($J$4:$R$4,0,AH$51))+AG53)))</f>
        <v>92.208478004960838</v>
      </c>
      <c r="AI53" s="186" cm="1">
        <f t="array" ref="AI53">IF(AI$51=-1,AJ53,IF(AI$51=99,AH53,IF(AI$51=0,INDEX($J27:$R27,0,AI$49),(INDEX($J27:$R27,0,AI$51+1)-INDEX($J27:$R27,0,AI$51))/(INDEX($J$4:$R$4,0,AI$51+1)-INDEX($J$4:$R$4,0,AI$51))+AH53)))</f>
        <v>94.322015800420118</v>
      </c>
      <c r="AJ53" s="186" cm="1">
        <f t="array" ref="AJ53">IF(AJ$51=-1,AK53,IF(AJ$51=99,AI53,IF(AJ$51=0,INDEX($J27:$R27,0,AJ$49),(INDEX($J27:$R27,0,AJ$51+1)-INDEX($J27:$R27,0,AJ$51))/(INDEX($J$4:$R$4,0,AJ$51+1)-INDEX($J$4:$R$4,0,AJ$51))+AI53)))</f>
        <v>96.435553595879398</v>
      </c>
      <c r="AK53" s="186" cm="1">
        <f t="array" ref="AK53">IF(AK$51=-1,AL53,IF(AK$51=99,AJ53,IF(AK$51=0,INDEX($J27:$R27,0,AK$49),(INDEX($J27:$R27,0,AK$51+1)-INDEX($J27:$R27,0,AK$51))/(INDEX($J$4:$R$4,0,AK$51+1)-INDEX($J$4:$R$4,0,AK$51))+AJ53)))</f>
        <v>98.549091391338678</v>
      </c>
      <c r="AL53" s="186" cm="1">
        <f t="array" ref="AL53">IF(AL$51=-1,AM53,IF(AL$51=99,AK53,IF(AL$51=0,INDEX($J27:$R27,0,AL$49),(INDEX($J27:$R27,0,AL$51+1)-INDEX($J27:$R27,0,AL$51))/(INDEX($J$4:$R$4,0,AL$51+1)-INDEX($J$4:$R$4,0,AL$51))+AK53)))</f>
        <v>100.66262918679801</v>
      </c>
      <c r="AM53" s="215">
        <f t="shared" ref="AM53:AM56" si="26">(AL53+AN53)/2</f>
        <v>113.06348870097237</v>
      </c>
      <c r="AN53" s="186" cm="1">
        <f t="array" ref="AN53">IF(AN$51=-1,AO53,IF(AN$51=99,AM53,IF(AN$51=0,INDEX($J27:$R27,0,AN$49),(INDEX($J27:$R27,0,AN$51+1)-INDEX($J27:$R27,0,AN$51))/(INDEX($J$4:$R$4,0,AN$51+1)-INDEX($J$4:$R$4,0,AN$51))+AM53)))</f>
        <v>125.46434821514673</v>
      </c>
      <c r="AO53" s="186" cm="1">
        <f t="array" ref="AO53">IF(AO$51=-1,AP53,IF(AO$51=99,AN53,IF(AO$51=0,INDEX($J27:$R27,0,AO$49),(INDEX($J27:$R27,0,AO$51+1)-INDEX($J27:$R27,0,AO$51))/(INDEX($J$4:$R$4,0,AO$51+1)-INDEX($J$4:$R$4,0,AO$51))+AN53)))</f>
        <v>125.46434821514673</v>
      </c>
      <c r="AP53" s="186" cm="1">
        <f t="array" ref="AP53">IF(AP$51=-1,AR53,IF(AP$51=99,AO53,IF(AP$51=0,INDEX($J27:$R27,0,AP$49),(INDEX($J27:$R27,0,AP$51+1)-INDEX($J27:$R27,0,AP$51))/(INDEX($J$4:$R$4,0,AP$51+1)-INDEX($J$4:$R$4,0,AP$51))+AO53)))</f>
        <v>125.46434821514673</v>
      </c>
    </row>
    <row r="54" spans="1:78" s="185" customFormat="1">
      <c r="A54" s="40"/>
      <c r="B54" s="123" t="str">
        <f t="shared" ref="B54:B55" si="27">IF(A54="*","","COM_PROJ")</f>
        <v>COM_PROJ</v>
      </c>
      <c r="C54" s="124" t="str">
        <f t="shared" si="23"/>
        <v>-</v>
      </c>
      <c r="D54" s="57" t="str">
        <f t="shared" ref="D54:D55" si="28">B28</f>
        <v>TADJET</v>
      </c>
      <c r="E54" s="124" t="str">
        <f t="shared" si="24"/>
        <v>-</v>
      </c>
      <c r="F54" s="124" t="str">
        <f t="shared" si="24"/>
        <v>-</v>
      </c>
      <c r="G54" s="124" t="str">
        <f t="shared" si="24"/>
        <v>-</v>
      </c>
      <c r="H54" s="124" t="str">
        <f t="shared" si="24"/>
        <v>-</v>
      </c>
      <c r="I54" s="125">
        <f t="shared" ref="I54:I55" si="29">IF(A54="*","",0)</f>
        <v>0</v>
      </c>
      <c r="J54" s="186">
        <f t="shared" ref="J54:J55" si="30">J28</f>
        <v>20.123000000000001</v>
      </c>
      <c r="K54" s="186" cm="1">
        <f t="array" ref="K54">IF(K$51=-1,L54,IF(K$51=99,J54,IF(K$51=0,INDEX($J28:$R28,0,K$49),(INDEX($J28:$R28,0,K$51+1)-INDEX($J28:$R28,0,K$51))/(INDEX($J$4:$R$4,0,K$51+1)-INDEX($J$4:$R$4,0,K$51))+J54)))</f>
        <v>20.716396127127641</v>
      </c>
      <c r="L54" s="186" cm="1">
        <f t="array" ref="L54">IF(L$51=-1,M54,IF(L$51=99,K54,IF(L$51=0,INDEX($J28:$R28,0,L$49),(INDEX($J28:$R28,0,L$51+1)-INDEX($J28:$R28,0,L$51))/(INDEX($J$4:$R$4,0,L$51+1)-INDEX($J$4:$R$4,0,L$51))+K54)))</f>
        <v>21.309792254255282</v>
      </c>
      <c r="M54" s="186" cm="1">
        <f t="array" ref="M54">IF(M$51=-1,N54,IF(M$51=99,L54,IF(M$51=0,INDEX($J28:$R28,0,M$49),(INDEX($J28:$R28,0,M$51+1)-INDEX($J28:$R28,0,M$51))/(INDEX($J$4:$R$4,0,M$51+1)-INDEX($J$4:$R$4,0,M$51))+L54)))</f>
        <v>21.903188381382925</v>
      </c>
      <c r="N54" s="186" cm="1">
        <f t="array" ref="N54">IF(N$51=-1,O54,IF(N$51=99,M54,IF(N$51=0,INDEX($J28:$R28,0,N$49),(INDEX($J28:$R28,0,N$51+1)-INDEX($J28:$R28,0,N$51))/(INDEX($J$4:$R$4,0,N$51+1)-INDEX($J$4:$R$4,0,N$51))+M54)))</f>
        <v>21.184208220267859</v>
      </c>
      <c r="O54" s="186" cm="1">
        <f t="array" ref="O54">IF(O$51=-1,P54,IF(O$51=99,N54,IF(O$51=0,INDEX($J28:$R28,0,O$49),(INDEX($J28:$R28,0,O$51+1)-INDEX($J28:$R28,0,O$51))/(INDEX($J$4:$R$4,0,O$51+1)-INDEX($J$4:$R$4,0,O$51))+N54)))</f>
        <v>20.465228059152793</v>
      </c>
      <c r="P54" s="186" cm="1">
        <f t="array" ref="P54">IF(P$51=-1,Q54,IF(P$51=99,O54,IF(P$51=0,INDEX($J28:$R28,0,P$49),(INDEX($J28:$R28,0,P$51+1)-INDEX($J28:$R28,0,P$51))/(INDEX($J$4:$R$4,0,P$51+1)-INDEX($J$4:$R$4,0,P$51))+O54)))</f>
        <v>21.847914132476973</v>
      </c>
      <c r="Q54" s="186" cm="1">
        <f t="array" ref="Q54">IF(Q$51=-1,R54,IF(Q$51=99,P54,IF(Q$51=0,INDEX($J28:$R28,0,Q$49),(INDEX($J28:$R28,0,Q$51+1)-INDEX($J28:$R28,0,Q$51))/(INDEX($J$4:$R$4,0,Q$51+1)-INDEX($J$4:$R$4,0,Q$51))+P54)))</f>
        <v>23.230600205801153</v>
      </c>
      <c r="R54" s="186" cm="1">
        <f t="array" ref="R54">IF(R$51=-1,S54,IF(R$51=99,Q54,IF(R$51=0,INDEX($J28:$R28,0,R$49),(INDEX($J28:$R28,0,R$51+1)-INDEX($J28:$R28,0,R$51))/(INDEX($J$4:$R$4,0,R$51+1)-INDEX($J$4:$R$4,0,R$51))+Q54)))</f>
        <v>21.908548052275595</v>
      </c>
      <c r="S54" s="186" cm="1">
        <f t="array" ref="S54">IF(S$51=-1,T54,IF(S$51=99,R54,IF(S$51=0,INDEX($J28:$R28,0,S$49),(INDEX($J28:$R28,0,S$51+1)-INDEX($J28:$R28,0,S$51))/(INDEX($J$4:$R$4,0,S$51+1)-INDEX($J$4:$R$4,0,S$51))+R54)))</f>
        <v>22.519615020099526</v>
      </c>
      <c r="T54" s="186" cm="1">
        <f t="array" ref="T54">IF(T$51=-1,U54,IF(T$51=99,S54,IF(T$51=0,INDEX($J28:$R28,0,T$49),(INDEX($J28:$R28,0,T$51+1)-INDEX($J28:$R28,0,T$51))/(INDEX($J$4:$R$4,0,T$51+1)-INDEX($J$4:$R$4,0,T$51))+S54)))</f>
        <v>22.962938114403162</v>
      </c>
      <c r="U54" s="186" cm="1">
        <f t="array" ref="U54">IF(U$51=-1,V54,IF(U$51=99,T54,IF(U$51=0,INDEX($J28:$R28,0,U$49),(INDEX($J28:$R28,0,U$51+1)-INDEX($J28:$R28,0,U$51))/(INDEX($J$4:$R$4,0,U$51+1)-INDEX($J$4:$R$4,0,U$51))+T54)))</f>
        <v>23.406261208706798</v>
      </c>
      <c r="V54" s="186" cm="1">
        <f t="array" ref="V54">IF(V$51=-1,W54,IF(V$51=99,U54,IF(V$51=0,INDEX($J28:$R28,0,V$49),(INDEX($J28:$R28,0,V$51+1)-INDEX($J28:$R28,0,V$51))/(INDEX($J$4:$R$4,0,V$51+1)-INDEX($J$4:$R$4,0,V$51))+U54)))</f>
        <v>23.849584303010435</v>
      </c>
      <c r="W54" s="186" cm="1">
        <f t="array" ref="W54">IF(W$51=-1,X54,IF(W$51=99,V54,IF(W$51=0,INDEX($J28:$R28,0,W$49),(INDEX($J28:$R28,0,W$51+1)-INDEX($J28:$R28,0,W$51))/(INDEX($J$4:$R$4,0,W$51+1)-INDEX($J$4:$R$4,0,W$51))+V54)))</f>
        <v>24.292907397314071</v>
      </c>
      <c r="X54" s="186" cm="1">
        <f t="array" ref="X54">IF(X$51=-1,Y54,IF(X$51=99,W54,IF(X$51=0,INDEX($J28:$R28,0,X$49),(INDEX($J28:$R28,0,X$51+1)-INDEX($J28:$R28,0,X$51))/(INDEX($J$4:$R$4,0,X$51+1)-INDEX($J$4:$R$4,0,X$51))+W54)))</f>
        <v>24.736230491617707</v>
      </c>
      <c r="Y54" s="186" cm="1">
        <f t="array" ref="Y54">IF(Y$51=-1,Z54,IF(Y$51=99,X54,IF(Y$51=0,INDEX($J28:$R28,0,Y$49),(INDEX($J28:$R28,0,Y$51+1)-INDEX($J28:$R28,0,Y$51))/(INDEX($J$4:$R$4,0,Y$51+1)-INDEX($J$4:$R$4,0,Y$51))+X54)))</f>
        <v>25.179553585921344</v>
      </c>
      <c r="Z54" s="186" cm="1">
        <f t="array" ref="Z54">IF(Z$51=-1,AA54,IF(Z$51=99,Y54,IF(Z$51=0,INDEX($J28:$R28,0,Z$49),(INDEX($J28:$R28,0,Z$51+1)-INDEX($J28:$R28,0,Z$51))/(INDEX($J$4:$R$4,0,Z$51+1)-INDEX($J$4:$R$4,0,Z$51))+Y54)))</f>
        <v>25.62287668022498</v>
      </c>
      <c r="AA54" s="186" cm="1">
        <f t="array" ref="AA54">IF(AA$51=-1,AB54,IF(AA$51=99,Z54,IF(AA$51=0,INDEX($J28:$R28,0,AA$49),(INDEX($J28:$R28,0,AA$51+1)-INDEX($J28:$R28,0,AA$51))/(INDEX($J$4:$R$4,0,AA$51+1)-INDEX($J$4:$R$4,0,AA$51))+Z54)))</f>
        <v>26.066199774528616</v>
      </c>
      <c r="AB54" s="186" cm="1">
        <f t="array" ref="AB54">IF(AB$51=-1,AC54,IF(AB$51=99,AA54,IF(AB$51=0,INDEX($J28:$R28,0,AB$49),(INDEX($J28:$R28,0,AB$51+1)-INDEX($J28:$R28,0,AB$51))/(INDEX($J$4:$R$4,0,AB$51+1)-INDEX($J$4:$R$4,0,AB$51))+AA54)))</f>
        <v>26.509522868832242</v>
      </c>
      <c r="AC54" s="186" cm="1">
        <f t="array" ref="AC54">IF(AC$51=-1,AD54,IF(AC$51=99,AB54,IF(AC$51=0,INDEX($J28:$R28,0,AC$49),(INDEX($J28:$R28,0,AC$51+1)-INDEX($J28:$R28,0,AC$51))/(INDEX($J$4:$R$4,0,AC$51+1)-INDEX($J$4:$R$4,0,AC$51))+AB54)))</f>
        <v>27.214047137617481</v>
      </c>
      <c r="AD54" s="186" cm="1">
        <f t="array" ref="AD54">IF(AD$51=-1,AE54,IF(AD$51=99,AC54,IF(AD$51=0,INDEX($J28:$R28,0,AD$49),(INDEX($J28:$R28,0,AD$51+1)-INDEX($J28:$R28,0,AD$51))/(INDEX($J$4:$R$4,0,AD$51+1)-INDEX($J$4:$R$4,0,AD$51))+AC54)))</f>
        <v>27.91857140640272</v>
      </c>
      <c r="AE54" s="186" cm="1">
        <f t="array" ref="AE54">IF(AE$51=-1,AF54,IF(AE$51=99,AD54,IF(AE$51=0,INDEX($J28:$R28,0,AE$49),(INDEX($J28:$R28,0,AE$51+1)-INDEX($J28:$R28,0,AE$51))/(INDEX($J$4:$R$4,0,AE$51+1)-INDEX($J$4:$R$4,0,AE$51))+AD54)))</f>
        <v>28.623095675187958</v>
      </c>
      <c r="AF54" s="186" cm="1">
        <f t="array" ref="AF54">IF(AF$51=-1,AG54,IF(AF$51=99,AE54,IF(AF$51=0,INDEX($J28:$R28,0,AF$49),(INDEX($J28:$R28,0,AF$51+1)-INDEX($J28:$R28,0,AF$51))/(INDEX($J$4:$R$4,0,AF$51+1)-INDEX($J$4:$R$4,0,AF$51))+AE54)))</f>
        <v>29.327619943973197</v>
      </c>
      <c r="AG54" s="186" cm="1">
        <f t="array" ref="AG54">IF(AG$51=-1,AH54,IF(AG$51=99,AF54,IF(AG$51=0,INDEX($J28:$R28,0,AG$49),(INDEX($J28:$R28,0,AG$51+1)-INDEX($J28:$R28,0,AG$51))/(INDEX($J$4:$R$4,0,AG$51+1)-INDEX($J$4:$R$4,0,AG$51))+AF54)))</f>
        <v>30.032144212758435</v>
      </c>
      <c r="AH54" s="186" cm="1">
        <f t="array" ref="AH54">IF(AH$51=-1,AI54,IF(AH$51=99,AG54,IF(AH$51=0,INDEX($J28:$R28,0,AH$49),(INDEX($J28:$R28,0,AH$51+1)-INDEX($J28:$R28,0,AH$51))/(INDEX($J$4:$R$4,0,AH$51+1)-INDEX($J$4:$R$4,0,AH$51))+AG54)))</f>
        <v>30.736668481543674</v>
      </c>
      <c r="AI54" s="186" cm="1">
        <f t="array" ref="AI54">IF(AI$51=-1,AJ54,IF(AI$51=99,AH54,IF(AI$51=0,INDEX($J28:$R28,0,AI$49),(INDEX($J28:$R28,0,AI$51+1)-INDEX($J28:$R28,0,AI$51))/(INDEX($J$4:$R$4,0,AI$51+1)-INDEX($J$4:$R$4,0,AI$51))+AH54)))</f>
        <v>31.441192750328913</v>
      </c>
      <c r="AJ54" s="186" cm="1">
        <f t="array" ref="AJ54">IF(AJ$51=-1,AK54,IF(AJ$51=99,AI54,IF(AJ$51=0,INDEX($J28:$R28,0,AJ$49),(INDEX($J28:$R28,0,AJ$51+1)-INDEX($J28:$R28,0,AJ$51))/(INDEX($J$4:$R$4,0,AJ$51+1)-INDEX($J$4:$R$4,0,AJ$51))+AI54)))</f>
        <v>32.145717019114151</v>
      </c>
      <c r="AK54" s="186" cm="1">
        <f t="array" ref="AK54">IF(AK$51=-1,AL54,IF(AK$51=99,AJ54,IF(AK$51=0,INDEX($J28:$R28,0,AK$49),(INDEX($J28:$R28,0,AK$51+1)-INDEX($J28:$R28,0,AK$51))/(INDEX($J$4:$R$4,0,AK$51+1)-INDEX($J$4:$R$4,0,AK$51))+AJ54)))</f>
        <v>32.850241287899387</v>
      </c>
      <c r="AL54" s="186" cm="1">
        <f t="array" ref="AL54">IF(AL$51=-1,AM54,IF(AL$51=99,AK54,IF(AL$51=0,INDEX($J28:$R28,0,AL$49),(INDEX($J28:$R28,0,AL$51+1)-INDEX($J28:$R28,0,AL$51))/(INDEX($J$4:$R$4,0,AL$51+1)-INDEX($J$4:$R$4,0,AL$51))+AK54)))</f>
        <v>33.554765556684615</v>
      </c>
      <c r="AM54" s="215">
        <f t="shared" ref="AM54:AM55" si="31">(AL54+AN54)/2</f>
        <v>37.688453868434721</v>
      </c>
      <c r="AN54" s="186" cm="1">
        <f t="array" ref="AN54">IF(AN$51=-1,AO54,IF(AN$51=99,AM54,IF(AN$51=0,INDEX($J28:$R28,0,AN$49),(INDEX($J28:$R28,0,AN$51+1)-INDEX($J28:$R28,0,AN$51))/(INDEX($J$4:$R$4,0,AN$51+1)-INDEX($J$4:$R$4,0,AN$51))+AM54)))</f>
        <v>41.822142180184834</v>
      </c>
      <c r="AO54" s="186" cm="1">
        <f t="array" ref="AO54">IF(AO$51=-1,AP54,IF(AO$51=99,AN54,IF(AO$51=0,INDEX($J28:$R28,0,AO$49),(INDEX($J28:$R28,0,AO$51+1)-INDEX($J28:$R28,0,AO$51))/(INDEX($J$4:$R$4,0,AO$51+1)-INDEX($J$4:$R$4,0,AO$51))+AN54)))</f>
        <v>41.822142180184834</v>
      </c>
      <c r="AP54" s="186" cm="1">
        <f t="array" ref="AP54">IF(AP$51=-1,AR54,IF(AP$51=99,AO54,IF(AP$51=0,INDEX($J28:$R28,0,AP$49),(INDEX($J28:$R28,0,AP$51+1)-INDEX($J28:$R28,0,AP$51))/(INDEX($J$4:$R$4,0,AP$51+1)-INDEX($J$4:$R$4,0,AP$51))+AO54)))</f>
        <v>41.822142180184834</v>
      </c>
    </row>
    <row r="55" spans="1:78" s="185" customFormat="1">
      <c r="A55" s="40"/>
      <c r="B55" s="123" t="str">
        <f t="shared" si="27"/>
        <v>COM_PROJ</v>
      </c>
      <c r="C55" s="124" t="str">
        <f t="shared" si="23"/>
        <v>-</v>
      </c>
      <c r="D55" s="57" t="str">
        <f t="shared" si="28"/>
        <v>TAOAG</v>
      </c>
      <c r="E55" s="124" t="str">
        <f t="shared" si="24"/>
        <v>-</v>
      </c>
      <c r="F55" s="124" t="str">
        <f t="shared" si="24"/>
        <v>-</v>
      </c>
      <c r="G55" s="124" t="str">
        <f t="shared" si="24"/>
        <v>-</v>
      </c>
      <c r="H55" s="124" t="str">
        <f t="shared" si="24"/>
        <v>-</v>
      </c>
      <c r="I55" s="125">
        <f t="shared" si="29"/>
        <v>0</v>
      </c>
      <c r="J55" s="186">
        <f t="shared" si="30"/>
        <v>1.0701311035156249</v>
      </c>
      <c r="K55" s="186" cm="1">
        <f t="array" ref="K55">IF(K$51=-1,L55,IF(K$51=99,J55,IF(K$51=0,INDEX($J29:$R29,0,K$49),(INDEX($J29:$R29,0,K$51+1)-INDEX($J29:$R29,0,K$51))/(INDEX($J$4:$R$4,0,K$51+1)-INDEX($J$4:$R$4,0,K$51))+J55)))</f>
        <v>1.1016876135958813</v>
      </c>
      <c r="L55" s="186" cm="1">
        <f t="array" ref="L55">IF(L$51=-1,M55,IF(L$51=99,K55,IF(L$51=0,INDEX($J29:$R29,0,L$49),(INDEX($J29:$R29,0,L$51+1)-INDEX($J29:$R29,0,L$51))/(INDEX($J$4:$R$4,0,L$51+1)-INDEX($J$4:$R$4,0,L$51))+K55)))</f>
        <v>1.1332441236761377</v>
      </c>
      <c r="M55" s="186" cm="1">
        <f t="array" ref="M55">IF(M$51=-1,N55,IF(M$51=99,L55,IF(M$51=0,INDEX($J29:$R29,0,M$49),(INDEX($J29:$R29,0,M$51+1)-INDEX($J29:$R29,0,M$51))/(INDEX($J$4:$R$4,0,M$51+1)-INDEX($J$4:$R$4,0,M$51))+L55)))</f>
        <v>1.1648006337563943</v>
      </c>
      <c r="N55" s="186" cm="1">
        <f t="array" ref="N55">IF(N$51=-1,O55,IF(N$51=99,M55,IF(N$51=0,INDEX($J29:$R29,0,N$49),(INDEX($J29:$R29,0,N$51+1)-INDEX($J29:$R29,0,N$51))/(INDEX($J$4:$R$4,0,N$51+1)-INDEX($J$4:$R$4,0,N$51))+M55)))</f>
        <v>1.1797169224594737</v>
      </c>
      <c r="O55" s="186" cm="1">
        <f t="array" ref="O55">IF(O$51=-1,P55,IF(O$51=99,N55,IF(O$51=0,INDEX($J29:$R29,0,O$49),(INDEX($J29:$R29,0,O$51+1)-INDEX($J29:$R29,0,O$51))/(INDEX($J$4:$R$4,0,O$51+1)-INDEX($J$4:$R$4,0,O$51))+N55)))</f>
        <v>1.1946332111625533</v>
      </c>
      <c r="P55" s="186" cm="1">
        <f t="array" ref="P55">IF(P$51=-1,Q55,IF(P$51=99,O55,IF(P$51=0,INDEX($J29:$R29,0,P$49),(INDEX($J29:$R29,0,P$51+1)-INDEX($J29:$R29,0,P$51))/(INDEX($J$4:$R$4,0,P$51+1)-INDEX($J$4:$R$4,0,P$51))+O55)))</f>
        <v>1.2150124718428752</v>
      </c>
      <c r="Q55" s="186" cm="1">
        <f t="array" ref="Q55">IF(Q$51=-1,R55,IF(Q$51=99,P55,IF(Q$51=0,INDEX($J29:$R29,0,Q$49),(INDEX($J29:$R29,0,Q$51+1)-INDEX($J29:$R29,0,Q$51))/(INDEX($J$4:$R$4,0,Q$51+1)-INDEX($J$4:$R$4,0,Q$51))+P55)))</f>
        <v>1.2353917325231971</v>
      </c>
      <c r="R55" s="186" cm="1">
        <f t="array" ref="R55">IF(R$51=-1,S55,IF(R$51=99,Q55,IF(R$51=0,INDEX($J29:$R29,0,R$49),(INDEX($J29:$R29,0,R$51+1)-INDEX($J29:$R29,0,R$51))/(INDEX($J$4:$R$4,0,R$51+1)-INDEX($J$4:$R$4,0,R$51))+Q55)))</f>
        <v>1.1650856583812941</v>
      </c>
      <c r="S55" s="186" cm="1">
        <f t="array" ref="S55">IF(S$51=-1,T55,IF(S$51=99,R55,IF(S$51=0,INDEX($J29:$R29,0,S$49),(INDEX($J29:$R29,0,S$51+1)-INDEX($J29:$R29,0,S$51))/(INDEX($J$4:$R$4,0,S$51+1)-INDEX($J$4:$R$4,0,S$51))+R55)))</f>
        <v>0</v>
      </c>
      <c r="T55" s="186" cm="1">
        <f t="array" ref="T55">IF(T$51=-1,U55,IF(T$51=99,S55,IF(T$51=0,INDEX($J29:$R29,0,T$49),(INDEX($J29:$R29,0,T$51+1)-INDEX($J29:$R29,0,T$51))/(INDEX($J$4:$R$4,0,T$51+1)-INDEX($J$4:$R$4,0,T$51))+S55)))</f>
        <v>0.15664035603977838</v>
      </c>
      <c r="U55" s="186" cm="1">
        <f t="array" ref="U55">IF(U$51=-1,V55,IF(U$51=99,T55,IF(U$51=0,INDEX($J29:$R29,0,U$49),(INDEX($J29:$R29,0,U$51+1)-INDEX($J29:$R29,0,U$51))/(INDEX($J$4:$R$4,0,U$51+1)-INDEX($J$4:$R$4,0,U$51))+T55)))</f>
        <v>0.31328071207955677</v>
      </c>
      <c r="V55" s="186" cm="1">
        <f t="array" ref="V55">IF(V$51=-1,W55,IF(V$51=99,U55,IF(V$51=0,INDEX($J29:$R29,0,V$49),(INDEX($J29:$R29,0,V$51+1)-INDEX($J29:$R29,0,V$51))/(INDEX($J$4:$R$4,0,V$51+1)-INDEX($J$4:$R$4,0,V$51))+U55)))</f>
        <v>0.46992106811933515</v>
      </c>
      <c r="W55" s="186" cm="1">
        <f t="array" ref="W55">IF(W$51=-1,X55,IF(W$51=99,V55,IF(W$51=0,INDEX($J29:$R29,0,W$49),(INDEX($J29:$R29,0,W$51+1)-INDEX($J29:$R29,0,W$51))/(INDEX($J$4:$R$4,0,W$51+1)-INDEX($J$4:$R$4,0,W$51))+V55)))</f>
        <v>0.62656142415911353</v>
      </c>
      <c r="X55" s="186" cm="1">
        <f t="array" ref="X55">IF(X$51=-1,Y55,IF(X$51=99,W55,IF(X$51=0,INDEX($J29:$R29,0,X$49),(INDEX($J29:$R29,0,X$51+1)-INDEX($J29:$R29,0,X$51))/(INDEX($J$4:$R$4,0,X$51+1)-INDEX($J$4:$R$4,0,X$51))+W55)))</f>
        <v>0.78320178019889197</v>
      </c>
      <c r="Y55" s="186" cm="1">
        <f t="array" ref="Y55">IF(Y$51=-1,Z55,IF(Y$51=99,X55,IF(Y$51=0,INDEX($J29:$R29,0,Y$49),(INDEX($J29:$R29,0,Y$51+1)-INDEX($J29:$R29,0,Y$51))/(INDEX($J$4:$R$4,0,Y$51+1)-INDEX($J$4:$R$4,0,Y$51))+X55)))</f>
        <v>0.93984213623867041</v>
      </c>
      <c r="Z55" s="186" cm="1">
        <f t="array" ref="Z55">IF(Z$51=-1,AA55,IF(Z$51=99,Y55,IF(Z$51=0,INDEX($J29:$R29,0,Z$49),(INDEX($J29:$R29,0,Z$51+1)-INDEX($J29:$R29,0,Z$51))/(INDEX($J$4:$R$4,0,Z$51+1)-INDEX($J$4:$R$4,0,Z$51))+Y55)))</f>
        <v>1.0964824922784489</v>
      </c>
      <c r="AA55" s="186" cm="1">
        <f t="array" ref="AA55">IF(AA$51=-1,AB55,IF(AA$51=99,Z55,IF(AA$51=0,INDEX($J29:$R29,0,AA$49),(INDEX($J29:$R29,0,AA$51+1)-INDEX($J29:$R29,0,AA$51))/(INDEX($J$4:$R$4,0,AA$51+1)-INDEX($J$4:$R$4,0,AA$51))+Z55)))</f>
        <v>1.2531228483182273</v>
      </c>
      <c r="AB55" s="186" cm="1">
        <f t="array" ref="AB55">IF(AB$51=-1,AC55,IF(AB$51=99,AA55,IF(AB$51=0,INDEX($J29:$R29,0,AB$49),(INDEX($J29:$R29,0,AB$51+1)-INDEX($J29:$R29,0,AB$51))/(INDEX($J$4:$R$4,0,AB$51+1)-INDEX($J$4:$R$4,0,AB$51))+AA55)))</f>
        <v>1.4097632043580055</v>
      </c>
      <c r="AC55" s="186" cm="1">
        <f t="array" ref="AC55">IF(AC$51=-1,AD55,IF(AC$51=99,AB55,IF(AC$51=0,INDEX($J29:$R29,0,AC$49),(INDEX($J29:$R29,0,AC$51+1)-INDEX($J29:$R29,0,AC$51))/(INDEX($J$4:$R$4,0,AC$51+1)-INDEX($J$4:$R$4,0,AC$51))+AB55)))</f>
        <v>1.4472294535856896</v>
      </c>
      <c r="AD55" s="186" cm="1">
        <f t="array" ref="AD55">IF(AD$51=-1,AE55,IF(AD$51=99,AC55,IF(AD$51=0,INDEX($J29:$R29,0,AD$49),(INDEX($J29:$R29,0,AD$51+1)-INDEX($J29:$R29,0,AD$51))/(INDEX($J$4:$R$4,0,AD$51+1)-INDEX($J$4:$R$4,0,AD$51))+AC55)))</f>
        <v>1.4846957028133736</v>
      </c>
      <c r="AE55" s="186" cm="1">
        <f t="array" ref="AE55">IF(AE$51=-1,AF55,IF(AE$51=99,AD55,IF(AE$51=0,INDEX($J29:$R29,0,AE$49),(INDEX($J29:$R29,0,AE$51+1)-INDEX($J29:$R29,0,AE$51))/(INDEX($J$4:$R$4,0,AE$51+1)-INDEX($J$4:$R$4,0,AE$51))+AD55)))</f>
        <v>1.5221619520410576</v>
      </c>
      <c r="AF55" s="186" cm="1">
        <f t="array" ref="AF55">IF(AF$51=-1,AG55,IF(AF$51=99,AE55,IF(AF$51=0,INDEX($J29:$R29,0,AF$49),(INDEX($J29:$R29,0,AF$51+1)-INDEX($J29:$R29,0,AF$51))/(INDEX($J$4:$R$4,0,AF$51+1)-INDEX($J$4:$R$4,0,AF$51))+AE55)))</f>
        <v>1.5596282012687417</v>
      </c>
      <c r="AG55" s="186" cm="1">
        <f t="array" ref="AG55">IF(AG$51=-1,AH55,IF(AG$51=99,AF55,IF(AG$51=0,INDEX($J29:$R29,0,AG$49),(INDEX($J29:$R29,0,AG$51+1)-INDEX($J29:$R29,0,AG$51))/(INDEX($J$4:$R$4,0,AG$51+1)-INDEX($J$4:$R$4,0,AG$51))+AF55)))</f>
        <v>1.5970944504964257</v>
      </c>
      <c r="AH55" s="186" cm="1">
        <f t="array" ref="AH55">IF(AH$51=-1,AI55,IF(AH$51=99,AG55,IF(AH$51=0,INDEX($J29:$R29,0,AH$49),(INDEX($J29:$R29,0,AH$51+1)-INDEX($J29:$R29,0,AH$51))/(INDEX($J$4:$R$4,0,AH$51+1)-INDEX($J$4:$R$4,0,AH$51))+AG55)))</f>
        <v>1.6345606997241098</v>
      </c>
      <c r="AI55" s="186" cm="1">
        <f t="array" ref="AI55">IF(AI$51=-1,AJ55,IF(AI$51=99,AH55,IF(AI$51=0,INDEX($J29:$R29,0,AI$49),(INDEX($J29:$R29,0,AI$51+1)-INDEX($J29:$R29,0,AI$51))/(INDEX($J$4:$R$4,0,AI$51+1)-INDEX($J$4:$R$4,0,AI$51))+AH55)))</f>
        <v>1.6720269489517938</v>
      </c>
      <c r="AJ55" s="186" cm="1">
        <f t="array" ref="AJ55">IF(AJ$51=-1,AK55,IF(AJ$51=99,AI55,IF(AJ$51=0,INDEX($J29:$R29,0,AJ$49),(INDEX($J29:$R29,0,AJ$51+1)-INDEX($J29:$R29,0,AJ$51))/(INDEX($J$4:$R$4,0,AJ$51+1)-INDEX($J$4:$R$4,0,AJ$51))+AI55)))</f>
        <v>1.7094931981794779</v>
      </c>
      <c r="AK55" s="186" cm="1">
        <f t="array" ref="AK55">IF(AK$51=-1,AL55,IF(AK$51=99,AJ55,IF(AK$51=0,INDEX($J29:$R29,0,AK$49),(INDEX($J29:$R29,0,AK$51+1)-INDEX($J29:$R29,0,AK$51))/(INDEX($J$4:$R$4,0,AK$51+1)-INDEX($J$4:$R$4,0,AK$51))+AJ55)))</f>
        <v>1.7469594474071619</v>
      </c>
      <c r="AL55" s="186" cm="1">
        <f t="array" ref="AL55">IF(AL$51=-1,AM55,IF(AL$51=99,AK55,IF(AL$51=0,INDEX($J29:$R29,0,AL$49),(INDEX($J29:$R29,0,AL$51+1)-INDEX($J29:$R29,0,AL$51))/(INDEX($J$4:$R$4,0,AL$51+1)-INDEX($J$4:$R$4,0,AL$51))+AK55)))</f>
        <v>1.7844256966348453</v>
      </c>
      <c r="AM55" s="215">
        <f t="shared" si="31"/>
        <v>2.0042531793482969</v>
      </c>
      <c r="AN55" s="186" cm="1">
        <f t="array" ref="AN55">IF(AN$51=-1,AO55,IF(AN$51=99,AM55,IF(AN$51=0,INDEX($J29:$R29,0,AN$49),(INDEX($J29:$R29,0,AN$51+1)-INDEX($J29:$R29,0,AN$51))/(INDEX($J$4:$R$4,0,AN$51+1)-INDEX($J$4:$R$4,0,AN$51))+AM55)))</f>
        <v>2.2240806620617484</v>
      </c>
      <c r="AO55" s="186" cm="1">
        <f t="array" ref="AO55">IF(AO$51=-1,AP55,IF(AO$51=99,AN55,IF(AO$51=0,INDEX($J29:$R29,0,AO$49),(INDEX($J29:$R29,0,AO$51+1)-INDEX($J29:$R29,0,AO$51))/(INDEX($J$4:$R$4,0,AO$51+1)-INDEX($J$4:$R$4,0,AO$51))+AN55)))</f>
        <v>2.2240806620617484</v>
      </c>
      <c r="AP55" s="186" cm="1">
        <f t="array" ref="AP55">IF(AP$51=-1,AR55,IF(AP$51=99,AO55,IF(AP$51=0,INDEX($J29:$R29,0,AP$49),(INDEX($J29:$R29,0,AP$51+1)-INDEX($J29:$R29,0,AP$51))/(INDEX($J$4:$R$4,0,AP$51+1)-INDEX($J$4:$R$4,0,AP$51))+AO55)))</f>
        <v>2.2240806620617484</v>
      </c>
    </row>
    <row r="56" spans="1:78" s="185" customFormat="1">
      <c r="A56" s="40"/>
      <c r="B56" s="123" t="str">
        <f t="shared" si="22"/>
        <v>COM_PROJ</v>
      </c>
      <c r="C56" s="124" t="str">
        <f t="shared" si="23"/>
        <v>-</v>
      </c>
      <c r="D56" s="57" t="s">
        <v>158</v>
      </c>
      <c r="E56" s="124" t="str">
        <f t="shared" si="24"/>
        <v>-</v>
      </c>
      <c r="F56" s="124" t="str">
        <f t="shared" si="24"/>
        <v>-</v>
      </c>
      <c r="G56" s="124" t="str">
        <f t="shared" si="24"/>
        <v>-</v>
      </c>
      <c r="H56" s="124" t="str">
        <f t="shared" si="24"/>
        <v>-</v>
      </c>
      <c r="I56" s="125">
        <f t="shared" si="25"/>
        <v>0</v>
      </c>
      <c r="J56" s="186">
        <f>J41</f>
        <v>4.5090000000000003</v>
      </c>
      <c r="K56" s="186" cm="1">
        <f t="array" ref="K56">IF(K$51=-1,L56,IF(K$51=99,J56,IF(K$51=0,INDEX($J41:$R41,0,K$49),(INDEX($J41:$R41,0,K$51+1)-INDEX($J41:$R41,0,K$51))/(INDEX($J$4:$R$4,0,K$51+1)-INDEX($J$4:$R$4,0,K$51))+J56)))</f>
        <v>4.492908655130547</v>
      </c>
      <c r="L56" s="186" cm="1">
        <f t="array" ref="L56">IF(L$51=-1,M56,IF(L$51=99,K56,IF(L$51=0,INDEX($J41:$R41,0,L$49),(INDEX($J41:$R41,0,L$51+1)-INDEX($J41:$R41,0,L$51))/(INDEX($J$4:$R$4,0,L$51+1)-INDEX($J$4:$R$4,0,L$51))+K56)))</f>
        <v>4.4768173102610938</v>
      </c>
      <c r="M56" s="186" cm="1">
        <f t="array" ref="M56">IF(M$51=-1,N56,IF(M$51=99,L56,IF(M$51=0,INDEX($J41:$R41,0,M$49),(INDEX($J41:$R41,0,M$51+1)-INDEX($J41:$R41,0,M$51))/(INDEX($J$4:$R$4,0,M$51+1)-INDEX($J$4:$R$4,0,M$51))+L56)))</f>
        <v>4.4607259653916396</v>
      </c>
      <c r="N56" s="186" cm="1">
        <f t="array" ref="N56">IF(N$51=-1,O56,IF(N$51=99,M56,IF(N$51=0,INDEX($J41:$R41,0,N$49),(INDEX($J41:$R41,0,N$51+1)-INDEX($J41:$R41,0,N$51))/(INDEX($J$4:$R$4,0,N$51+1)-INDEX($J$4:$R$4,0,N$51))+M56)))</f>
        <v>4.4846699876958205</v>
      </c>
      <c r="O56" s="186" cm="1">
        <f t="array" ref="O56">IF(O$51=-1,P56,IF(O$51=99,N56,IF(O$51=0,INDEX($J41:$R41,0,O$49),(INDEX($J41:$R41,0,O$51+1)-INDEX($J41:$R41,0,O$51))/(INDEX($J$4:$R$4,0,O$51+1)-INDEX($J$4:$R$4,0,O$51))+N56)))</f>
        <v>4.5086140100000014</v>
      </c>
      <c r="P56" s="186" cm="1">
        <f t="array" ref="P56">IF(P$51=-1,Q56,IF(P$51=99,O56,IF(P$51=0,INDEX($J41:$R41,0,P$49),(INDEX($J41:$R41,0,P$51+1)-INDEX($J41:$R41,0,P$51))/(INDEX($J$4:$R$4,0,P$51+1)-INDEX($J$4:$R$4,0,P$51))+O56)))</f>
        <v>4.4091991120569594</v>
      </c>
      <c r="Q56" s="186" cm="1">
        <f t="array" ref="Q56">IF(Q$51=-1,R56,IF(Q$51=99,P56,IF(Q$51=0,INDEX($J41:$R41,0,Q$49),(INDEX($J41:$R41,0,Q$51+1)-INDEX($J41:$R41,0,Q$51))/(INDEX($J$4:$R$4,0,Q$51+1)-INDEX($J$4:$R$4,0,Q$51))+P56)))</f>
        <v>4.3097842141139173</v>
      </c>
      <c r="R56" s="186" cm="1">
        <f t="array" ref="R56">IF(R$51=-1,S56,IF(R$51=99,Q56,IF(R$51=0,INDEX($J41:$R41,0,R$49),(INDEX($J41:$R41,0,R$51+1)-INDEX($J41:$R41,0,R$51))/(INDEX($J$4:$R$4,0,R$51+1)-INDEX($J$4:$R$4,0,R$51))+Q56)))</f>
        <v>3.8768197170278187</v>
      </c>
      <c r="S56" s="186" cm="1">
        <f t="array" ref="S56">IF(S$51=-1,T56,IF(S$51=99,R56,IF(S$51=0,INDEX($J41:$R41,0,S$49),(INDEX($J41:$R41,0,S$51+1)-INDEX($J41:$R41,0,S$51))/(INDEX($J$4:$R$4,0,S$51+1)-INDEX($J$4:$R$4,0,S$51))+R56)))</f>
        <v>3.8566233775284848</v>
      </c>
      <c r="T56" s="186" cm="1">
        <f t="array" ref="T56">IF(T$51=-1,U56,IF(T$51=99,S56,IF(T$51=0,INDEX($J41:$R41,0,T$49),(INDEX($J41:$R41,0,T$51+1)-INDEX($J41:$R41,0,T$51))/(INDEX($J$4:$R$4,0,T$51+1)-INDEX($J$4:$R$4,0,T$51))+S56)))</f>
        <v>3.9276053534958071</v>
      </c>
      <c r="U56" s="186" cm="1">
        <f t="array" ref="U56">IF(U$51=-1,V56,IF(U$51=99,T56,IF(U$51=0,INDEX($J41:$R41,0,U$49),(INDEX($J41:$R41,0,U$51+1)-INDEX($J41:$R41,0,U$51))/(INDEX($J$4:$R$4,0,U$51+1)-INDEX($J$4:$R$4,0,U$51))+T56)))</f>
        <v>3.9985873294631293</v>
      </c>
      <c r="V56" s="186" cm="1">
        <f t="array" ref="V56">IF(V$51=-1,W56,IF(V$51=99,U56,IF(V$51=0,INDEX($J41:$R41,0,V$49),(INDEX($J41:$R41,0,V$51+1)-INDEX($J41:$R41,0,V$51))/(INDEX($J$4:$R$4,0,V$51+1)-INDEX($J$4:$R$4,0,V$51))+U56)))</f>
        <v>4.0695693054304511</v>
      </c>
      <c r="W56" s="186" cm="1">
        <f t="array" ref="W56">IF(W$51=-1,X56,IF(W$51=99,V56,IF(W$51=0,INDEX($J41:$R41,0,W$49),(INDEX($J41:$R41,0,W$51+1)-INDEX($J41:$R41,0,W$51))/(INDEX($J$4:$R$4,0,W$51+1)-INDEX($J$4:$R$4,0,W$51))+V56)))</f>
        <v>4.140551281397773</v>
      </c>
      <c r="X56" s="186" cm="1">
        <f t="array" ref="X56">IF(X$51=-1,Y56,IF(X$51=99,W56,IF(X$51=0,INDEX($J41:$R41,0,X$49),(INDEX($J41:$R41,0,X$51+1)-INDEX($J41:$R41,0,X$51))/(INDEX($J$4:$R$4,0,X$51+1)-INDEX($J$4:$R$4,0,X$51))+W56)))</f>
        <v>4.2115332573650948</v>
      </c>
      <c r="Y56" s="186" cm="1">
        <f t="array" ref="Y56">IF(Y$51=-1,Z56,IF(Y$51=99,X56,IF(Y$51=0,INDEX($J41:$R41,0,Y$49),(INDEX($J41:$R41,0,Y$51+1)-INDEX($J41:$R41,0,Y$51))/(INDEX($J$4:$R$4,0,Y$51+1)-INDEX($J$4:$R$4,0,Y$51))+X56)))</f>
        <v>4.2825152333324166</v>
      </c>
      <c r="Z56" s="186" cm="1">
        <f t="array" ref="Z56">IF(Z$51=-1,AA56,IF(Z$51=99,Y56,IF(Z$51=0,INDEX($J41:$R41,0,Z$49),(INDEX($J41:$R41,0,Z$51+1)-INDEX($J41:$R41,0,Z$51))/(INDEX($J$4:$R$4,0,Z$51+1)-INDEX($J$4:$R$4,0,Z$51))+Y56)))</f>
        <v>4.3534972092997384</v>
      </c>
      <c r="AA56" s="186" cm="1">
        <f t="array" ref="AA56">IF(AA$51=-1,AB56,IF(AA$51=99,Z56,IF(AA$51=0,INDEX($J41:$R41,0,AA$49),(INDEX($J41:$R41,0,AA$51+1)-INDEX($J41:$R41,0,AA$51))/(INDEX($J$4:$R$4,0,AA$51+1)-INDEX($J$4:$R$4,0,AA$51))+Z56)))</f>
        <v>4.4244791852670602</v>
      </c>
      <c r="AB56" s="186" cm="1">
        <f t="array" ref="AB56">IF(AB$51=-1,AC56,IF(AB$51=99,AA56,IF(AB$51=0,INDEX($J41:$R41,0,AB$49),(INDEX($J41:$R41,0,AB$51+1)-INDEX($J41:$R41,0,AB$51))/(INDEX($J$4:$R$4,0,AB$51+1)-INDEX($J$4:$R$4,0,AB$51))+AA56)))</f>
        <v>4.4954611612343847</v>
      </c>
      <c r="AC56" s="186" cm="1">
        <f t="array" ref="AC56">IF(AC$51=-1,AD56,IF(AC$51=99,AB56,IF(AC$51=0,INDEX($J41:$R41,0,AC$49),(INDEX($J41:$R41,0,AC$51+1)-INDEX($J41:$R41,0,AC$51))/(INDEX($J$4:$R$4,0,AC$51+1)-INDEX($J$4:$R$4,0,AC$51))+AB56)))</f>
        <v>4.7016749759699072</v>
      </c>
      <c r="AD56" s="186" cm="1">
        <f t="array" ref="AD56">IF(AD$51=-1,AE56,IF(AD$51=99,AC56,IF(AD$51=0,INDEX($J41:$R41,0,AD$49),(INDEX($J41:$R41,0,AD$51+1)-INDEX($J41:$R41,0,AD$51))/(INDEX($J$4:$R$4,0,AD$51+1)-INDEX($J$4:$R$4,0,AD$51))+AC56)))</f>
        <v>4.9078887907054298</v>
      </c>
      <c r="AE56" s="186" cm="1">
        <f t="array" ref="AE56">IF(AE$51=-1,AF56,IF(AE$51=99,AD56,IF(AE$51=0,INDEX($J41:$R41,0,AE$49),(INDEX($J41:$R41,0,AE$51+1)-INDEX($J41:$R41,0,AE$51))/(INDEX($J$4:$R$4,0,AE$51+1)-INDEX($J$4:$R$4,0,AE$51))+AD56)))</f>
        <v>5.1141026054409524</v>
      </c>
      <c r="AF56" s="186" cm="1">
        <f t="array" ref="AF56">IF(AF$51=-1,AG56,IF(AF$51=99,AE56,IF(AF$51=0,INDEX($J41:$R41,0,AF$49),(INDEX($J41:$R41,0,AF$51+1)-INDEX($J41:$R41,0,AF$51))/(INDEX($J$4:$R$4,0,AF$51+1)-INDEX($J$4:$R$4,0,AF$51))+AE56)))</f>
        <v>5.320316420176475</v>
      </c>
      <c r="AG56" s="186" cm="1">
        <f t="array" ref="AG56">IF(AG$51=-1,AH56,IF(AG$51=99,AF56,IF(AG$51=0,INDEX($J41:$R41,0,AG$49),(INDEX($J41:$R41,0,AG$51+1)-INDEX($J41:$R41,0,AG$51))/(INDEX($J$4:$R$4,0,AG$51+1)-INDEX($J$4:$R$4,0,AG$51))+AF56)))</f>
        <v>5.5265302349119976</v>
      </c>
      <c r="AH56" s="186" cm="1">
        <f t="array" ref="AH56">IF(AH$51=-1,AI56,IF(AH$51=99,AG56,IF(AH$51=0,INDEX($J41:$R41,0,AH$49),(INDEX($J41:$R41,0,AH$51+1)-INDEX($J41:$R41,0,AH$51))/(INDEX($J$4:$R$4,0,AH$51+1)-INDEX($J$4:$R$4,0,AH$51))+AG56)))</f>
        <v>5.7327440496475202</v>
      </c>
      <c r="AI56" s="186" cm="1">
        <f t="array" ref="AI56">IF(AI$51=-1,AJ56,IF(AI$51=99,AH56,IF(AI$51=0,INDEX($J41:$R41,0,AI$49),(INDEX($J41:$R41,0,AI$51+1)-INDEX($J41:$R41,0,AI$51))/(INDEX($J$4:$R$4,0,AI$51+1)-INDEX($J$4:$R$4,0,AI$51))+AH56)))</f>
        <v>5.9389578643830427</v>
      </c>
      <c r="AJ56" s="186" cm="1">
        <f t="array" ref="AJ56">IF(AJ$51=-1,AK56,IF(AJ$51=99,AI56,IF(AJ$51=0,INDEX($J41:$R41,0,AJ$49),(INDEX($J41:$R41,0,AJ$51+1)-INDEX($J41:$R41,0,AJ$51))/(INDEX($J$4:$R$4,0,AJ$51+1)-INDEX($J$4:$R$4,0,AJ$51))+AI56)))</f>
        <v>6.1451716791185653</v>
      </c>
      <c r="AK56" s="186" cm="1">
        <f t="array" ref="AK56">IF(AK$51=-1,AL56,IF(AK$51=99,AJ56,IF(AK$51=0,INDEX($J41:$R41,0,AK$49),(INDEX($J41:$R41,0,AK$51+1)-INDEX($J41:$R41,0,AK$51))/(INDEX($J$4:$R$4,0,AK$51+1)-INDEX($J$4:$R$4,0,AK$51))+AJ56)))</f>
        <v>6.3513854938540879</v>
      </c>
      <c r="AL56" s="186" cm="1">
        <f t="array" ref="AL56">IF(AL$51=-1,AM56,IF(AL$51=99,AK56,IF(AL$51=0,INDEX($J41:$R41,0,AL$49),(INDEX($J41:$R41,0,AL$51+1)-INDEX($J41:$R41,0,AL$51))/(INDEX($J$4:$R$4,0,AL$51+1)-INDEX($J$4:$R$4,0,AL$51))+AK56)))</f>
        <v>6.5575993085896078</v>
      </c>
      <c r="AM56" s="215">
        <f t="shared" si="26"/>
        <v>8.7847085077332476</v>
      </c>
      <c r="AN56" s="186" cm="1">
        <f t="array" ref="AN56">IF(AN$51=-1,AO56,IF(AN$51=99,AM56,IF(AN$51=0,INDEX($J41:$R41,0,AN$49),(INDEX($J41:$R41,0,AN$51+1)-INDEX($J41:$R41,0,AN$51))/(INDEX($J$4:$R$4,0,AN$51+1)-INDEX($J$4:$R$4,0,AN$51))+AM56)))</f>
        <v>11.011817706876888</v>
      </c>
      <c r="AO56" s="186" cm="1">
        <f t="array" ref="AO56">IF(AO$51=-1,AP56,IF(AO$51=99,AN56,IF(AO$51=0,INDEX($J41:$R41,0,AO$49),(INDEX($J41:$R41,0,AO$51+1)-INDEX($J41:$R41,0,AO$51))/(INDEX($J$4:$R$4,0,AO$51+1)-INDEX($J$4:$R$4,0,AO$51))+AN56)))</f>
        <v>11.011817706876888</v>
      </c>
      <c r="AP56" s="186" cm="1">
        <f t="array" ref="AP56">IF(AP$51=-1,AR56,IF(AP$51=99,AO56,IF(AP$51=0,INDEX($J41:$R41,0,AP$49),(INDEX($J41:$R41,0,AP$51+1)-INDEX($J41:$R41,0,AP$51))/(INDEX($J$4:$R$4,0,AP$51+1)-INDEX($J$4:$R$4,0,AP$51))+AO56)))</f>
        <v>11.011817706876888</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2021-08-04T22:19:26Z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