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A20FA841-152A-4418-ADD4-82506670113B}" xr6:coauthVersionLast="47" xr6:coauthVersionMax="47" xr10:uidLastSave="{00000000-0000-0000-0000-000000000000}"/>
  <bookViews>
    <workbookView xWindow="15" yWindow="-16905" windowWidth="28800" windowHeight="14745" activeTab="2" xr2:uid="{4B3EECF5-7870-4A24-8410-9C0FDDF67CC1}"/>
  </bookViews>
  <sheets>
    <sheet name="RegionInfo" sheetId="1" r:id="rId1"/>
    <sheet name="REGION1-Items" sheetId="5" r:id="rId2"/>
    <sheet name="REGION1-TSData" sheetId="6" r:id="rId3"/>
    <sheet name="REGION1-TIDData" sheetId="7" r:id="rId4"/>
    <sheet name="EB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X20" i="8" l="1"/>
  <c r="K5" i="6"/>
  <c r="L5" i="6"/>
  <c r="M5" i="6"/>
  <c r="N5" i="6"/>
  <c r="O5" i="6"/>
  <c r="J5" i="6"/>
  <c r="I4" i="8"/>
  <c r="U23" i="8"/>
  <c r="V23" i="8" s="1"/>
  <c r="W23" i="8" s="1"/>
  <c r="X23" i="8" s="1"/>
  <c r="T23" i="8"/>
  <c r="K1" i="6" l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J2" i="6" l="1"/>
  <c r="W20" i="8"/>
  <c r="V20" i="8"/>
  <c r="F7" i="8"/>
  <c r="F6" i="8"/>
  <c r="F5" i="8"/>
  <c r="J5" i="8" s="1"/>
  <c r="J3" i="6" s="1"/>
  <c r="F4" i="8"/>
  <c r="F8" i="8" s="1"/>
  <c r="S5" i="8"/>
  <c r="K6" i="8" l="1"/>
  <c r="AG4" i="6" s="1"/>
  <c r="J6" i="8"/>
  <c r="J4" i="6" s="1"/>
  <c r="J6" i="6"/>
  <c r="G6" i="8"/>
  <c r="G7" i="8"/>
  <c r="G8" i="8"/>
  <c r="G4" i="8"/>
  <c r="G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tc={E1A9196B-DE16-4786-A9EE-81EA4B8F7676}</author>
  </authors>
  <commentList>
    <comment ref="J2" authorId="0" shapeId="0" xr:uid="{E1A9196B-DE16-4786-A9EE-81EA4B8F7676}">
      <text>
        <t>[Threaded comment]
Your version of Excel allows you to read this threaded comment; however, any edits to it will get removed if the file is opened in a newer version of Excel. Learn more: https://go.microsoft.com/fwlink/?linkid=870924
Comment:
    roughly converted to 2015 rands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tc={FA68C9D0-4CAE-41F1-A69E-E99E4D82DDEB}</author>
  </authors>
  <commentList>
    <comment ref="I4" authorId="0" shapeId="0" xr:uid="{FA68C9D0-4CAE-41F1-A69E-E99E4D82DDEB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sharedStrings.xml><?xml version="1.0" encoding="utf-8"?>
<sst xmlns="http://schemas.openxmlformats.org/spreadsheetml/2006/main" count="132" uniqueCount="54">
  <si>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</si>
  <si>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</si>
  <si>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</si>
  <si>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</si>
  <si>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</si>
  <si>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</si>
  <si>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</si>
  <si>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</si>
  <si>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</si>
  <si>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</si>
  <si>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</si>
  <si>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PJ</t>
  </si>
  <si>
    <t>E</t>
  </si>
  <si>
    <t>INDODS</t>
  </si>
  <si>
    <t>Industry - Oil Diesel</t>
  </si>
  <si>
    <t>COM,NRG,ANNUAL,FOSSIL</t>
  </si>
  <si>
    <t>INFELC</t>
  </si>
  <si>
    <t>Industry-NF-Electricity</t>
  </si>
  <si>
    <t>COM,NRG,DAYNITE,ELC</t>
  </si>
  <si>
    <t>INFGAS</t>
  </si>
  <si>
    <t>COM,DEM,ANNUAL,OTH</t>
  </si>
  <si>
    <t>T</t>
  </si>
  <si>
    <t>Industry - PGMs - Mine and Refine - existing</t>
  </si>
  <si>
    <t>PJ,PJa</t>
  </si>
  <si>
    <t>ACT_COST</t>
  </si>
  <si>
    <t>-</t>
  </si>
  <si>
    <t>COM_PROJ</t>
  </si>
  <si>
    <t>INDCOA</t>
  </si>
  <si>
    <t>PRC_RESID</t>
  </si>
  <si>
    <t>PRC_ACTUNT</t>
  </si>
  <si>
    <t>PRC_CAPACT</t>
  </si>
  <si>
    <t>TOP-IN</t>
  </si>
  <si>
    <t>TOP-OUT</t>
  </si>
  <si>
    <t>IPGM</t>
  </si>
  <si>
    <t>Commodity demand for Pt</t>
  </si>
  <si>
    <t>IPGM-E</t>
  </si>
  <si>
    <t>Inputs</t>
  </si>
  <si>
    <t>Commodity</t>
  </si>
  <si>
    <t>Outputs</t>
  </si>
  <si>
    <t>PGM</t>
  </si>
  <si>
    <t>tons</t>
  </si>
  <si>
    <t>% domestic</t>
  </si>
  <si>
    <t>Total</t>
  </si>
  <si>
    <t>shares</t>
  </si>
  <si>
    <t>domestic</t>
  </si>
  <si>
    <t>export</t>
  </si>
  <si>
    <t>agv</t>
  </si>
  <si>
    <t>Choice to be made here, whether we work on gross (260) or net (187)</t>
  </si>
  <si>
    <t>After Beneficiation</t>
  </si>
  <si>
    <t>Before Beneficiation</t>
  </si>
  <si>
    <t>PRC,DMD,ANNUAL</t>
  </si>
  <si>
    <t>PRC_ACTFLO</t>
  </si>
  <si>
    <t>exist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</si>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</sst>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618F4-505A-4204-B991-83FAA29E8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123950"/>
          <a:ext cx="4657143" cy="29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27</xdr:row>
      <xdr:rowOff>19050</xdr:rowOff>
    </xdr:from>
    <xdr:to>
      <xdr:col>27</xdr:col>
      <xdr:colOff>256008</xdr:colOff>
      <xdr:row>52</xdr:row>
      <xdr:rowOff>161312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52C975-BE06-4FE9-94C2-5C1AE052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5" y="5162550"/>
          <a:ext cx="9333333" cy="4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5.1946450729335316</v>
          </cell>
          <cell r="S31">
            <v>37.488892840329768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7.6278894736242471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/>
      <sheetData sheetId="58">
        <row r="10">
          <cell r="A10" t="str">
            <v>Mining</v>
          </cell>
        </row>
      </sheetData>
      <sheetData sheetId="59"/>
      <sheetData sheetId="60"/>
      <sheetData sheetId="61">
        <row r="35">
          <cell r="A35" t="str">
            <v>*</v>
          </cell>
        </row>
      </sheetData>
      <sheetData sheetId="62"/>
      <sheetData sheetId="63"/>
      <sheetData sheetId="64"/>
      <sheetData sheetId="65">
        <row r="10">
          <cell r="A10" t="str">
            <v/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33958442-22C5-4A31-8A5F-538DEEC95131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1-08-02T10:32:50.86" personId="{33958442-22C5-4A31-8A5F-538DEEC95131}" id="{E1A9196B-DE16-4786-A9EE-81EA4B8F7676}">
    <text>roughly converted to 2015 rands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" dT="2021-08-03T12:35:55.17" personId="{33958442-22C5-4A31-8A5F-538DEEC95131}" id="{FA68C9D0-4CAE-41F1-A69E-E99E4D82DDEB}">
    <text>going with Gross. Need to add beneficiation as a separate activity/technology in the model.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3D9-5312-4FE7-81BC-A3D3E3B5D448}"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32BE-8425-4F71-A4D3-F8B32C625C35}">
  <dimension ref="A1:F5"/>
  <sheetViews>
    <sheetView workbookViewId="0">
      <selection activeCell="A4" sqref="A4:XFD4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4.7109375" bestFit="1" customWidth="1"/>
    <col min="4" max="4" width="60.42578125" bestFit="1" customWidth="1"/>
    <col min="5" max="5" width="6.28515625" bestFit="1" customWidth="1"/>
    <col min="6" max="6" width="24.7109375" bestFit="1" customWidth="1"/>
  </cols>
  <sheetData>
    <row r="1" spans="1:6" x14ac:dyDescent="0.25">
      <c r="A1" t="s">
        <v>8</v>
      </c>
      <c r="B1" t="s">
        <v>5</v>
      </c>
    </row>
    <row r="2" spans="1:6" x14ac:dyDescent="0.25">
      <c r="B2" t="s">
        <v>12</v>
      </c>
      <c r="C2" t="s">
        <v>13</v>
      </c>
      <c r="D2" t="s">
        <v>14</v>
      </c>
      <c r="E2" t="s">
        <v>11</v>
      </c>
      <c r="F2" t="s">
        <v>15</v>
      </c>
    </row>
    <row r="3" spans="1:6" x14ac:dyDescent="0.25">
      <c r="B3" t="s">
        <v>12</v>
      </c>
      <c r="C3" t="s">
        <v>16</v>
      </c>
      <c r="D3" t="s">
        <v>17</v>
      </c>
      <c r="E3" t="s">
        <v>11</v>
      </c>
      <c r="F3" t="s">
        <v>18</v>
      </c>
    </row>
    <row r="4" spans="1:6" x14ac:dyDescent="0.25">
      <c r="B4" t="s">
        <v>12</v>
      </c>
      <c r="C4" t="s">
        <v>33</v>
      </c>
      <c r="D4" t="s">
        <v>34</v>
      </c>
      <c r="E4" t="s">
        <v>11</v>
      </c>
      <c r="F4" t="s">
        <v>20</v>
      </c>
    </row>
    <row r="5" spans="1:6" x14ac:dyDescent="0.25">
      <c r="B5" t="s">
        <v>21</v>
      </c>
      <c r="C5" t="s">
        <v>35</v>
      </c>
      <c r="D5" t="s">
        <v>22</v>
      </c>
      <c r="E5" t="s">
        <v>23</v>
      </c>
      <c r="F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A6B2-D220-4949-9F96-0E83BBF198EC}">
  <dimension ref="A1:AL6"/>
  <sheetViews>
    <sheetView tabSelected="1" workbookViewId="0">
      <selection activeCell="C7" sqref="C7"/>
    </sheetView>
  </sheetViews>
  <sheetFormatPr defaultRowHeight="15" x14ac:dyDescent="0.25"/>
  <cols>
    <col min="1" max="1" width="8.28515625" bestFit="1" customWidth="1"/>
    <col min="2" max="2" width="12.140625" bestFit="1" customWidth="1"/>
    <col min="3" max="3" width="11.28515625" bestFit="1" customWidth="1"/>
    <col min="4" max="4" width="9.42578125" bestFit="1" customWidth="1"/>
    <col min="5" max="5" width="14.7109375" bestFit="1" customWidth="1"/>
    <col min="6" max="6" width="14.5703125" bestFit="1" customWidth="1"/>
    <col min="7" max="7" width="8.5703125" bestFit="1" customWidth="1"/>
    <col min="8" max="8" width="3.42578125" bestFit="1" customWidth="1"/>
    <col min="9" max="9" width="2" bestFit="1" customWidth="1"/>
    <col min="10" max="10" width="7" bestFit="1" customWidth="1"/>
    <col min="11" max="42" width="5" bestFit="1" customWidth="1"/>
  </cols>
  <sheetData>
    <row r="1" spans="1:38" x14ac:dyDescent="0.25">
      <c r="A1" t="s">
        <v>9</v>
      </c>
      <c r="B1" t="s">
        <v>5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</row>
    <row r="2" spans="1:38" x14ac:dyDescent="0.25">
      <c r="B2" t="s">
        <v>24</v>
      </c>
      <c r="C2" t="s">
        <v>35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>
        <v>0</v>
      </c>
      <c r="J2">
        <f>EB!X20/(1.05)^2</f>
        <v>338.53130995988136</v>
      </c>
    </row>
    <row r="3" spans="1:38" x14ac:dyDescent="0.25">
      <c r="B3" t="s">
        <v>51</v>
      </c>
      <c r="C3" t="s">
        <v>35</v>
      </c>
      <c r="D3" t="s">
        <v>25</v>
      </c>
      <c r="E3" t="str">
        <f>EB!E5</f>
        <v>INDODS</v>
      </c>
      <c r="F3" t="s">
        <v>25</v>
      </c>
      <c r="G3" t="s">
        <v>25</v>
      </c>
      <c r="H3" t="s">
        <v>25</v>
      </c>
      <c r="I3">
        <v>0</v>
      </c>
      <c r="J3">
        <f>EB!J5</f>
        <v>1.9979404126667429E-2</v>
      </c>
      <c r="AG3">
        <v>0</v>
      </c>
    </row>
    <row r="4" spans="1:38" x14ac:dyDescent="0.25">
      <c r="B4" t="s">
        <v>51</v>
      </c>
      <c r="C4" t="s">
        <v>35</v>
      </c>
      <c r="D4" t="s">
        <v>25</v>
      </c>
      <c r="E4" t="str">
        <f>EB!E6</f>
        <v>INFELC</v>
      </c>
      <c r="F4" t="s">
        <v>25</v>
      </c>
      <c r="G4" t="s">
        <v>25</v>
      </c>
      <c r="H4" t="s">
        <v>25</v>
      </c>
      <c r="I4">
        <v>0</v>
      </c>
      <c r="J4">
        <f>EB!J6</f>
        <v>0.17352608582290008</v>
      </c>
      <c r="AG4">
        <f>EB!K6</f>
        <v>0.18351578788623377</v>
      </c>
    </row>
    <row r="5" spans="1:38" x14ac:dyDescent="0.25">
      <c r="B5" t="s">
        <v>26</v>
      </c>
      <c r="C5" t="s">
        <v>25</v>
      </c>
      <c r="D5" t="s">
        <v>33</v>
      </c>
      <c r="E5" t="s">
        <v>25</v>
      </c>
      <c r="F5" t="s">
        <v>25</v>
      </c>
      <c r="G5" t="s">
        <v>25</v>
      </c>
      <c r="H5" t="s">
        <v>25</v>
      </c>
      <c r="I5">
        <v>0</v>
      </c>
      <c r="J5">
        <f>EB!S24</f>
        <v>254</v>
      </c>
      <c r="K5">
        <f>EB!T24</f>
        <v>264</v>
      </c>
      <c r="L5">
        <f>EB!U24</f>
        <v>188</v>
      </c>
      <c r="M5">
        <f>EB!V24</f>
        <v>276</v>
      </c>
      <c r="N5">
        <f>EB!W24</f>
        <v>264</v>
      </c>
      <c r="O5">
        <f>EB!X24</f>
        <v>260</v>
      </c>
    </row>
    <row r="6" spans="1:38" x14ac:dyDescent="0.25">
      <c r="B6" t="s">
        <v>28</v>
      </c>
      <c r="C6" t="s">
        <v>35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>
        <v>0</v>
      </c>
      <c r="J6">
        <f>O5</f>
        <v>260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A413-0CD8-44A0-9C37-366B5E127649}">
  <dimension ref="A1:I7"/>
  <sheetViews>
    <sheetView workbookViewId="0">
      <selection activeCell="C7" sqref="C7"/>
    </sheetView>
  </sheetViews>
  <sheetFormatPr defaultRowHeight="15" x14ac:dyDescent="0.25"/>
  <cols>
    <col min="2" max="2" width="14.5703125" customWidth="1"/>
    <col min="3" max="3" width="11.28515625" bestFit="1" customWidth="1"/>
    <col min="4" max="4" width="9.42578125" bestFit="1" customWidth="1"/>
    <col min="5" max="5" width="14.7109375" bestFit="1" customWidth="1"/>
    <col min="6" max="8" width="1.7109375" bestFit="1" customWidth="1"/>
    <col min="9" max="9" width="2" bestFit="1" customWidth="1"/>
  </cols>
  <sheetData>
    <row r="1" spans="1:9" x14ac:dyDescent="0.25">
      <c r="A1" t="s">
        <v>10</v>
      </c>
      <c r="B1" t="s">
        <v>5</v>
      </c>
    </row>
    <row r="2" spans="1:9" x14ac:dyDescent="0.25">
      <c r="B2" t="s">
        <v>29</v>
      </c>
      <c r="C2" t="s">
        <v>35</v>
      </c>
      <c r="D2" t="s">
        <v>25</v>
      </c>
      <c r="E2" t="s">
        <v>33</v>
      </c>
      <c r="F2" t="s">
        <v>25</v>
      </c>
      <c r="G2" t="s">
        <v>25</v>
      </c>
      <c r="H2" t="s">
        <v>25</v>
      </c>
      <c r="I2">
        <v>1</v>
      </c>
    </row>
    <row r="3" spans="1:9" x14ac:dyDescent="0.25">
      <c r="B3" t="s">
        <v>30</v>
      </c>
      <c r="C3" t="s">
        <v>35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>
        <v>1</v>
      </c>
    </row>
    <row r="4" spans="1:9" x14ac:dyDescent="0.25">
      <c r="B4" t="s">
        <v>30</v>
      </c>
      <c r="C4" t="s">
        <v>35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>
        <v>1</v>
      </c>
    </row>
    <row r="5" spans="1:9" x14ac:dyDescent="0.25">
      <c r="B5" t="s">
        <v>31</v>
      </c>
      <c r="C5" t="s">
        <v>35</v>
      </c>
      <c r="D5" t="s">
        <v>13</v>
      </c>
      <c r="E5" t="s">
        <v>25</v>
      </c>
      <c r="F5" t="s">
        <v>25</v>
      </c>
      <c r="G5" t="s">
        <v>25</v>
      </c>
      <c r="H5" t="s">
        <v>25</v>
      </c>
      <c r="I5">
        <v>1</v>
      </c>
    </row>
    <row r="6" spans="1:9" x14ac:dyDescent="0.25">
      <c r="B6" t="s">
        <v>31</v>
      </c>
      <c r="C6" t="s">
        <v>35</v>
      </c>
      <c r="D6" t="s">
        <v>16</v>
      </c>
      <c r="E6" t="s">
        <v>25</v>
      </c>
      <c r="F6" t="s">
        <v>25</v>
      </c>
      <c r="G6" t="s">
        <v>25</v>
      </c>
      <c r="H6" t="s">
        <v>25</v>
      </c>
      <c r="I6">
        <v>1</v>
      </c>
    </row>
    <row r="7" spans="1:9" x14ac:dyDescent="0.25">
      <c r="B7" t="s">
        <v>32</v>
      </c>
      <c r="C7" t="s">
        <v>35</v>
      </c>
      <c r="D7" t="s">
        <v>33</v>
      </c>
      <c r="E7" t="s">
        <v>25</v>
      </c>
      <c r="F7" t="s">
        <v>25</v>
      </c>
      <c r="G7" t="s">
        <v>25</v>
      </c>
      <c r="H7" t="s">
        <v>25</v>
      </c>
      <c r="I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62B-44F3-426C-B2E3-FEC5C080D1BF}">
  <dimension ref="E1:X25"/>
  <sheetViews>
    <sheetView workbookViewId="0">
      <selection activeCell="X20" sqref="X20"/>
    </sheetView>
  </sheetViews>
  <sheetFormatPr defaultRowHeight="15" x14ac:dyDescent="0.25"/>
  <sheetData>
    <row r="1" spans="5:19" x14ac:dyDescent="0.25">
      <c r="E1">
        <v>2017</v>
      </c>
    </row>
    <row r="2" spans="5:19" x14ac:dyDescent="0.25">
      <c r="E2" t="s">
        <v>36</v>
      </c>
      <c r="H2" t="s">
        <v>38</v>
      </c>
      <c r="J2" t="s">
        <v>51</v>
      </c>
    </row>
    <row r="3" spans="5:19" x14ac:dyDescent="0.25">
      <c r="E3" s="1" t="s">
        <v>37</v>
      </c>
      <c r="F3" t="s">
        <v>11</v>
      </c>
      <c r="G3" t="s">
        <v>43</v>
      </c>
      <c r="H3" s="1" t="s">
        <v>37</v>
      </c>
      <c r="I3" t="s">
        <v>40</v>
      </c>
      <c r="J3" t="s">
        <v>52</v>
      </c>
      <c r="K3" t="s">
        <v>53</v>
      </c>
      <c r="M3" t="s">
        <v>47</v>
      </c>
    </row>
    <row r="4" spans="5:19" x14ac:dyDescent="0.25">
      <c r="E4" t="s">
        <v>27</v>
      </c>
      <c r="F4">
        <f>SUM('[1]2017 SATIM EB'!$P$31:$P$40)</f>
        <v>0</v>
      </c>
      <c r="G4">
        <f>F4/$F$8</f>
        <v>0</v>
      </c>
      <c r="H4" t="s">
        <v>39</v>
      </c>
      <c r="I4">
        <f>X24</f>
        <v>260</v>
      </c>
      <c r="S4" t="s">
        <v>41</v>
      </c>
    </row>
    <row r="5" spans="5:19" x14ac:dyDescent="0.25">
      <c r="E5" t="s">
        <v>13</v>
      </c>
      <c r="F5" s="3">
        <f>SUM('[1]2017 SATIM EB'!$R$31:$R$40)</f>
        <v>5.1946450729335316</v>
      </c>
      <c r="G5">
        <f t="shared" ref="G5:G8" si="0">F5/$F$8</f>
        <v>0.10324980511857609</v>
      </c>
      <c r="J5">
        <f>F5/I4</f>
        <v>1.9979404126667429E-2</v>
      </c>
      <c r="S5" s="2">
        <f>31/260</f>
        <v>0.11923076923076924</v>
      </c>
    </row>
    <row r="6" spans="5:19" x14ac:dyDescent="0.25">
      <c r="E6" t="s">
        <v>16</v>
      </c>
      <c r="F6" s="3">
        <f>SUM('[1]2017 SATIM EB'!$S$31:$S$40)</f>
        <v>45.116782313954019</v>
      </c>
      <c r="G6">
        <f t="shared" si="0"/>
        <v>0.89675019488142393</v>
      </c>
      <c r="J6">
        <f>F6/I4</f>
        <v>0.17352608582290008</v>
      </c>
      <c r="K6">
        <f>(F6+F5/2)/I4</f>
        <v>0.18351578788623377</v>
      </c>
    </row>
    <row r="7" spans="5:19" x14ac:dyDescent="0.25">
      <c r="E7" t="s">
        <v>19</v>
      </c>
      <c r="F7">
        <f>SUM('[1]2017 SATIM EB'!$T$31:$T$40)</f>
        <v>0</v>
      </c>
      <c r="G7">
        <f t="shared" si="0"/>
        <v>0</v>
      </c>
    </row>
    <row r="8" spans="5:19" x14ac:dyDescent="0.25">
      <c r="E8" t="s">
        <v>42</v>
      </c>
      <c r="F8">
        <f>SUM(F4:F7)</f>
        <v>50.311427386887551</v>
      </c>
      <c r="G8">
        <f t="shared" si="0"/>
        <v>1</v>
      </c>
    </row>
    <row r="19" spans="17:24" x14ac:dyDescent="0.25">
      <c r="V19" t="s">
        <v>44</v>
      </c>
      <c r="W19" t="s">
        <v>45</v>
      </c>
      <c r="X19" t="s">
        <v>46</v>
      </c>
    </row>
    <row r="20" spans="17:24" x14ac:dyDescent="0.25">
      <c r="V20">
        <f>11971/31</f>
        <v>386.16129032258067</v>
      </c>
      <c r="W20">
        <f>85069/251</f>
        <v>338.92031872509961</v>
      </c>
      <c r="X20">
        <f>97040/X24</f>
        <v>373.23076923076923</v>
      </c>
    </row>
    <row r="23" spans="17:24" x14ac:dyDescent="0.25">
      <c r="S23">
        <v>2012</v>
      </c>
      <c r="T23">
        <f>S23+1</f>
        <v>2013</v>
      </c>
      <c r="U23">
        <f t="shared" ref="U23:X23" si="1">T23+1</f>
        <v>2014</v>
      </c>
      <c r="V23">
        <f t="shared" si="1"/>
        <v>2015</v>
      </c>
      <c r="W23">
        <f t="shared" si="1"/>
        <v>2016</v>
      </c>
      <c r="X23">
        <f t="shared" si="1"/>
        <v>2017</v>
      </c>
    </row>
    <row r="24" spans="17:24" x14ac:dyDescent="0.25">
      <c r="Q24" t="s">
        <v>49</v>
      </c>
      <c r="S24">
        <v>254</v>
      </c>
      <c r="T24">
        <v>264</v>
      </c>
      <c r="U24">
        <v>188</v>
      </c>
      <c r="V24">
        <v>276</v>
      </c>
      <c r="W24">
        <v>264</v>
      </c>
      <c r="X24">
        <v>260</v>
      </c>
    </row>
    <row r="25" spans="17:24" x14ac:dyDescent="0.25">
      <c r="Q25" t="s">
        <v>48</v>
      </c>
      <c r="S25">
        <v>182.4</v>
      </c>
      <c r="T25">
        <v>205.5</v>
      </c>
      <c r="U25">
        <v>189.7</v>
      </c>
      <c r="V25">
        <v>209.5</v>
      </c>
      <c r="W25">
        <v>196.3</v>
      </c>
      <c r="X25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RegionInfo</vt:lpstr>
      <vt:lpstr>REGION1-Items</vt:lpstr>
      <vt:lpstr>REGION1-TSData</vt:lpstr>
      <vt:lpstr>REGION1-TIDData</vt:lpstr>
      <vt:lpstr>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Bruno</cp:lastModifiedBy>
  <dcterms:created xsi:type="dcterms:W3CDTF">2021-06-01T19:09:51Z</dcterms:created>
  <dcterms:modified xsi:type="dcterms:W3CDTF">2021-08-04T08:44:21Z</dcterms:modified>
</cp:coreProperties>
</file>